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Sandro\Mida\Sito Mida Mobirise ver.2.1 (dal 20181014) - Progetto_20210119\assets\files\"/>
    </mc:Choice>
  </mc:AlternateContent>
  <xr:revisionPtr revIDLastSave="0" documentId="13_ncr:1_{4E4F2A16-F797-4A06-AD58-12A0C26EDB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olo Gtot" sheetId="10" r:id="rId1"/>
    <sheet name="dich. di prestazione oscuranti" sheetId="2" r:id="rId2"/>
  </sheets>
  <definedNames>
    <definedName name="______a65550">#REF!</definedName>
    <definedName name="_____a65550">#REF!</definedName>
    <definedName name="_____a66000">#REF!</definedName>
    <definedName name="_____a70000">#REF!</definedName>
    <definedName name="_____a80000">#REF!</definedName>
    <definedName name="____a65550">#REF!</definedName>
    <definedName name="____a66000">#REF!</definedName>
    <definedName name="____a70000">#REF!</definedName>
    <definedName name="____a80000">#REF!</definedName>
    <definedName name="___a65550">#REF!</definedName>
    <definedName name="___a66000">#REF!</definedName>
    <definedName name="___a70000">#REF!</definedName>
    <definedName name="___a80000">#REF!</definedName>
    <definedName name="__a65550">#REF!</definedName>
    <definedName name="__a66000">#REF!</definedName>
    <definedName name="__a70000">#REF!</definedName>
    <definedName name="__a80000">#REF!</definedName>
    <definedName name="_a66000">#REF!</definedName>
    <definedName name="_a70000">#REF!</definedName>
    <definedName name="_a80000">#REF!</definedName>
    <definedName name="_xlnm.Print_Area" localSheetId="0">'Calcolo Gtot'!$A:$O</definedName>
    <definedName name="_xlnm.Print_Area" localSheetId="1">'dich. di prestazione oscuranti'!$A:$L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0" l="1"/>
  <c r="S37" i="10"/>
  <c r="S51" i="10" s="1"/>
  <c r="T32" i="10"/>
  <c r="S32" i="10"/>
  <c r="T29" i="10"/>
  <c r="I18" i="10" s="1"/>
  <c r="W21" i="10"/>
  <c r="S28" i="10" s="1"/>
  <c r="V21" i="10"/>
  <c r="S27" i="10" s="1"/>
  <c r="S29" i="10" s="1"/>
  <c r="T15" i="10" s="1"/>
  <c r="T14" i="10" s="1"/>
  <c r="T16" i="10" s="1"/>
  <c r="D28" i="10" s="1"/>
  <c r="U21" i="10"/>
  <c r="S26" i="10" s="1"/>
  <c r="T21" i="10"/>
  <c r="S25" i="10" s="1"/>
  <c r="S21" i="10"/>
  <c r="S15" i="10" s="1"/>
  <c r="V16" i="10"/>
  <c r="C28" i="10" s="1"/>
  <c r="S14" i="10" l="1"/>
  <c r="U15" i="10"/>
  <c r="M20" i="10"/>
  <c r="M21" i="10"/>
  <c r="S49" i="10"/>
  <c r="C27" i="10"/>
  <c r="S50" i="10"/>
  <c r="S16" i="10" l="1"/>
  <c r="U14" i="10"/>
  <c r="U16" i="10" s="1"/>
  <c r="D29" i="10" l="1"/>
  <c r="T51" i="10"/>
  <c r="D27" i="10"/>
  <c r="T49" i="10"/>
  <c r="T50" i="10"/>
  <c r="T52" i="10" l="1"/>
  <c r="J28" i="10" s="1"/>
  <c r="G30" i="2" s="1"/>
  <c r="C68" i="2" l="1"/>
  <c r="E67" i="2"/>
  <c r="F69" i="2"/>
  <c r="H69" i="2"/>
  <c r="C63" i="2"/>
  <c r="C62" i="2"/>
  <c r="B40" i="2"/>
  <c r="C65" i="2" s="1"/>
  <c r="A36" i="2"/>
  <c r="G73" i="2" l="1"/>
  <c r="D74" i="2" s="1"/>
</calcChain>
</file>

<file path=xl/sharedStrings.xml><?xml version="1.0" encoding="utf-8"?>
<sst xmlns="http://schemas.openxmlformats.org/spreadsheetml/2006/main" count="143" uniqueCount="118">
  <si>
    <t>Bianchi</t>
  </si>
  <si>
    <t>Ug</t>
  </si>
  <si>
    <t>tipo</t>
  </si>
  <si>
    <t>DICHIARAZIONE DI PRESTAZIONE</t>
  </si>
  <si>
    <t>“CHIUSURE OSCURANTI”</t>
  </si>
  <si>
    <r>
      <t>(rif. Regolamento UE N. 305/2011</t>
    </r>
    <r>
      <rPr>
        <sz val="9"/>
        <color rgb="FF000000"/>
        <rFont val="Calibri"/>
        <family val="2"/>
      </rPr>
      <t xml:space="preserve"> </t>
    </r>
    <r>
      <rPr>
        <sz val="9"/>
        <rFont val="Calibri"/>
        <family val="2"/>
      </rPr>
      <t>e Norma UNI EN 13569)</t>
    </r>
  </si>
  <si>
    <t>N.</t>
  </si>
  <si>
    <t xml:space="preserve">Il sottoscritto             </t>
  </si>
  <si>
    <t>, in qualità di rappresentante dell'azienda</t>
  </si>
  <si>
    <t>DICHIARA</t>
  </si>
  <si>
    <t>- che i prodotti cod.</t>
  </si>
  <si>
    <t>(Chiusure Oscuranti Modello</t>
  </si>
  <si>
    <t>)</t>
  </si>
  <si>
    <r>
      <t xml:space="preserve">forniti sono destinati per un uso esterno e ricadono nel Sistema di Valutazione e Verifica della Costanza della prestazione </t>
    </r>
    <r>
      <rPr>
        <b/>
        <sz val="10"/>
        <rFont val="Arial"/>
        <family val="2"/>
      </rPr>
      <t xml:space="preserve">"4" </t>
    </r>
    <r>
      <rPr>
        <sz val="8"/>
        <rFont val="Arial"/>
        <family val="2"/>
      </rPr>
      <t>(rif Allegato V del Regolamento UE 305/2011)</t>
    </r>
  </si>
  <si>
    <t>- che le prove di tipo sono state effettuate dall’azienda medesima presso la propria sede in data 01/10/2015</t>
  </si>
  <si>
    <t>- che i suddetti prodotti sono conformi alla Norma UNI EN 13659 ed hanno le seguenti prestazioni:</t>
  </si>
  <si>
    <t>CARATTERISTICHE ESSENZIALI</t>
  </si>
  <si>
    <t>PRESTAZIONI</t>
  </si>
  <si>
    <t>SPECIFICA TECNICA</t>
  </si>
  <si>
    <t>Resistenza al carico del vento</t>
  </si>
  <si>
    <t>C6</t>
  </si>
  <si>
    <t>UNI EN 1932</t>
  </si>
  <si>
    <t>Gtot</t>
  </si>
  <si>
    <t>UNI EN 13363</t>
  </si>
  <si>
    <t xml:space="preserve">Si rilascia la presente dichiarazione di prestazione sotto la responsabilità esclusiva della </t>
  </si>
  <si>
    <t>Cisterna di Latina (LT) li,</t>
  </si>
  <si>
    <t>Il Legale Rappresentante</t>
  </si>
  <si>
    <t>Istruzioni per l’uso e la manutenzione</t>
  </si>
  <si>
    <t>“Chiusure Oscuranti”</t>
  </si>
  <si>
    <r>
      <t>(rif. Regolamento UE N. 305/2011</t>
    </r>
    <r>
      <rPr>
        <i/>
        <sz val="9"/>
        <color rgb="FF000000"/>
        <rFont val="Calibri"/>
        <family val="2"/>
      </rPr>
      <t xml:space="preserve"> </t>
    </r>
    <r>
      <rPr>
        <i/>
        <sz val="9"/>
        <rFont val="Calibri"/>
        <family val="2"/>
      </rPr>
      <t>e Norma UNI EN 13569)</t>
    </r>
  </si>
  <si>
    <t xml:space="preserve">Al fine di ottenere il massimo delle prestazioni previste per il prodotto in oggetto è di fondamentale importanza conoscere ed attenersi a quanto di seguito riportato. </t>
  </si>
  <si>
    <r>
      <t>Norme d’Uso</t>
    </r>
    <r>
      <rPr>
        <sz val="12"/>
        <rFont val="Calibri"/>
        <family val="2"/>
      </rPr>
      <t xml:space="preserve">: </t>
    </r>
  </si>
  <si>
    <t>Una volta che il prodotto è stato installato, questo non deve MAI essere sporcato da sostanze aggressive (es. cemento, tinteggiature, acidi, etc.) che potrebbero recare danni irreversibili alle superfici del prodotto.</t>
  </si>
  <si>
    <t>Durante il suo normale utilizzo è necessario effettuare una corretta movimentazione delle relative parti apribili ed evitare manovre non previste dai sistemi di movimento e chiusura, chiusure forzate dell’anta, urti contro superfici vetrate e/o oggetti acuminati, evitare di appendersi alle ante e di esercitare pressioni improprie quando le ante sono aperte.</t>
  </si>
  <si>
    <r>
      <t>Pulizia e Manutenzione Ordinaria</t>
    </r>
    <r>
      <rPr>
        <sz val="12"/>
        <rFont val="Calibri"/>
        <family val="2"/>
      </rPr>
      <t>:</t>
    </r>
  </si>
  <si>
    <t>Per la pulizia di serramenti in alluminio si consiglia l’utilizzo di acqua o di detergenti neutri o di prodotti specifici comunemente in commercio. Evitare l'impiego di solventi ed abrasivi. Al fine di una corretta manutenzione del serramento è necessario:</t>
  </si>
  <si>
    <r>
      <t>1)</t>
    </r>
    <r>
      <rPr>
        <sz val="7"/>
        <rFont val="Times New Roman"/>
        <family val="1"/>
      </rPr>
      <t xml:space="preserve">      </t>
    </r>
    <r>
      <rPr>
        <sz val="12"/>
        <rFont val="Calibri"/>
        <family val="2"/>
      </rPr>
      <t>pulire periodicamente i relativi meccanismi di chiusura (serrature, cerniere, maniglie) con prodotti specifici comunemente in commercio;</t>
    </r>
  </si>
  <si>
    <t>2) almeno ogni 10 anni fare verificare da personale qualificato il buono stato della verniciatura del serramento, al fine di conservare nel tempo l'integrità del serramento stesso.</t>
  </si>
  <si>
    <r>
      <t>Manutenzione Straordinaria</t>
    </r>
    <r>
      <rPr>
        <sz val="12"/>
        <rFont val="Calibri"/>
        <family val="2"/>
      </rPr>
      <t>:</t>
    </r>
  </si>
  <si>
    <t>Operazioni diverse rispetto a quelle sopra descritte devono essere affidate esclusivamente a personale qualificato.</t>
  </si>
  <si>
    <r>
      <t>Modalità di Smaltimento</t>
    </r>
    <r>
      <rPr>
        <sz val="12"/>
        <rFont val="Calibri"/>
        <family val="2"/>
      </rPr>
      <t>:</t>
    </r>
  </si>
  <si>
    <t>Una volta dismesso o non più utilizzato, il prodotto comprensivo di tutti i suoi componenti ed accessori NON deve essere disperso nell’ambiente, ma deve essere consegnato ai locali sistemi pubblici o privati di smaltimento conformi alle disposizioni normative vigenti.</t>
  </si>
  <si>
    <t>/16</t>
  </si>
  <si>
    <t>“ETICHETTA CE”</t>
  </si>
  <si>
    <t>UNI EN 13659</t>
  </si>
  <si>
    <t xml:space="preserve">Codice prodotto tipo: </t>
  </si>
  <si>
    <t>DoP N.</t>
  </si>
  <si>
    <r>
      <t>Prestazioni dichiarate</t>
    </r>
    <r>
      <rPr>
        <sz val="11"/>
        <rFont val="Arial"/>
        <family val="2"/>
      </rPr>
      <t>:</t>
    </r>
  </si>
  <si>
    <t xml:space="preserve">Resistenza al vento: </t>
  </si>
  <si>
    <t xml:space="preserve">Gtot: </t>
  </si>
  <si>
    <t xml:space="preserve">con sede legale in:         </t>
  </si>
  <si>
    <t>tizio&amp;caio s.r.l.</t>
  </si>
  <si>
    <t>viadellastrada - 00000 - città - prov.</t>
  </si>
  <si>
    <t>Calcolo della Trasmittanza Solare dei dispositivi oscuranti in combinazione con vetrate secondo la norma UNI EN 13363-1</t>
  </si>
  <si>
    <t>Realizzazione Ing. Roberto Palmaccio - Rev. 01-sett.2016</t>
  </si>
  <si>
    <t>Descrizone della Chiusura Oscurante:</t>
  </si>
  <si>
    <t>Opzioni Tipo</t>
  </si>
  <si>
    <t>te</t>
  </si>
  <si>
    <t>pe</t>
  </si>
  <si>
    <t>alfae</t>
  </si>
  <si>
    <t>Tipo:</t>
  </si>
  <si>
    <t>Lamelle Aperte 45°</t>
  </si>
  <si>
    <t>corr.</t>
  </si>
  <si>
    <t>Lamelle Chiuse Fisse</t>
  </si>
  <si>
    <t>Posizionamento rispetto alla vetrata:</t>
  </si>
  <si>
    <t>ESTERNO</t>
  </si>
  <si>
    <t>Trasmittanza Solare di tipo:</t>
  </si>
  <si>
    <t>Opaco</t>
  </si>
  <si>
    <t>Oscurante di Colore:</t>
  </si>
  <si>
    <t>Colori Scuri</t>
  </si>
  <si>
    <t>Opzioni trasmittanza solare te,b</t>
  </si>
  <si>
    <t>bianco</t>
  </si>
  <si>
    <t>pastello</t>
  </si>
  <si>
    <t>scuro</t>
  </si>
  <si>
    <t>nero</t>
  </si>
  <si>
    <t>Altamente Traslucido</t>
  </si>
  <si>
    <t>Descrizione della Vetrazione:</t>
  </si>
  <si>
    <t>Vetro certificato da produttore</t>
  </si>
  <si>
    <t>Mediamente Traslucido</t>
  </si>
  <si>
    <r>
      <rPr>
        <b/>
        <sz val="11"/>
        <color theme="1"/>
        <rFont val="Calibri"/>
        <family val="2"/>
        <scheme val="minor"/>
      </rPr>
      <t>Ug</t>
    </r>
    <r>
      <rPr>
        <sz val="11"/>
        <color theme="1"/>
        <rFont val="Calibri"/>
        <family val="2"/>
        <scheme val="minor"/>
      </rPr>
      <t xml:space="preserve"> - Trasmittanza Termica del vetro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K]</t>
    </r>
  </si>
  <si>
    <r>
      <t xml:space="preserve">g </t>
    </r>
    <r>
      <rPr>
        <sz val="11"/>
        <color theme="1"/>
        <rFont val="Calibri"/>
        <family val="2"/>
        <scheme val="minor"/>
      </rPr>
      <t>- Trasmittanza Solare del vetro</t>
    </r>
  </si>
  <si>
    <t>te,b</t>
  </si>
  <si>
    <t>Inserimento Dati del Vetro Certificato dal Produttore:</t>
  </si>
  <si>
    <t>(solo se si è selezionato "vetro certificato da produttore")</t>
  </si>
  <si>
    <t>Opzione Colore</t>
  </si>
  <si>
    <t>pe,b</t>
  </si>
  <si>
    <t>valido per tutti i tipi di bianco</t>
  </si>
  <si>
    <r>
      <t xml:space="preserve">Valori utilizzati per il calcolo del </t>
    </r>
    <r>
      <rPr>
        <b/>
        <sz val="11"/>
        <color rgb="FFFF0000"/>
        <rFont val="Calibri"/>
        <family val="2"/>
        <scheme val="minor"/>
      </rPr>
      <t>Gtot</t>
    </r>
    <r>
      <rPr>
        <b/>
        <sz val="11"/>
        <color theme="1"/>
        <rFont val="Calibri"/>
        <family val="2"/>
        <scheme val="minor"/>
      </rPr>
      <t>:</t>
    </r>
  </si>
  <si>
    <t>RISULTATO DEL CALCOLO secondo metodo semplificato UNI EN 13363-1:</t>
  </si>
  <si>
    <t>Colori Pastello</t>
  </si>
  <si>
    <t>colori chiari e di media intensità</t>
  </si>
  <si>
    <r>
      <t>τ</t>
    </r>
    <r>
      <rPr>
        <b/>
        <vertAlign val="subscript"/>
        <sz val="12"/>
        <rFont val="Tahoma"/>
        <family val="2"/>
      </rPr>
      <t>e,B</t>
    </r>
  </si>
  <si>
    <r>
      <t>g</t>
    </r>
    <r>
      <rPr>
        <b/>
        <vertAlign val="subscript"/>
        <sz val="14"/>
        <color theme="1"/>
        <rFont val="Calibri"/>
        <family val="2"/>
        <scheme val="minor"/>
      </rPr>
      <t>tot</t>
    </r>
    <r>
      <rPr>
        <b/>
        <sz val="14"/>
        <color theme="1"/>
        <rFont val="Calibri"/>
        <family val="2"/>
        <scheme val="minor"/>
      </rPr>
      <t xml:space="preserve"> - Trasmittanza Solare totale (vetratzione+schermatura):</t>
    </r>
  </si>
  <si>
    <t>colori scuri tranne i grigi scuri</t>
  </si>
  <si>
    <r>
      <t>ρ</t>
    </r>
    <r>
      <rPr>
        <b/>
        <vertAlign val="subscript"/>
        <sz val="12"/>
        <rFont val="Tahoma"/>
        <family val="2"/>
      </rPr>
      <t>e,B</t>
    </r>
  </si>
  <si>
    <r>
      <t>g</t>
    </r>
    <r>
      <rPr>
        <b/>
        <vertAlign val="subscript"/>
        <sz val="20"/>
        <color theme="1"/>
        <rFont val="Calibri"/>
        <family val="2"/>
        <scheme val="minor"/>
      </rPr>
      <t xml:space="preserve">tot </t>
    </r>
    <r>
      <rPr>
        <b/>
        <sz val="20"/>
        <color theme="1"/>
        <rFont val="Calibri"/>
        <family val="2"/>
        <scheme val="minor"/>
      </rPr>
      <t>=</t>
    </r>
  </si>
  <si>
    <t>Neri</t>
  </si>
  <si>
    <t>tutti i neri e grigio scuro</t>
  </si>
  <si>
    <r>
      <t>α</t>
    </r>
    <r>
      <rPr>
        <b/>
        <vertAlign val="subscript"/>
        <sz val="12"/>
        <rFont val="Tahoma"/>
        <family val="2"/>
      </rPr>
      <t>e,B</t>
    </r>
  </si>
  <si>
    <t>pe, b colore</t>
  </si>
  <si>
    <r>
      <t xml:space="preserve">Utilizzo del foglio elettronico: Inserire i dati in </t>
    </r>
    <r>
      <rPr>
        <b/>
        <i/>
        <sz val="11"/>
        <color theme="8" tint="-0.249977111117893"/>
        <rFont val="Calibri"/>
        <family val="2"/>
        <scheme val="minor"/>
      </rPr>
      <t>Azzurro</t>
    </r>
    <r>
      <rPr>
        <b/>
        <i/>
        <sz val="11"/>
        <color theme="1"/>
        <rFont val="Calibri"/>
        <family val="2"/>
        <scheme val="minor"/>
      </rPr>
      <t xml:space="preserve"> (celle di colore celeste </t>
    </r>
    <r>
      <rPr>
        <b/>
        <i/>
        <sz val="11"/>
        <color theme="4" tint="0.79998168889431442"/>
        <rFont val="Calibri"/>
        <family val="2"/>
        <scheme val="minor"/>
      </rPr>
      <t>chiaro</t>
    </r>
    <r>
      <rPr>
        <b/>
        <i/>
        <sz val="11"/>
        <color theme="1"/>
        <rFont val="Calibri"/>
        <family val="2"/>
        <scheme val="minor"/>
      </rPr>
      <t>/</t>
    </r>
    <r>
      <rPr>
        <b/>
        <i/>
        <sz val="11"/>
        <color theme="4" tint="0.59999389629810485"/>
        <rFont val="Calibri"/>
        <family val="2"/>
        <scheme val="minor"/>
      </rPr>
      <t>scuro</t>
    </r>
    <r>
      <rPr>
        <b/>
        <i/>
        <sz val="11"/>
        <color theme="1"/>
        <rFont val="Calibri"/>
        <family val="2"/>
        <scheme val="minor"/>
      </rPr>
      <t>)</t>
    </r>
  </si>
  <si>
    <t>Opzioni per vetri tipici</t>
  </si>
  <si>
    <t>g</t>
  </si>
  <si>
    <t>Vetro Singolo</t>
  </si>
  <si>
    <t>Vetro Doppio con trattamento basso emissivo</t>
  </si>
  <si>
    <t>Vetro Doppio Standard</t>
  </si>
  <si>
    <t>Vetro Triplo Standard</t>
  </si>
  <si>
    <t>dati coefficienti correttivi tapparelle a 45°</t>
  </si>
  <si>
    <t>τe,B corr</t>
  </si>
  <si>
    <t>ρe,B corr</t>
  </si>
  <si>
    <t>dati G</t>
  </si>
  <si>
    <t>G1</t>
  </si>
  <si>
    <t>G2</t>
  </si>
  <si>
    <t>G2A</t>
  </si>
  <si>
    <t>G3</t>
  </si>
  <si>
    <t xml:space="preserve">DATI </t>
  </si>
  <si>
    <t>INTEGRATO</t>
  </si>
  <si>
    <t>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</si>
</sst>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9" x14ac:knownFonts="1">
    <font>
      <sz val="11"/>
      <color theme="1"/>
      <name val="Calibri"/>
      <family val="2"/>
      <scheme val="minor"/>
    </font>
    <font>
      <b/>
      <sz val="29"/>
      <name val="Calibri"/>
      <family val="2"/>
    </font>
    <font>
      <b/>
      <sz val="26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20"/>
      <name val="Calibri"/>
      <family val="2"/>
    </font>
    <font>
      <i/>
      <sz val="9"/>
      <name val="Calibri"/>
      <family val="2"/>
    </font>
    <font>
      <i/>
      <sz val="9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7"/>
      <name val="Times New Roman"/>
      <family val="1"/>
    </font>
    <font>
      <b/>
      <sz val="12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Tahoma"/>
      <family val="2"/>
    </font>
    <font>
      <b/>
      <vertAlign val="subscript"/>
      <sz val="12"/>
      <name val="Tahoma"/>
      <family val="2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i/>
      <sz val="11"/>
      <color theme="4" tint="0.59999389629810485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5" fillId="0" borderId="2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vertical="center"/>
    </xf>
    <xf numFmtId="49" fontId="5" fillId="0" borderId="0" xfId="0" applyNumberFormat="1" applyFont="1"/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0" fillId="0" borderId="27" xfId="0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21" fillId="0" borderId="28" xfId="0" applyFont="1" applyBorder="1" applyAlignment="1">
      <alignment vertical="center" wrapText="1"/>
    </xf>
    <xf numFmtId="0" fontId="21" fillId="0" borderId="39" xfId="0" applyFont="1" applyBorder="1" applyAlignment="1">
      <alignment horizontal="right" vertical="center"/>
    </xf>
    <xf numFmtId="0" fontId="22" fillId="0" borderId="28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9" fillId="4" borderId="25" xfId="0" applyFont="1" applyFill="1" applyBorder="1"/>
    <xf numFmtId="0" fontId="0" fillId="4" borderId="26" xfId="0" applyFill="1" applyBorder="1"/>
    <xf numFmtId="0" fontId="0" fillId="4" borderId="27" xfId="0" applyFill="1" applyBorder="1"/>
    <xf numFmtId="0" fontId="29" fillId="5" borderId="20" xfId="0" applyFont="1" applyFill="1" applyBorder="1"/>
    <xf numFmtId="0" fontId="0" fillId="5" borderId="0" xfId="0" applyFill="1" applyBorder="1"/>
    <xf numFmtId="0" fontId="0" fillId="5" borderId="21" xfId="0" applyFill="1" applyBorder="1"/>
    <xf numFmtId="2" fontId="0" fillId="0" borderId="0" xfId="0" applyNumberFormat="1"/>
    <xf numFmtId="0" fontId="29" fillId="7" borderId="20" xfId="0" applyFont="1" applyFill="1" applyBorder="1"/>
    <xf numFmtId="0" fontId="0" fillId="7" borderId="0" xfId="0" applyFill="1" applyBorder="1"/>
    <xf numFmtId="0" fontId="0" fillId="7" borderId="21" xfId="0" applyFill="1" applyBorder="1"/>
    <xf numFmtId="2" fontId="25" fillId="0" borderId="40" xfId="0" applyNumberFormat="1" applyFont="1" applyBorder="1"/>
    <xf numFmtId="2" fontId="25" fillId="0" borderId="41" xfId="0" applyNumberFormat="1" applyFont="1" applyBorder="1"/>
    <xf numFmtId="2" fontId="25" fillId="0" borderId="42" xfId="0" applyNumberFormat="1" applyFont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29" fillId="9" borderId="25" xfId="0" applyFont="1" applyFill="1" applyBorder="1"/>
    <xf numFmtId="0" fontId="0" fillId="9" borderId="25" xfId="0" applyFill="1" applyBorder="1"/>
    <xf numFmtId="0" fontId="0" fillId="9" borderId="26" xfId="0" applyFill="1" applyBorder="1"/>
    <xf numFmtId="0" fontId="32" fillId="9" borderId="27" xfId="0" applyFont="1" applyFill="1" applyBorder="1" applyAlignment="1"/>
    <xf numFmtId="0" fontId="0" fillId="10" borderId="20" xfId="0" applyFill="1" applyBorder="1"/>
    <xf numFmtId="0" fontId="0" fillId="10" borderId="0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1" borderId="12" xfId="0" applyFill="1" applyBorder="1"/>
    <xf numFmtId="2" fontId="0" fillId="11" borderId="3" xfId="0" applyNumberFormat="1" applyFill="1" applyBorder="1"/>
    <xf numFmtId="0" fontId="0" fillId="10" borderId="21" xfId="0" applyFill="1" applyBorder="1"/>
    <xf numFmtId="2" fontId="0" fillId="0" borderId="43" xfId="0" applyNumberFormat="1" applyBorder="1"/>
    <xf numFmtId="0" fontId="26" fillId="11" borderId="4" xfId="0" applyFont="1" applyFill="1" applyBorder="1"/>
    <xf numFmtId="0" fontId="26" fillId="11" borderId="30" xfId="0" applyFont="1" applyFill="1" applyBorder="1"/>
    <xf numFmtId="0" fontId="0" fillId="11" borderId="30" xfId="0" applyFill="1" applyBorder="1"/>
    <xf numFmtId="0" fontId="0" fillId="11" borderId="2" xfId="0" applyFill="1" applyBorder="1"/>
    <xf numFmtId="2" fontId="0" fillId="11" borderId="1" xfId="0" applyNumberFormat="1" applyFill="1" applyBorder="1"/>
    <xf numFmtId="0" fontId="0" fillId="6" borderId="20" xfId="0" applyFill="1" applyBorder="1"/>
    <xf numFmtId="0" fontId="0" fillId="6" borderId="0" xfId="0" applyFill="1" applyBorder="1"/>
    <xf numFmtId="0" fontId="0" fillId="6" borderId="21" xfId="0" applyFill="1" applyBorder="1"/>
    <xf numFmtId="0" fontId="26" fillId="12" borderId="17" xfId="0" applyFont="1" applyFill="1" applyBorder="1"/>
    <xf numFmtId="0" fontId="0" fillId="12" borderId="18" xfId="0" applyFill="1" applyBorder="1"/>
    <xf numFmtId="0" fontId="0" fillId="12" borderId="33" xfId="0" applyFill="1" applyBorder="1"/>
    <xf numFmtId="0" fontId="0" fillId="12" borderId="34" xfId="0" applyFill="1" applyBorder="1"/>
    <xf numFmtId="2" fontId="0" fillId="6" borderId="5" xfId="0" applyNumberFormat="1" applyFill="1" applyBorder="1" applyProtection="1">
      <protection locked="0"/>
    </xf>
    <xf numFmtId="0" fontId="0" fillId="12" borderId="19" xfId="0" applyFill="1" applyBorder="1"/>
    <xf numFmtId="0" fontId="0" fillId="12" borderId="22" xfId="0" applyFill="1" applyBorder="1"/>
    <xf numFmtId="0" fontId="0" fillId="12" borderId="23" xfId="0" applyFill="1" applyBorder="1"/>
    <xf numFmtId="0" fontId="26" fillId="12" borderId="35" xfId="0" applyFont="1" applyFill="1" applyBorder="1"/>
    <xf numFmtId="0" fontId="26" fillId="12" borderId="44" xfId="0" applyFont="1" applyFill="1" applyBorder="1"/>
    <xf numFmtId="0" fontId="0" fillId="12" borderId="44" xfId="0" applyFill="1" applyBorder="1"/>
    <xf numFmtId="0" fontId="0" fillId="12" borderId="9" xfId="0" applyFill="1" applyBorder="1"/>
    <xf numFmtId="2" fontId="0" fillId="8" borderId="36" xfId="0" applyNumberFormat="1" applyFill="1" applyBorder="1" applyProtection="1">
      <protection locked="0"/>
    </xf>
    <xf numFmtId="0" fontId="0" fillId="12" borderId="24" xfId="0" applyFill="1" applyBorder="1"/>
    <xf numFmtId="0" fontId="26" fillId="13" borderId="14" xfId="0" applyFont="1" applyFill="1" applyBorder="1"/>
    <xf numFmtId="0" fontId="0" fillId="13" borderId="15" xfId="0" applyFill="1" applyBorder="1"/>
    <xf numFmtId="0" fontId="0" fillId="13" borderId="16" xfId="0" applyFill="1" applyBorder="1"/>
    <xf numFmtId="0" fontId="35" fillId="15" borderId="11" xfId="0" applyFont="1" applyFill="1" applyBorder="1" applyAlignment="1" applyProtection="1">
      <alignment wrapText="1"/>
      <protection locked="0"/>
    </xf>
    <xf numFmtId="0" fontId="37" fillId="15" borderId="12" xfId="0" applyFont="1" applyFill="1" applyBorder="1"/>
    <xf numFmtId="0" fontId="35" fillId="17" borderId="6" xfId="0" applyFont="1" applyFill="1" applyBorder="1" applyAlignment="1" applyProtection="1">
      <alignment wrapText="1"/>
      <protection locked="0"/>
    </xf>
    <xf numFmtId="0" fontId="37" fillId="17" borderId="2" xfId="0" applyFont="1" applyFill="1" applyBorder="1"/>
    <xf numFmtId="0" fontId="0" fillId="16" borderId="20" xfId="0" applyFill="1" applyBorder="1"/>
    <xf numFmtId="0" fontId="0" fillId="16" borderId="21" xfId="0" applyFill="1" applyBorder="1"/>
    <xf numFmtId="0" fontId="35" fillId="15" borderId="8" xfId="0" applyFont="1" applyFill="1" applyBorder="1" applyAlignment="1" applyProtection="1">
      <alignment wrapText="1"/>
      <protection locked="0"/>
    </xf>
    <xf numFmtId="0" fontId="0" fillId="15" borderId="9" xfId="0" applyFill="1" applyBorder="1"/>
    <xf numFmtId="0" fontId="0" fillId="16" borderId="22" xfId="0" applyFill="1" applyBorder="1"/>
    <xf numFmtId="0" fontId="0" fillId="16" borderId="24" xfId="0" applyFill="1" applyBorder="1"/>
    <xf numFmtId="0" fontId="35" fillId="0" borderId="0" xfId="0" applyFont="1" applyFill="1" applyBorder="1" applyAlignment="1" applyProtection="1">
      <alignment wrapText="1"/>
      <protection locked="0"/>
    </xf>
    <xf numFmtId="0" fontId="43" fillId="0" borderId="0" xfId="0" applyFont="1"/>
    <xf numFmtId="0" fontId="47" fillId="0" borderId="0" xfId="0" applyFont="1"/>
    <xf numFmtId="0" fontId="0" fillId="0" borderId="0" xfId="0" applyAlignment="1">
      <alignment horizontal="center"/>
    </xf>
    <xf numFmtId="0" fontId="48" fillId="0" borderId="0" xfId="0" applyFon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horizontal="center" vertical="center"/>
    </xf>
    <xf numFmtId="0" fontId="30" fillId="6" borderId="26" xfId="0" applyFont="1" applyFill="1" applyBorder="1" applyAlignment="1" applyProtection="1">
      <alignment horizontal="center"/>
      <protection locked="0"/>
    </xf>
    <xf numFmtId="0" fontId="30" fillId="6" borderId="0" xfId="0" applyFont="1" applyFill="1" applyBorder="1" applyAlignment="1" applyProtection="1">
      <alignment horizontal="center"/>
      <protection locked="0"/>
    </xf>
    <xf numFmtId="0" fontId="31" fillId="8" borderId="0" xfId="0" applyFont="1" applyFill="1" applyBorder="1" applyAlignment="1" applyProtection="1">
      <alignment horizontal="center"/>
      <protection locked="0"/>
    </xf>
    <xf numFmtId="0" fontId="30" fillId="8" borderId="0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26" fillId="14" borderId="25" xfId="0" applyFont="1" applyFill="1" applyBorder="1" applyAlignment="1">
      <alignment horizontal="center"/>
    </xf>
    <xf numFmtId="0" fontId="26" fillId="14" borderId="26" xfId="0" applyFont="1" applyFill="1" applyBorder="1" applyAlignment="1">
      <alignment horizontal="center"/>
    </xf>
    <xf numFmtId="0" fontId="26" fillId="14" borderId="27" xfId="0" applyFont="1" applyFill="1" applyBorder="1" applyAlignment="1">
      <alignment horizontal="center"/>
    </xf>
    <xf numFmtId="164" fontId="38" fillId="15" borderId="12" xfId="0" applyNumberFormat="1" applyFont="1" applyFill="1" applyBorder="1" applyAlignment="1">
      <alignment horizontal="center"/>
    </xf>
    <xf numFmtId="164" fontId="38" fillId="15" borderId="13" xfId="0" applyNumberFormat="1" applyFont="1" applyFill="1" applyBorder="1" applyAlignment="1">
      <alignment horizontal="center"/>
    </xf>
    <xf numFmtId="0" fontId="32" fillId="16" borderId="17" xfId="0" applyFont="1" applyFill="1" applyBorder="1" applyAlignment="1">
      <alignment horizontal="center"/>
    </xf>
    <xf numFmtId="0" fontId="32" fillId="16" borderId="18" xfId="0" applyFont="1" applyFill="1" applyBorder="1" applyAlignment="1">
      <alignment horizontal="center"/>
    </xf>
    <xf numFmtId="0" fontId="32" fillId="16" borderId="19" xfId="0" applyFont="1" applyFill="1" applyBorder="1" applyAlignment="1">
      <alignment horizontal="center"/>
    </xf>
    <xf numFmtId="164" fontId="38" fillId="17" borderId="2" xfId="0" applyNumberFormat="1" applyFont="1" applyFill="1" applyBorder="1" applyAlignment="1">
      <alignment horizontal="center"/>
    </xf>
    <xf numFmtId="164" fontId="38" fillId="17" borderId="7" xfId="0" applyNumberFormat="1" applyFont="1" applyFill="1" applyBorder="1" applyAlignment="1">
      <alignment horizontal="center"/>
    </xf>
    <xf numFmtId="0" fontId="40" fillId="16" borderId="0" xfId="0" applyFont="1" applyFill="1" applyBorder="1" applyAlignment="1">
      <alignment horizontal="center" vertical="center"/>
    </xf>
    <xf numFmtId="0" fontId="40" fillId="16" borderId="23" xfId="0" applyFont="1" applyFill="1" applyBorder="1" applyAlignment="1">
      <alignment horizontal="center" vertical="center"/>
    </xf>
    <xf numFmtId="2" fontId="42" fillId="16" borderId="0" xfId="0" applyNumberFormat="1" applyFont="1" applyFill="1" applyBorder="1" applyAlignment="1">
      <alignment horizontal="center" vertical="center"/>
    </xf>
    <xf numFmtId="2" fontId="42" fillId="16" borderId="23" xfId="0" applyNumberFormat="1" applyFont="1" applyFill="1" applyBorder="1" applyAlignment="1">
      <alignment horizontal="center" vertical="center"/>
    </xf>
    <xf numFmtId="164" fontId="38" fillId="15" borderId="9" xfId="0" applyNumberFormat="1" applyFont="1" applyFill="1" applyBorder="1" applyAlignment="1">
      <alignment horizontal="center"/>
    </xf>
    <xf numFmtId="164" fontId="38" fillId="15" borderId="10" xfId="0" applyNumberFormat="1" applyFont="1" applyFill="1" applyBorder="1" applyAlignment="1">
      <alignment horizontal="center"/>
    </xf>
    <xf numFmtId="0" fontId="21" fillId="0" borderId="3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1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1" fillId="0" borderId="39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2" fontId="22" fillId="0" borderId="0" xfId="0" applyNumberFormat="1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20" fillId="0" borderId="37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21" fillId="0" borderId="3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3" fillId="0" borderId="3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22" fillId="0" borderId="38" xfId="0" applyFont="1" applyBorder="1" applyAlignment="1">
      <alignment horizont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26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26</xdr:row>
      <xdr:rowOff>57149</xdr:rowOff>
    </xdr:from>
    <xdr:to>
      <xdr:col>5</xdr:col>
      <xdr:colOff>590551</xdr:colOff>
      <xdr:row>28</xdr:row>
      <xdr:rowOff>200024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05151" y="5495924"/>
          <a:ext cx="533400" cy="638175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11</xdr:col>
      <xdr:colOff>417320</xdr:colOff>
      <xdr:row>6</xdr:row>
      <xdr:rowOff>38100</xdr:rowOff>
    </xdr:from>
    <xdr:to>
      <xdr:col>13</xdr:col>
      <xdr:colOff>493520</xdr:colOff>
      <xdr:row>9</xdr:row>
      <xdr:rowOff>38100</xdr:rowOff>
    </xdr:to>
    <xdr:pic>
      <xdr:nvPicPr>
        <xdr:cNvPr id="3" name="Picture 20" descr="go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2920" y="1181100"/>
          <a:ext cx="1295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283970</xdr:colOff>
      <xdr:row>3</xdr:row>
      <xdr:rowOff>152400</xdr:rowOff>
    </xdr:from>
    <xdr:to>
      <xdr:col>13</xdr:col>
      <xdr:colOff>512570</xdr:colOff>
      <xdr:row>6</xdr:row>
      <xdr:rowOff>0</xdr:rowOff>
    </xdr:to>
    <xdr:pic>
      <xdr:nvPicPr>
        <xdr:cNvPr id="4" name="Immagine 6" descr="plathina ok.ep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970" y="723900"/>
          <a:ext cx="2057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4</xdr:row>
      <xdr:rowOff>12286</xdr:rowOff>
    </xdr:from>
    <xdr:to>
      <xdr:col>7</xdr:col>
      <xdr:colOff>422250</xdr:colOff>
      <xdr:row>7</xdr:row>
      <xdr:rowOff>47625</xdr:rowOff>
    </xdr:to>
    <xdr:pic>
      <xdr:nvPicPr>
        <xdr:cNvPr id="5" name="Immagine 4" descr="INDINVEST2010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275" y="774286"/>
          <a:ext cx="4013175" cy="60683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 editAs="oneCell">
    <xdr:from>
      <xdr:col>8</xdr:col>
      <xdr:colOff>350645</xdr:colOff>
      <xdr:row>3</xdr:row>
      <xdr:rowOff>85725</xdr:rowOff>
    </xdr:from>
    <xdr:to>
      <xdr:col>10</xdr:col>
      <xdr:colOff>150620</xdr:colOff>
      <xdr:row>8</xdr:row>
      <xdr:rowOff>152400</xdr:rowOff>
    </xdr:to>
    <xdr:pic>
      <xdr:nvPicPr>
        <xdr:cNvPr id="6" name="Immag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445" y="657225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116</xdr:row>
      <xdr:rowOff>161925</xdr:rowOff>
    </xdr:from>
    <xdr:to>
      <xdr:col>8</xdr:col>
      <xdr:colOff>469875</xdr:colOff>
      <xdr:row>116</xdr:row>
      <xdr:rowOff>768764</xdr:rowOff>
    </xdr:to>
    <xdr:pic>
      <xdr:nvPicPr>
        <xdr:cNvPr id="2" name="Immagine 1" descr="INDINVEST2010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22945725"/>
          <a:ext cx="4013175" cy="60683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>
    <xdr:from>
      <xdr:col>4</xdr:col>
      <xdr:colOff>104775</xdr:colOff>
      <xdr:row>75</xdr:row>
      <xdr:rowOff>104775</xdr:rowOff>
    </xdr:from>
    <xdr:to>
      <xdr:col>5</xdr:col>
      <xdr:colOff>400050</xdr:colOff>
      <xdr:row>78</xdr:row>
      <xdr:rowOff>83344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5763875"/>
          <a:ext cx="847725" cy="550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2"/>
  <sheetViews>
    <sheetView showGridLines="0" showRowColHeaders="0" tabSelected="1" zoomScaleNormal="100" workbookViewId="0">
      <selection activeCell="H19" sqref="H19:M19"/>
    </sheetView>
  </sheetViews>
  <sheetFormatPr defaultColWidth="0" defaultRowHeight="15" zeroHeight="1" x14ac:dyDescent="0.25"/>
  <cols>
    <col min="1" max="16" width="9.140625" customWidth="1"/>
    <col min="17" max="30" width="0" hidden="1" customWidth="1"/>
    <col min="31" max="16384" width="9.140625" hidden="1"/>
  </cols>
  <sheetData>
    <row r="1" spans="2:25" x14ac:dyDescent="0.25"/>
    <row r="2" spans="2:25" x14ac:dyDescent="0.25"/>
    <row r="3" spans="2:25" x14ac:dyDescent="0.25"/>
    <row r="4" spans="2:25" x14ac:dyDescent="0.25"/>
    <row r="5" spans="2:25" x14ac:dyDescent="0.25"/>
    <row r="6" spans="2:25" x14ac:dyDescent="0.25"/>
    <row r="7" spans="2:25" x14ac:dyDescent="0.25"/>
    <row r="8" spans="2:25" x14ac:dyDescent="0.25"/>
    <row r="9" spans="2:25" x14ac:dyDescent="0.25"/>
    <row r="10" spans="2:25" ht="15.75" x14ac:dyDescent="0.25">
      <c r="B10" s="29" t="s">
        <v>53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2:25" ht="15.75" x14ac:dyDescent="0.25">
      <c r="B11" s="30" t="s">
        <v>54</v>
      </c>
      <c r="C11" s="30"/>
      <c r="D11" s="30"/>
      <c r="E11" s="30"/>
      <c r="F11" s="30"/>
      <c r="G11" s="30"/>
      <c r="H11" s="29"/>
      <c r="I11" s="29"/>
      <c r="J11" s="29"/>
      <c r="K11" s="29"/>
      <c r="L11" s="29"/>
      <c r="M11" s="29"/>
    </row>
    <row r="12" spans="2:25" ht="15.75" thickBot="1" x14ac:dyDescent="0.3"/>
    <row r="13" spans="2:25" ht="19.5" thickBot="1" x14ac:dyDescent="0.35">
      <c r="B13" s="31" t="s">
        <v>55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R13" t="s">
        <v>56</v>
      </c>
      <c r="S13" t="s">
        <v>57</v>
      </c>
      <c r="T13" t="s">
        <v>58</v>
      </c>
      <c r="U13" t="s">
        <v>59</v>
      </c>
      <c r="V13" t="s">
        <v>2</v>
      </c>
    </row>
    <row r="14" spans="2:25" ht="18.75" x14ac:dyDescent="0.3">
      <c r="B14" s="34" t="s">
        <v>60</v>
      </c>
      <c r="C14" s="35"/>
      <c r="D14" s="35"/>
      <c r="E14" s="35"/>
      <c r="F14" s="35"/>
      <c r="G14" s="35"/>
      <c r="H14" s="35"/>
      <c r="I14" s="101" t="s">
        <v>61</v>
      </c>
      <c r="J14" s="101"/>
      <c r="K14" s="101"/>
      <c r="L14" s="101"/>
      <c r="M14" s="101"/>
      <c r="N14" s="36"/>
      <c r="R14" t="s">
        <v>61</v>
      </c>
      <c r="S14" s="37">
        <f>S39*S15+T39*T15</f>
        <v>4.4999999999999998E-2</v>
      </c>
      <c r="T14" s="37">
        <f>T15*(S40+T40*S15)</f>
        <v>0.22499999999999998</v>
      </c>
      <c r="U14" s="37">
        <f>1-S14-T14</f>
        <v>0.73</v>
      </c>
      <c r="V14" t="s">
        <v>62</v>
      </c>
      <c r="Y14" t="s">
        <v>63</v>
      </c>
    </row>
    <row r="15" spans="2:25" ht="21.75" thickBot="1" x14ac:dyDescent="0.4">
      <c r="B15" s="38" t="s">
        <v>64</v>
      </c>
      <c r="C15" s="39"/>
      <c r="D15" s="39"/>
      <c r="E15" s="39"/>
      <c r="F15" s="39"/>
      <c r="G15" s="39"/>
      <c r="H15" s="39"/>
      <c r="I15" s="102" t="s">
        <v>116</v>
      </c>
      <c r="J15" s="102"/>
      <c r="K15" s="102"/>
      <c r="L15" s="102"/>
      <c r="M15" s="102"/>
      <c r="N15" s="40"/>
      <c r="R15" t="s">
        <v>63</v>
      </c>
      <c r="S15" s="37">
        <f>S21</f>
        <v>0</v>
      </c>
      <c r="T15" s="37">
        <f>S29</f>
        <v>0.3</v>
      </c>
      <c r="U15" s="37">
        <f>1-S15-T15</f>
        <v>0.7</v>
      </c>
      <c r="Y15" t="s">
        <v>61</v>
      </c>
    </row>
    <row r="16" spans="2:25" ht="19.5" thickBot="1" x14ac:dyDescent="0.35">
      <c r="B16" s="34" t="s">
        <v>66</v>
      </c>
      <c r="C16" s="35"/>
      <c r="D16" s="35"/>
      <c r="E16" s="35"/>
      <c r="F16" s="35"/>
      <c r="G16" s="35"/>
      <c r="H16" s="35"/>
      <c r="I16" s="101" t="s">
        <v>67</v>
      </c>
      <c r="J16" s="101"/>
      <c r="K16" s="101"/>
      <c r="L16" s="101"/>
      <c r="M16" s="101"/>
      <c r="N16" s="36"/>
      <c r="S16" s="41">
        <f>IF(I14="",0,VLOOKUP(I14,R14:V15,2))</f>
        <v>4.4999999999999998E-2</v>
      </c>
      <c r="T16" s="42">
        <f>IF(I14="",0,VLOOKUP(I14,R14:V15,3))</f>
        <v>0.22499999999999998</v>
      </c>
      <c r="U16" s="43">
        <f>IF(I14="",0,VLOOKUP(I14,R14:V15,4))</f>
        <v>0.73</v>
      </c>
      <c r="V16" t="str">
        <f>IF(I14="","",IF(VLOOKUP(I14,R14:V15,5)=0,"",VLOOKUP(I14,R14:V15,5)))</f>
        <v>corr.</v>
      </c>
    </row>
    <row r="17" spans="2:25" ht="18.75" x14ac:dyDescent="0.3">
      <c r="B17" s="38" t="s">
        <v>68</v>
      </c>
      <c r="C17" s="39"/>
      <c r="D17" s="39"/>
      <c r="E17" s="39"/>
      <c r="F17" s="39"/>
      <c r="G17" s="39"/>
      <c r="H17" s="39"/>
      <c r="I17" s="103" t="s">
        <v>69</v>
      </c>
      <c r="J17" s="103"/>
      <c r="K17" s="103"/>
      <c r="L17" s="103"/>
      <c r="M17" s="103"/>
      <c r="N17" s="40"/>
      <c r="R17" t="s">
        <v>70</v>
      </c>
      <c r="T17" t="s">
        <v>71</v>
      </c>
      <c r="U17" t="s">
        <v>72</v>
      </c>
      <c r="V17" t="s">
        <v>73</v>
      </c>
      <c r="W17" t="s">
        <v>74</v>
      </c>
    </row>
    <row r="18" spans="2:25" ht="15.75" thickBot="1" x14ac:dyDescent="0.3">
      <c r="B18" s="44"/>
      <c r="C18" s="45"/>
      <c r="D18" s="45"/>
      <c r="E18" s="45"/>
      <c r="F18" s="45"/>
      <c r="G18" s="45"/>
      <c r="H18" s="45"/>
      <c r="I18" s="104" t="str">
        <f>IF(OR(T29="",T29=0),"",T29)</f>
        <v>colori scuri tranne i grigi scuri</v>
      </c>
      <c r="J18" s="104"/>
      <c r="K18" s="104"/>
      <c r="L18" s="104"/>
      <c r="M18" s="104"/>
      <c r="N18" s="46"/>
      <c r="R18" t="s">
        <v>75</v>
      </c>
      <c r="S18" s="37">
        <v>0.4</v>
      </c>
      <c r="T18" s="37">
        <v>0.4</v>
      </c>
      <c r="U18" s="37">
        <v>0.3</v>
      </c>
      <c r="V18" s="37">
        <v>0.2</v>
      </c>
      <c r="W18" s="37">
        <v>0.1</v>
      </c>
      <c r="Y18" t="s">
        <v>67</v>
      </c>
    </row>
    <row r="19" spans="2:25" ht="19.5" thickBot="1" x14ac:dyDescent="0.35">
      <c r="B19" s="47" t="s">
        <v>76</v>
      </c>
      <c r="C19" s="48"/>
      <c r="D19" s="49"/>
      <c r="E19" s="49"/>
      <c r="F19" s="49"/>
      <c r="G19" s="49"/>
      <c r="H19" s="100" t="s">
        <v>103</v>
      </c>
      <c r="I19" s="100"/>
      <c r="J19" s="100"/>
      <c r="K19" s="100"/>
      <c r="L19" s="100"/>
      <c r="M19" s="100"/>
      <c r="N19" s="50"/>
      <c r="R19" t="s">
        <v>78</v>
      </c>
      <c r="S19" s="37">
        <v>0.2</v>
      </c>
      <c r="T19" s="37">
        <v>0.6</v>
      </c>
      <c r="U19" s="37">
        <v>0.4</v>
      </c>
      <c r="V19" s="37">
        <v>0.2</v>
      </c>
      <c r="W19" s="37">
        <v>0.1</v>
      </c>
      <c r="Y19" t="s">
        <v>78</v>
      </c>
    </row>
    <row r="20" spans="2:25" ht="17.25" x14ac:dyDescent="0.25">
      <c r="B20" s="51"/>
      <c r="C20" s="52"/>
      <c r="D20" s="52"/>
      <c r="E20" s="52"/>
      <c r="F20" s="52"/>
      <c r="G20" s="52"/>
      <c r="H20" s="53" t="s">
        <v>79</v>
      </c>
      <c r="I20" s="54"/>
      <c r="J20" s="54"/>
      <c r="K20" s="54"/>
      <c r="L20" s="55"/>
      <c r="M20" s="56">
        <f>S37</f>
        <v>5.7</v>
      </c>
      <c r="N20" s="57"/>
      <c r="R20" t="s">
        <v>67</v>
      </c>
      <c r="S20" s="37">
        <v>0</v>
      </c>
      <c r="T20" s="37">
        <v>0.7</v>
      </c>
      <c r="U20" s="58">
        <v>0.5</v>
      </c>
      <c r="V20" s="37">
        <v>0.3</v>
      </c>
      <c r="W20" s="37">
        <v>0.1</v>
      </c>
      <c r="Y20" t="s">
        <v>75</v>
      </c>
    </row>
    <row r="21" spans="2:25" x14ac:dyDescent="0.25">
      <c r="B21" s="51"/>
      <c r="C21" s="52"/>
      <c r="D21" s="52"/>
      <c r="E21" s="52"/>
      <c r="F21" s="52"/>
      <c r="G21" s="52"/>
      <c r="H21" s="59" t="s">
        <v>80</v>
      </c>
      <c r="I21" s="60"/>
      <c r="J21" s="61"/>
      <c r="K21" s="61"/>
      <c r="L21" s="62"/>
      <c r="M21" s="63">
        <f>T37</f>
        <v>0.85</v>
      </c>
      <c r="N21" s="57"/>
      <c r="R21" t="s">
        <v>81</v>
      </c>
      <c r="S21" s="37">
        <f>IF(I16="",0,VLOOKUP(I16,R18:W20,2))</f>
        <v>0</v>
      </c>
      <c r="T21" s="37">
        <f>IF(I16="",0,VLOOKUP(I16,R18:W20,3))</f>
        <v>0.7</v>
      </c>
      <c r="U21" s="37">
        <f>IF(I16="",0,VLOOKUP(I16,R18:W20,4))</f>
        <v>0.5</v>
      </c>
      <c r="V21" s="37">
        <f>IF(I16="",0,VLOOKUP(I16,R18:W20,5))</f>
        <v>0.3</v>
      </c>
      <c r="W21" s="37">
        <f>IF(I16="",0,VLOOKUP(I16,R18:W20,6))</f>
        <v>0.1</v>
      </c>
    </row>
    <row r="22" spans="2:25" ht="15.75" thickBot="1" x14ac:dyDescent="0.3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  <c r="S22" s="37"/>
      <c r="T22" s="37"/>
      <c r="U22" s="37"/>
      <c r="V22" s="37"/>
      <c r="W22" s="37"/>
    </row>
    <row r="23" spans="2:25" ht="17.25" x14ac:dyDescent="0.25">
      <c r="B23" s="67" t="s">
        <v>82</v>
      </c>
      <c r="C23" s="68"/>
      <c r="D23" s="68"/>
      <c r="E23" s="68"/>
      <c r="F23" s="68"/>
      <c r="G23" s="68"/>
      <c r="H23" s="69" t="s">
        <v>79</v>
      </c>
      <c r="I23" s="70"/>
      <c r="J23" s="70"/>
      <c r="K23" s="70"/>
      <c r="L23" s="70"/>
      <c r="M23" s="71">
        <v>0.8</v>
      </c>
      <c r="N23" s="72"/>
    </row>
    <row r="24" spans="2:25" ht="15.75" thickBot="1" x14ac:dyDescent="0.3">
      <c r="B24" s="73" t="s">
        <v>83</v>
      </c>
      <c r="C24" s="74"/>
      <c r="D24" s="74"/>
      <c r="E24" s="74"/>
      <c r="F24" s="74"/>
      <c r="G24" s="74"/>
      <c r="H24" s="75" t="s">
        <v>80</v>
      </c>
      <c r="I24" s="76"/>
      <c r="J24" s="77"/>
      <c r="K24" s="77"/>
      <c r="L24" s="78"/>
      <c r="M24" s="79">
        <v>0.7</v>
      </c>
      <c r="N24" s="80"/>
      <c r="R24" t="s">
        <v>84</v>
      </c>
      <c r="S24" t="s">
        <v>85</v>
      </c>
    </row>
    <row r="25" spans="2:25" ht="15.75" thickBot="1" x14ac:dyDescent="0.3">
      <c r="R25" t="s">
        <v>0</v>
      </c>
      <c r="S25" s="37">
        <f>T21</f>
        <v>0.7</v>
      </c>
      <c r="T25" t="s">
        <v>86</v>
      </c>
      <c r="Y25" t="s">
        <v>0</v>
      </c>
    </row>
    <row r="26" spans="2:25" ht="15.75" thickBot="1" x14ac:dyDescent="0.3">
      <c r="B26" s="81" t="s">
        <v>87</v>
      </c>
      <c r="C26" s="82"/>
      <c r="D26" s="82"/>
      <c r="E26" s="83"/>
      <c r="G26" s="105" t="s">
        <v>88</v>
      </c>
      <c r="H26" s="106"/>
      <c r="I26" s="106"/>
      <c r="J26" s="106"/>
      <c r="K26" s="106"/>
      <c r="L26" s="106"/>
      <c r="M26" s="106"/>
      <c r="N26" s="107"/>
      <c r="R26" t="s">
        <v>89</v>
      </c>
      <c r="S26" s="37">
        <f>U21</f>
        <v>0.5</v>
      </c>
      <c r="T26" t="s">
        <v>90</v>
      </c>
      <c r="Y26" t="s">
        <v>89</v>
      </c>
    </row>
    <row r="27" spans="2:25" ht="20.25" x14ac:dyDescent="0.35">
      <c r="B27" s="84" t="s">
        <v>91</v>
      </c>
      <c r="C27" s="85" t="str">
        <f>V16</f>
        <v>corr.</v>
      </c>
      <c r="D27" s="108">
        <f>S16</f>
        <v>4.4999999999999998E-2</v>
      </c>
      <c r="E27" s="109"/>
      <c r="G27" s="110" t="s">
        <v>92</v>
      </c>
      <c r="H27" s="111"/>
      <c r="I27" s="111"/>
      <c r="J27" s="111"/>
      <c r="K27" s="111"/>
      <c r="L27" s="111"/>
      <c r="M27" s="111"/>
      <c r="N27" s="112"/>
      <c r="R27" t="s">
        <v>69</v>
      </c>
      <c r="S27" s="37">
        <f>V21</f>
        <v>0.3</v>
      </c>
      <c r="T27" t="s">
        <v>93</v>
      </c>
      <c r="Y27" t="s">
        <v>69</v>
      </c>
    </row>
    <row r="28" spans="2:25" ht="18.75" x14ac:dyDescent="0.3">
      <c r="B28" s="86" t="s">
        <v>94</v>
      </c>
      <c r="C28" s="87" t="str">
        <f>V16</f>
        <v>corr.</v>
      </c>
      <c r="D28" s="113">
        <f>T16</f>
        <v>0.22499999999999998</v>
      </c>
      <c r="E28" s="114"/>
      <c r="G28" s="88"/>
      <c r="H28" s="115" t="s">
        <v>95</v>
      </c>
      <c r="I28" s="115"/>
      <c r="J28" s="117">
        <f>IF(OR(I14="",I15="",I16="",I17="",H19=""),"",T52)</f>
        <v>0.4635797413793103</v>
      </c>
      <c r="K28" s="117"/>
      <c r="L28" s="117"/>
      <c r="M28" s="117"/>
      <c r="N28" s="89"/>
      <c r="R28" t="s">
        <v>96</v>
      </c>
      <c r="S28" s="37">
        <f>W21</f>
        <v>0.1</v>
      </c>
      <c r="T28" t="s">
        <v>97</v>
      </c>
      <c r="Y28" t="s">
        <v>96</v>
      </c>
    </row>
    <row r="29" spans="2:25" ht="19.5" thickBot="1" x14ac:dyDescent="0.35">
      <c r="B29" s="90" t="s">
        <v>98</v>
      </c>
      <c r="C29" s="91"/>
      <c r="D29" s="119">
        <f>U16</f>
        <v>0.73</v>
      </c>
      <c r="E29" s="120"/>
      <c r="G29" s="92"/>
      <c r="H29" s="116"/>
      <c r="I29" s="116"/>
      <c r="J29" s="118"/>
      <c r="K29" s="118"/>
      <c r="L29" s="118"/>
      <c r="M29" s="118"/>
      <c r="N29" s="93"/>
      <c r="R29" t="s">
        <v>99</v>
      </c>
      <c r="S29" s="37">
        <f>IF(I17="",0,VLOOKUP(I17,R25:S28,2))</f>
        <v>0.3</v>
      </c>
      <c r="T29" t="str">
        <f>IF(I17="",0,VLOOKUP(I17,R25:T28,3))</f>
        <v>colori scuri tranne i grigi scuri</v>
      </c>
    </row>
    <row r="30" spans="2:25" ht="15.75" x14ac:dyDescent="0.25">
      <c r="B30" s="94"/>
    </row>
    <row r="31" spans="2:25" x14ac:dyDescent="0.25">
      <c r="B31" s="95" t="s">
        <v>100</v>
      </c>
      <c r="C31" s="95"/>
      <c r="D31" s="95"/>
      <c r="E31" s="95"/>
      <c r="F31" s="95"/>
      <c r="G31" s="95"/>
      <c r="H31" s="96"/>
      <c r="I31" s="96"/>
      <c r="J31" s="96"/>
      <c r="K31" s="96"/>
      <c r="L31" s="96"/>
      <c r="M31" s="96"/>
      <c r="N31" s="96"/>
      <c r="R31" t="s">
        <v>101</v>
      </c>
      <c r="S31" s="97" t="s">
        <v>1</v>
      </c>
      <c r="T31" s="97" t="s">
        <v>102</v>
      </c>
      <c r="U31" s="97"/>
    </row>
    <row r="32" spans="2:25" x14ac:dyDescent="0.25">
      <c r="R32" t="s">
        <v>77</v>
      </c>
      <c r="S32" s="37">
        <f>IF(M23="",1.1,M23)</f>
        <v>0.8</v>
      </c>
      <c r="T32" s="37">
        <f>IF(M24="",0.7,M24)</f>
        <v>0.7</v>
      </c>
      <c r="U32" s="37"/>
      <c r="W32" t="s">
        <v>103</v>
      </c>
    </row>
    <row r="33" spans="18:23" x14ac:dyDescent="0.25">
      <c r="R33" t="s">
        <v>104</v>
      </c>
      <c r="S33" s="37">
        <v>1.6</v>
      </c>
      <c r="T33" s="37">
        <v>0.7</v>
      </c>
      <c r="U33" s="37"/>
      <c r="W33" t="s">
        <v>105</v>
      </c>
    </row>
    <row r="34" spans="18:23" x14ac:dyDescent="0.25">
      <c r="R34" t="s">
        <v>105</v>
      </c>
      <c r="S34" s="37">
        <v>3</v>
      </c>
      <c r="T34" s="37">
        <v>0.75</v>
      </c>
      <c r="U34" s="37"/>
      <c r="W34" t="s">
        <v>106</v>
      </c>
    </row>
    <row r="35" spans="18:23" x14ac:dyDescent="0.25">
      <c r="R35" t="s">
        <v>103</v>
      </c>
      <c r="S35" s="37">
        <v>5.7</v>
      </c>
      <c r="T35" s="37">
        <v>0.85</v>
      </c>
      <c r="U35" s="37"/>
      <c r="W35" t="s">
        <v>104</v>
      </c>
    </row>
    <row r="36" spans="18:23" x14ac:dyDescent="0.25">
      <c r="R36" t="s">
        <v>106</v>
      </c>
      <c r="S36" s="37">
        <v>2</v>
      </c>
      <c r="T36" s="37">
        <v>0.65</v>
      </c>
      <c r="U36" s="37"/>
      <c r="W36" t="s">
        <v>77</v>
      </c>
    </row>
    <row r="37" spans="18:23" x14ac:dyDescent="0.25">
      <c r="S37">
        <f>IF(H19="",0,VLOOKUP(H19,R32:U36,2))</f>
        <v>5.7</v>
      </c>
      <c r="T37">
        <f>IF(H19="",0,VLOOKUP(H19,R32:U36,3))</f>
        <v>0.85</v>
      </c>
    </row>
    <row r="38" spans="18:23" hidden="1" x14ac:dyDescent="0.25">
      <c r="R38" t="s">
        <v>107</v>
      </c>
    </row>
    <row r="39" spans="18:23" ht="102.75" hidden="1" x14ac:dyDescent="0.25">
      <c r="R39" s="98" t="s">
        <v>108</v>
      </c>
      <c r="S39" s="99">
        <v>0.65</v>
      </c>
      <c r="T39" s="99">
        <v>0.15</v>
      </c>
    </row>
    <row r="40" spans="18:23" ht="102.75" hidden="1" x14ac:dyDescent="0.25">
      <c r="R40" s="98" t="s">
        <v>109</v>
      </c>
      <c r="S40" s="99">
        <v>0.75</v>
      </c>
      <c r="T40" s="99">
        <v>0.7</v>
      </c>
    </row>
    <row r="42" spans="18:23" hidden="1" x14ac:dyDescent="0.25">
      <c r="R42" t="s">
        <v>110</v>
      </c>
    </row>
    <row r="43" spans="18:23" hidden="1" x14ac:dyDescent="0.25">
      <c r="R43" t="s">
        <v>111</v>
      </c>
      <c r="S43">
        <v>5</v>
      </c>
    </row>
    <row r="44" spans="18:23" hidden="1" x14ac:dyDescent="0.25">
      <c r="R44" t="s">
        <v>112</v>
      </c>
      <c r="S44">
        <v>10</v>
      </c>
    </row>
    <row r="45" spans="18:23" hidden="1" x14ac:dyDescent="0.25">
      <c r="R45" t="s">
        <v>113</v>
      </c>
      <c r="S45">
        <v>30</v>
      </c>
    </row>
    <row r="46" spans="18:23" hidden="1" x14ac:dyDescent="0.25">
      <c r="R46" t="s">
        <v>114</v>
      </c>
      <c r="S46">
        <v>3</v>
      </c>
    </row>
    <row r="48" spans="18:23" hidden="1" x14ac:dyDescent="0.25">
      <c r="R48" t="s">
        <v>115</v>
      </c>
    </row>
    <row r="49" spans="18:25" hidden="1" x14ac:dyDescent="0.25">
      <c r="R49" t="s">
        <v>65</v>
      </c>
      <c r="S49" s="37">
        <f>((1/S37)+(1/S43)+(1/S44))^-1</f>
        <v>2.103321033210332</v>
      </c>
      <c r="T49" s="37">
        <f>S16*T37+U16*(S49/S44)+S16*(1-T37)*(S49/S43)</f>
        <v>0.19463191881918818</v>
      </c>
      <c r="Y49" t="s">
        <v>65</v>
      </c>
    </row>
    <row r="50" spans="18:25" hidden="1" x14ac:dyDescent="0.25">
      <c r="R50" t="s">
        <v>116</v>
      </c>
      <c r="S50" s="37">
        <f>((1/S37)+(1/S46))^-1</f>
        <v>1.9655172413793103</v>
      </c>
      <c r="T50" s="37">
        <f>T37*S16+T37*(U16+(1-T37)*T16)*(S50/S46)</f>
        <v>0.4635797413793103</v>
      </c>
      <c r="Y50" t="s">
        <v>117</v>
      </c>
    </row>
    <row r="51" spans="18:25" hidden="1" x14ac:dyDescent="0.25">
      <c r="R51" t="s">
        <v>117</v>
      </c>
      <c r="S51" s="37">
        <f>((1/S37)+(1/S45))^-1</f>
        <v>4.7899159663865554</v>
      </c>
      <c r="T51" s="37">
        <f>T37*(1-T37*T16-U16*(S51/S45))</f>
        <v>0.58836607142857145</v>
      </c>
      <c r="Y51" t="s">
        <v>116</v>
      </c>
    </row>
    <row r="52" spans="18:25" hidden="1" x14ac:dyDescent="0.25">
      <c r="T52">
        <f>IF(I15="","",VLOOKUP(I15,R49:T51,3))</f>
        <v>0.4635797413793103</v>
      </c>
    </row>
  </sheetData>
  <sheetProtection algorithmName="SHA-512" hashValue="CgkUM9jfI2Sm2oO4/T22CD6YSS9RswXa8ZF9e0BsG3yDcBluvRHYKmcRTycKBx6/mDmHM+QCMDPkL5bQeyLAQw==" saltValue="04rOsUNJQm2FR1XHkuztxw==" spinCount="100000" sheet="1" objects="1" scenarios="1"/>
  <mergeCells count="13">
    <mergeCell ref="G26:N26"/>
    <mergeCell ref="D27:E27"/>
    <mergeCell ref="G27:N27"/>
    <mergeCell ref="D28:E28"/>
    <mergeCell ref="H28:I29"/>
    <mergeCell ref="J28:M29"/>
    <mergeCell ref="D29:E29"/>
    <mergeCell ref="H19:M19"/>
    <mergeCell ref="I14:M14"/>
    <mergeCell ref="I15:M15"/>
    <mergeCell ref="I16:M16"/>
    <mergeCell ref="I17:M17"/>
    <mergeCell ref="I18:M18"/>
  </mergeCells>
  <dataValidations count="5">
    <dataValidation type="list" allowBlank="1" showInputMessage="1" showErrorMessage="1" sqref="I15:M15" xr:uid="{00000000-0002-0000-0100-000000000000}">
      <formula1>$Y$49:$Y$51</formula1>
    </dataValidation>
    <dataValidation type="list" allowBlank="1" showInputMessage="1" showErrorMessage="1" sqref="H19:M19" xr:uid="{00000000-0002-0000-0100-000001000000}">
      <formula1>$W$32:$W$36</formula1>
    </dataValidation>
    <dataValidation type="list" allowBlank="1" showInputMessage="1" showErrorMessage="1" sqref="I16:M16" xr:uid="{00000000-0002-0000-0100-000002000000}">
      <formula1>$Y$18:$Y$20</formula1>
    </dataValidation>
    <dataValidation type="list" allowBlank="1" showInputMessage="1" showErrorMessage="1" sqref="I17" xr:uid="{00000000-0002-0000-0100-000003000000}">
      <formula1>$R$25:$R$28</formula1>
    </dataValidation>
    <dataValidation type="list" allowBlank="1" showInputMessage="1" showErrorMessage="1" sqref="I14:M14" xr:uid="{00000000-0002-0000-0100-000004000000}">
      <formula1>$Y$14:$Y$15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138"/>
  <sheetViews>
    <sheetView view="pageLayout" zoomScale="70" zoomScaleNormal="100" zoomScalePageLayoutView="70" workbookViewId="0">
      <selection activeCell="G31" sqref="G31"/>
    </sheetView>
  </sheetViews>
  <sheetFormatPr defaultRowHeight="15" x14ac:dyDescent="0.25"/>
  <cols>
    <col min="1" max="1" width="15.7109375" customWidth="1"/>
    <col min="2" max="9" width="7.7109375" customWidth="1"/>
    <col min="10" max="10" width="12.140625" customWidth="1"/>
    <col min="11" max="11" width="7.7109375" customWidth="1"/>
    <col min="12" max="12" width="1.7109375" customWidth="1"/>
  </cols>
  <sheetData>
    <row r="5" spans="1:12" ht="41.25" customHeight="1" x14ac:dyDescent="0.25"/>
    <row r="6" spans="1:12" ht="37.5" x14ac:dyDescent="0.25">
      <c r="A6" s="193" t="s">
        <v>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"/>
    </row>
    <row r="7" spans="1:12" ht="33.75" x14ac:dyDescent="0.25">
      <c r="A7" s="194" t="s">
        <v>4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2"/>
    </row>
    <row r="8" spans="1:12" x14ac:dyDescent="0.25">
      <c r="A8" s="195" t="s">
        <v>5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3"/>
    </row>
    <row r="9" spans="1:12" ht="15.75" thickBot="1" x14ac:dyDescent="0.3"/>
    <row r="10" spans="1:12" ht="15.75" thickBot="1" x14ac:dyDescent="0.3">
      <c r="E10" s="4" t="s">
        <v>6</v>
      </c>
      <c r="F10" s="196"/>
      <c r="G10" s="196"/>
      <c r="H10" s="24" t="s">
        <v>42</v>
      </c>
    </row>
    <row r="12" spans="1:12" x14ac:dyDescent="0.25">
      <c r="A12" s="5" t="s">
        <v>7</v>
      </c>
      <c r="B12" s="197"/>
      <c r="C12" s="197"/>
      <c r="D12" s="197"/>
      <c r="E12" s="197"/>
      <c r="F12" s="197"/>
      <c r="G12" s="198" t="s">
        <v>8</v>
      </c>
      <c r="H12" s="198"/>
      <c r="I12" s="198"/>
      <c r="J12" s="198"/>
      <c r="K12" s="6"/>
      <c r="L12" s="6"/>
    </row>
    <row r="13" spans="1:12" ht="15.75" x14ac:dyDescent="0.25">
      <c r="A13" s="199" t="s">
        <v>51</v>
      </c>
      <c r="B13" s="199"/>
      <c r="C13" s="199"/>
      <c r="D13" s="199"/>
      <c r="E13" s="199"/>
      <c r="F13" s="199"/>
      <c r="G13" s="199"/>
      <c r="H13" s="199"/>
      <c r="I13" s="199"/>
      <c r="J13" s="199"/>
      <c r="K13" s="7"/>
      <c r="L13" s="6"/>
    </row>
    <row r="14" spans="1:12" ht="15.75" x14ac:dyDescent="0.25">
      <c r="A14" s="5" t="s">
        <v>50</v>
      </c>
      <c r="B14" s="199" t="s">
        <v>52</v>
      </c>
      <c r="C14" s="199"/>
      <c r="D14" s="199"/>
      <c r="E14" s="199"/>
      <c r="F14" s="199"/>
      <c r="G14" s="199"/>
      <c r="H14" s="199"/>
      <c r="I14" s="199"/>
      <c r="J14" s="199"/>
      <c r="K14" s="8"/>
    </row>
    <row r="15" spans="1:12" ht="18.75" x14ac:dyDescent="0.25">
      <c r="A15" s="189" t="s">
        <v>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9"/>
    </row>
    <row r="17" spans="1:12" x14ac:dyDescent="0.25">
      <c r="A17" s="10" t="s">
        <v>10</v>
      </c>
      <c r="B17" s="190"/>
      <c r="C17" s="190"/>
      <c r="D17" s="190"/>
      <c r="E17" s="191" t="s">
        <v>11</v>
      </c>
      <c r="F17" s="191"/>
      <c r="G17" s="191"/>
      <c r="H17" s="191"/>
      <c r="I17" s="192"/>
      <c r="J17" s="192"/>
      <c r="K17" s="11" t="s">
        <v>12</v>
      </c>
      <c r="L17" s="11"/>
    </row>
    <row r="18" spans="1:12" x14ac:dyDescent="0.25">
      <c r="A18" s="171" t="s">
        <v>13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2"/>
    </row>
    <row r="19" spans="1:12" x14ac:dyDescent="0.2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2"/>
    </row>
    <row r="23" spans="1:12" x14ac:dyDescent="0.25">
      <c r="A23" s="172" t="s">
        <v>14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</row>
    <row r="25" spans="1:12" ht="15.75" x14ac:dyDescent="0.25">
      <c r="A25" s="13"/>
    </row>
    <row r="26" spans="1:12" x14ac:dyDescent="0.25">
      <c r="A26" s="173" t="s">
        <v>15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</row>
    <row r="28" spans="1:12" ht="15.75" x14ac:dyDescent="0.25">
      <c r="B28" s="174" t="s">
        <v>16</v>
      </c>
      <c r="C28" s="175"/>
      <c r="D28" s="175"/>
      <c r="E28" s="175"/>
      <c r="F28" s="176"/>
      <c r="G28" s="177" t="s">
        <v>17</v>
      </c>
      <c r="H28" s="178"/>
      <c r="I28" s="179" t="s">
        <v>18</v>
      </c>
      <c r="J28" s="179"/>
      <c r="K28" s="14"/>
    </row>
    <row r="29" spans="1:12" ht="15.75" x14ac:dyDescent="0.25">
      <c r="B29" s="15" t="s">
        <v>19</v>
      </c>
      <c r="C29" s="15"/>
      <c r="D29" s="15"/>
      <c r="E29" s="15"/>
      <c r="F29" s="16"/>
      <c r="G29" s="180" t="s">
        <v>20</v>
      </c>
      <c r="H29" s="181"/>
      <c r="I29" s="182" t="s">
        <v>21</v>
      </c>
      <c r="J29" s="182"/>
      <c r="K29" s="17"/>
    </row>
    <row r="30" spans="1:12" ht="15.75" x14ac:dyDescent="0.25">
      <c r="B30" s="183" t="s">
        <v>22</v>
      </c>
      <c r="C30" s="184"/>
      <c r="D30" s="184"/>
      <c r="E30" s="184"/>
      <c r="F30" s="185"/>
      <c r="G30" s="186">
        <f>'Calcolo Gtot'!J28</f>
        <v>0.4635797413793103</v>
      </c>
      <c r="H30" s="187"/>
      <c r="I30" s="188" t="s">
        <v>23</v>
      </c>
      <c r="J30" s="188"/>
      <c r="K30" s="17"/>
    </row>
    <row r="35" spans="1:12" x14ac:dyDescent="0.25">
      <c r="A35" s="126" t="s">
        <v>24</v>
      </c>
      <c r="B35" s="126"/>
      <c r="C35" s="126"/>
      <c r="D35" s="126"/>
      <c r="E35" s="126"/>
      <c r="F35" s="126"/>
      <c r="G35" s="126"/>
      <c r="H35" s="126"/>
      <c r="I35" s="126"/>
      <c r="J35" s="170"/>
      <c r="K35" s="170"/>
      <c r="L35" s="18"/>
    </row>
    <row r="36" spans="1:12" x14ac:dyDescent="0.25">
      <c r="A36" s="140" t="str">
        <f>A13</f>
        <v>tizio&amp;caio s.r.l.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</row>
    <row r="40" spans="1:12" ht="25.5" x14ac:dyDescent="0.25">
      <c r="A40" s="25" t="s">
        <v>25</v>
      </c>
      <c r="B40" s="124">
        <f ca="1">TODAY()</f>
        <v>44360</v>
      </c>
      <c r="C40" s="125"/>
    </row>
    <row r="44" spans="1:12" x14ac:dyDescent="0.25">
      <c r="I44" s="126" t="s">
        <v>26</v>
      </c>
      <c r="J44" s="126"/>
      <c r="K44" s="126"/>
    </row>
    <row r="45" spans="1:12" x14ac:dyDescent="0.25">
      <c r="I45" s="133"/>
      <c r="J45" s="134"/>
      <c r="K45" s="134"/>
    </row>
    <row r="60" spans="3:8" x14ac:dyDescent="0.25">
      <c r="C60" s="141" t="s">
        <v>43</v>
      </c>
      <c r="D60" s="141"/>
      <c r="E60" s="141"/>
      <c r="F60" s="141"/>
      <c r="G60" s="141"/>
      <c r="H60" s="141"/>
    </row>
    <row r="61" spans="3:8" x14ac:dyDescent="0.25">
      <c r="C61" s="141"/>
      <c r="D61" s="141"/>
      <c r="E61" s="141"/>
      <c r="F61" s="141"/>
      <c r="G61" s="141"/>
      <c r="H61" s="141"/>
    </row>
    <row r="62" spans="3:8" ht="18" x14ac:dyDescent="0.25">
      <c r="C62" s="142" t="str">
        <f>A13</f>
        <v>tizio&amp;caio s.r.l.</v>
      </c>
      <c r="D62" s="143"/>
      <c r="E62" s="143"/>
      <c r="F62" s="143"/>
      <c r="G62" s="143"/>
      <c r="H62" s="144"/>
    </row>
    <row r="63" spans="3:8" ht="15" customHeight="1" x14ac:dyDescent="0.25">
      <c r="C63" s="151" t="str">
        <f>B14</f>
        <v>viadellastrada - 00000 - città - prov.</v>
      </c>
      <c r="D63" s="152"/>
      <c r="E63" s="152"/>
      <c r="F63" s="152"/>
      <c r="G63" s="152"/>
      <c r="H63" s="153"/>
    </row>
    <row r="64" spans="3:8" ht="15.75" customHeight="1" x14ac:dyDescent="0.25">
      <c r="C64" s="151"/>
      <c r="D64" s="152"/>
      <c r="E64" s="152"/>
      <c r="F64" s="152"/>
      <c r="G64" s="152"/>
      <c r="H64" s="153"/>
    </row>
    <row r="65" spans="3:8" ht="15.75" x14ac:dyDescent="0.25">
      <c r="C65" s="164">
        <f ca="1">YEAR(B40)</f>
        <v>2021</v>
      </c>
      <c r="D65" s="165"/>
      <c r="E65" s="165"/>
      <c r="F65" s="165"/>
      <c r="G65" s="165"/>
      <c r="H65" s="166"/>
    </row>
    <row r="66" spans="3:8" ht="15.75" x14ac:dyDescent="0.25">
      <c r="C66" s="167" t="s">
        <v>44</v>
      </c>
      <c r="D66" s="168"/>
      <c r="E66" s="168"/>
      <c r="F66" s="168"/>
      <c r="G66" s="168"/>
      <c r="H66" s="169"/>
    </row>
    <row r="67" spans="3:8" ht="34.5" customHeight="1" x14ac:dyDescent="0.25">
      <c r="C67" s="121" t="s">
        <v>45</v>
      </c>
      <c r="D67" s="122"/>
      <c r="E67" s="128">
        <f>B17</f>
        <v>0</v>
      </c>
      <c r="F67" s="122"/>
      <c r="G67" s="122"/>
      <c r="H67" s="123"/>
    </row>
    <row r="68" spans="3:8" x14ac:dyDescent="0.25">
      <c r="C68" s="121">
        <f>I17</f>
        <v>0</v>
      </c>
      <c r="D68" s="122"/>
      <c r="E68" s="122"/>
      <c r="F68" s="122"/>
      <c r="G68" s="122"/>
      <c r="H68" s="123"/>
    </row>
    <row r="69" spans="3:8" x14ac:dyDescent="0.25">
      <c r="C69" s="154" t="s">
        <v>46</v>
      </c>
      <c r="D69" s="155"/>
      <c r="E69" s="155"/>
      <c r="F69" s="152">
        <f>F10</f>
        <v>0</v>
      </c>
      <c r="G69" s="152"/>
      <c r="H69" s="26" t="str">
        <f>H10</f>
        <v>/16</v>
      </c>
    </row>
    <row r="70" spans="3:8" x14ac:dyDescent="0.25">
      <c r="C70" s="156"/>
      <c r="D70" s="157"/>
      <c r="E70" s="157"/>
      <c r="F70" s="157"/>
      <c r="G70" s="157"/>
      <c r="H70" s="158"/>
    </row>
    <row r="71" spans="3:8" x14ac:dyDescent="0.25">
      <c r="C71" s="159" t="s">
        <v>47</v>
      </c>
      <c r="D71" s="160"/>
      <c r="E71" s="160"/>
      <c r="F71" s="160"/>
      <c r="G71" s="160"/>
      <c r="H71" s="161"/>
    </row>
    <row r="72" spans="3:8" ht="15.75" x14ac:dyDescent="0.25">
      <c r="C72" s="154" t="s">
        <v>48</v>
      </c>
      <c r="D72" s="155"/>
      <c r="E72" s="155"/>
      <c r="F72" s="155"/>
      <c r="G72" s="162" t="s">
        <v>20</v>
      </c>
      <c r="H72" s="163"/>
    </row>
    <row r="73" spans="3:8" ht="15.75" x14ac:dyDescent="0.25">
      <c r="C73" s="129" t="s">
        <v>49</v>
      </c>
      <c r="D73" s="130"/>
      <c r="E73" s="130"/>
      <c r="F73" s="130"/>
      <c r="G73" s="131">
        <f>G30</f>
        <v>0.4635797413793103</v>
      </c>
      <c r="H73" s="132"/>
    </row>
    <row r="74" spans="3:8" ht="15.75" x14ac:dyDescent="0.25">
      <c r="C74" s="27"/>
      <c r="D74" s="127" t="str">
        <f>IF(G73&gt;0.5,"Classe 0",IF(AND(G73&gt;0.35,G73&lt;0.5),"Classe 1",IF(AND(G73&gt;0.15,G73&lt;0.35),"Classe 2",IF(AND(G73&gt;0.1,G73&lt;0.15),"Classe 3",IF(G73&lt;0.1,"Classe 4")))))</f>
        <v>Classe 1</v>
      </c>
      <c r="E74" s="127"/>
      <c r="F74" s="127"/>
      <c r="G74" s="127"/>
      <c r="H74" s="28"/>
    </row>
    <row r="75" spans="3:8" x14ac:dyDescent="0.25">
      <c r="C75" s="145"/>
      <c r="D75" s="146"/>
      <c r="E75" s="146"/>
      <c r="F75" s="146"/>
      <c r="G75" s="146"/>
      <c r="H75" s="147"/>
    </row>
    <row r="76" spans="3:8" x14ac:dyDescent="0.25">
      <c r="C76" s="148"/>
      <c r="D76" s="149"/>
      <c r="E76" s="149"/>
      <c r="F76" s="149"/>
      <c r="G76" s="149"/>
      <c r="H76" s="150"/>
    </row>
    <row r="77" spans="3:8" x14ac:dyDescent="0.25">
      <c r="C77" s="148"/>
      <c r="D77" s="149"/>
      <c r="E77" s="149"/>
      <c r="F77" s="149"/>
      <c r="G77" s="149"/>
      <c r="H77" s="150"/>
    </row>
    <row r="78" spans="3:8" x14ac:dyDescent="0.25">
      <c r="C78" s="148"/>
      <c r="D78" s="149"/>
      <c r="E78" s="149"/>
      <c r="F78" s="149"/>
      <c r="G78" s="149"/>
      <c r="H78" s="150"/>
    </row>
    <row r="79" spans="3:8" x14ac:dyDescent="0.25">
      <c r="C79" s="145"/>
      <c r="D79" s="146"/>
      <c r="E79" s="146"/>
      <c r="F79" s="146"/>
      <c r="G79" s="146"/>
      <c r="H79" s="147"/>
    </row>
    <row r="117" spans="1:11" ht="71.25" customHeight="1" x14ac:dyDescent="0.25"/>
    <row r="118" spans="1:11" ht="26.25" x14ac:dyDescent="0.25">
      <c r="A118" s="139" t="s">
        <v>27</v>
      </c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</row>
    <row r="119" spans="1:11" ht="26.25" x14ac:dyDescent="0.25">
      <c r="A119" s="139" t="s">
        <v>28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</row>
    <row r="120" spans="1:11" x14ac:dyDescent="0.25">
      <c r="A120" s="136" t="s">
        <v>29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</row>
    <row r="121" spans="1:11" x14ac:dyDescent="0.25">
      <c r="A121" s="19"/>
    </row>
    <row r="122" spans="1:11" x14ac:dyDescent="0.25">
      <c r="A122" s="20"/>
    </row>
    <row r="123" spans="1:11" ht="36.75" customHeight="1" x14ac:dyDescent="0.25">
      <c r="A123" s="135" t="s">
        <v>30</v>
      </c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</row>
    <row r="124" spans="1:11" ht="15.75" x14ac:dyDescent="0.25">
      <c r="A124" s="21"/>
    </row>
    <row r="125" spans="1:11" ht="15.75" x14ac:dyDescent="0.25">
      <c r="A125" s="22" t="s">
        <v>31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ht="49.5" customHeight="1" x14ac:dyDescent="0.25">
      <c r="A126" s="135" t="s">
        <v>32</v>
      </c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</row>
    <row r="127" spans="1:11" ht="63" customHeight="1" x14ac:dyDescent="0.25">
      <c r="A127" s="135" t="s">
        <v>33</v>
      </c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</row>
    <row r="128" spans="1:11" ht="15.75" x14ac:dyDescent="0.25">
      <c r="A128" s="21"/>
    </row>
    <row r="129" spans="1:11" ht="15.75" x14ac:dyDescent="0.25">
      <c r="A129" s="137" t="s">
        <v>34</v>
      </c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</row>
    <row r="130" spans="1:11" ht="57" customHeight="1" x14ac:dyDescent="0.25">
      <c r="A130" s="135" t="s">
        <v>35</v>
      </c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</row>
    <row r="131" spans="1:11" ht="39.75" customHeight="1" x14ac:dyDescent="0.25">
      <c r="A131" s="135" t="s">
        <v>36</v>
      </c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</row>
    <row r="132" spans="1:11" ht="39" customHeight="1" x14ac:dyDescent="0.25">
      <c r="A132" s="135" t="s">
        <v>37</v>
      </c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</row>
    <row r="133" spans="1:11" ht="15.75" x14ac:dyDescent="0.25">
      <c r="A133" s="23"/>
    </row>
    <row r="134" spans="1:11" ht="15.75" x14ac:dyDescent="0.25">
      <c r="A134" s="137" t="s">
        <v>38</v>
      </c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</row>
    <row r="135" spans="1:11" ht="33" customHeight="1" x14ac:dyDescent="0.25">
      <c r="A135" s="138" t="s">
        <v>39</v>
      </c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</row>
    <row r="136" spans="1:11" ht="15.75" x14ac:dyDescent="0.25">
      <c r="A136" s="21"/>
    </row>
    <row r="137" spans="1:11" ht="15.75" x14ac:dyDescent="0.25">
      <c r="A137" s="137" t="s">
        <v>40</v>
      </c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</row>
    <row r="138" spans="1:11" ht="63.75" customHeight="1" x14ac:dyDescent="0.25">
      <c r="A138" s="135" t="s">
        <v>41</v>
      </c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</row>
  </sheetData>
  <sheetProtection algorithmName="SHA-512" hashValue="Xb7mJU7Kc2KQ/sx2NrokD0P/AdbvyfKAcbg/Iw3Sx02ir0lARdeo83S6prgt6NkdqzNmvMUtpJDYk6XDMw3eXA==" saltValue="0AkMHQ1fr76hfeJP/uwQvw==" spinCount="100000" sheet="1" objects="1" scenarios="1"/>
  <mergeCells count="62">
    <mergeCell ref="A15:K15"/>
    <mergeCell ref="B17:D17"/>
    <mergeCell ref="E17:H17"/>
    <mergeCell ref="I17:J17"/>
    <mergeCell ref="A6:K6"/>
    <mergeCell ref="A7:K7"/>
    <mergeCell ref="A8:K8"/>
    <mergeCell ref="F10:G10"/>
    <mergeCell ref="B12:F12"/>
    <mergeCell ref="G12:J12"/>
    <mergeCell ref="A13:J13"/>
    <mergeCell ref="B14:J14"/>
    <mergeCell ref="A35:I35"/>
    <mergeCell ref="J35:K35"/>
    <mergeCell ref="A18:K19"/>
    <mergeCell ref="A23:K23"/>
    <mergeCell ref="A26:L26"/>
    <mergeCell ref="B28:F28"/>
    <mergeCell ref="G28:H28"/>
    <mergeCell ref="I28:J28"/>
    <mergeCell ref="G29:H29"/>
    <mergeCell ref="I29:J29"/>
    <mergeCell ref="B30:F30"/>
    <mergeCell ref="G30:H30"/>
    <mergeCell ref="I30:J30"/>
    <mergeCell ref="A118:K118"/>
    <mergeCell ref="A119:K119"/>
    <mergeCell ref="A36:K36"/>
    <mergeCell ref="C60:H61"/>
    <mergeCell ref="C62:H62"/>
    <mergeCell ref="C75:H75"/>
    <mergeCell ref="C76:H79"/>
    <mergeCell ref="C63:H64"/>
    <mergeCell ref="C69:E69"/>
    <mergeCell ref="F69:G69"/>
    <mergeCell ref="C70:H70"/>
    <mergeCell ref="C71:H71"/>
    <mergeCell ref="C72:F72"/>
    <mergeCell ref="G72:H72"/>
    <mergeCell ref="C65:H65"/>
    <mergeCell ref="C66:H66"/>
    <mergeCell ref="A138:K138"/>
    <mergeCell ref="A120:K120"/>
    <mergeCell ref="A123:K123"/>
    <mergeCell ref="A126:K126"/>
    <mergeCell ref="A127:K127"/>
    <mergeCell ref="A129:K129"/>
    <mergeCell ref="A130:K130"/>
    <mergeCell ref="A131:K131"/>
    <mergeCell ref="A132:K132"/>
    <mergeCell ref="A134:K134"/>
    <mergeCell ref="A135:K135"/>
    <mergeCell ref="A137:K137"/>
    <mergeCell ref="C68:H68"/>
    <mergeCell ref="B40:C40"/>
    <mergeCell ref="I44:K44"/>
    <mergeCell ref="D74:G74"/>
    <mergeCell ref="E67:H67"/>
    <mergeCell ref="C67:D67"/>
    <mergeCell ref="C73:F73"/>
    <mergeCell ref="G73:H73"/>
    <mergeCell ref="I45:K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Gtot</vt:lpstr>
      <vt:lpstr>dich. di prestazione oscuranti</vt:lpstr>
      <vt:lpstr>'Calcolo Gtot'!Area_stampa</vt:lpstr>
      <vt:lpstr>'dich. di prestazione oscuranti'!Area_stampa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Palmaccio</dc:creator>
  <cp:lastModifiedBy>SANDRO LUSVARDI</cp:lastModifiedBy>
  <cp:lastPrinted>2016-09-16T12:24:01Z</cp:lastPrinted>
  <dcterms:created xsi:type="dcterms:W3CDTF">2016-09-05T08:44:37Z</dcterms:created>
  <dcterms:modified xsi:type="dcterms:W3CDTF">2021-06-13T10:04:51Z</dcterms:modified>
</cp:coreProperties>
</file>