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cardo\Desktop\"/>
    </mc:Choice>
  </mc:AlternateContent>
  <bookViews>
    <workbookView xWindow="1110" yWindow="-150" windowWidth="28575" windowHeight="12420"/>
  </bookViews>
  <sheets>
    <sheet name="78-S Telai Standard" sheetId="9" r:id="rId1"/>
    <sheet name="78-S Telaio HCE" sheetId="10" r:id="rId2"/>
    <sheet name="78-as alz. scorr. " sheetId="11" r:id="rId3"/>
    <sheet name="VIP SLIDE" sheetId="12" r:id="rId4"/>
    <sheet name="COMUNI" sheetId="8" r:id="rId5"/>
  </sheets>
  <definedNames>
    <definedName name="______a65550" localSheetId="4">#REF!</definedName>
    <definedName name="______a65550">#REF!</definedName>
    <definedName name="_____a65550" localSheetId="4">#REF!</definedName>
    <definedName name="_____a65550">#REF!</definedName>
    <definedName name="_____a66000" localSheetId="4">#REF!</definedName>
    <definedName name="_____a66000">#REF!</definedName>
    <definedName name="_____a70000" localSheetId="4">#REF!</definedName>
    <definedName name="_____a70000">#REF!</definedName>
    <definedName name="_____a80000" localSheetId="4">#REF!</definedName>
    <definedName name="_____a80000">#REF!</definedName>
    <definedName name="____a65550" localSheetId="4">#REF!</definedName>
    <definedName name="____a65550">#REF!</definedName>
    <definedName name="____a66000" localSheetId="4">#REF!</definedName>
    <definedName name="____a66000">#REF!</definedName>
    <definedName name="____a70000" localSheetId="4">#REF!</definedName>
    <definedName name="____a70000">#REF!</definedName>
    <definedName name="____a80000" localSheetId="4">#REF!</definedName>
    <definedName name="____a80000">#REF!</definedName>
    <definedName name="___a65550" localSheetId="4">#REF!</definedName>
    <definedName name="___a65550">#REF!</definedName>
    <definedName name="___a66000" localSheetId="4">#REF!</definedName>
    <definedName name="___a66000">#REF!</definedName>
    <definedName name="___a70000" localSheetId="4">#REF!</definedName>
    <definedName name="___a70000">#REF!</definedName>
    <definedName name="___a80000" localSheetId="4">#REF!</definedName>
    <definedName name="___a80000">#REF!</definedName>
    <definedName name="__a65550" localSheetId="4">#REF!</definedName>
    <definedName name="__a65550">#REF!</definedName>
    <definedName name="__a66000" localSheetId="4">#REF!</definedName>
    <definedName name="__a66000">#REF!</definedName>
    <definedName name="__a70000" localSheetId="4">#REF!</definedName>
    <definedName name="__a70000">#REF!</definedName>
    <definedName name="__a80000" localSheetId="4">#REF!</definedName>
    <definedName name="__a80000">#REF!</definedName>
    <definedName name="_a66000" localSheetId="4">#REF!</definedName>
    <definedName name="_a66000">#REF!</definedName>
    <definedName name="_a70000" localSheetId="4">#REF!</definedName>
    <definedName name="_a70000">#REF!</definedName>
    <definedName name="_a80000" localSheetId="4">#REF!</definedName>
    <definedName name="_a80000">#REF!</definedName>
  </definedNames>
  <calcPr calcId="162913"/>
</workbook>
</file>

<file path=xl/calcChain.xml><?xml version="1.0" encoding="utf-8"?>
<calcChain xmlns="http://schemas.openxmlformats.org/spreadsheetml/2006/main">
  <c r="HE50" i="12" l="1"/>
  <c r="HB50" i="12"/>
  <c r="GV50" i="12"/>
  <c r="GU50" i="12"/>
  <c r="GT50" i="12"/>
  <c r="GW50" i="12" s="1"/>
  <c r="GO50" i="12"/>
  <c r="GM50" i="12"/>
  <c r="GL50" i="12"/>
  <c r="GK50" i="12"/>
  <c r="FV50" i="12"/>
  <c r="FC50" i="12"/>
  <c r="EK50" i="12"/>
  <c r="DT50" i="12"/>
  <c r="DR50" i="12"/>
  <c r="DC50" i="12"/>
  <c r="AW50" i="12"/>
  <c r="AT50" i="12"/>
  <c r="HE49" i="12"/>
  <c r="HB49" i="12"/>
  <c r="GV49" i="12"/>
  <c r="GO49" i="12" s="1"/>
  <c r="GU49" i="12"/>
  <c r="GT49" i="12"/>
  <c r="GW49" i="12" s="1"/>
  <c r="GM49" i="12"/>
  <c r="GL49" i="12"/>
  <c r="GK49" i="12"/>
  <c r="FV49" i="12"/>
  <c r="FC49" i="12"/>
  <c r="EK49" i="12"/>
  <c r="DT49" i="12"/>
  <c r="DR49" i="12"/>
  <c r="DC49" i="12"/>
  <c r="AW49" i="12"/>
  <c r="AT49" i="12"/>
  <c r="HE48" i="12"/>
  <c r="HB48" i="12"/>
  <c r="GV48" i="12"/>
  <c r="GO48" i="12" s="1"/>
  <c r="GU48" i="12"/>
  <c r="GT48" i="12"/>
  <c r="GW48" i="12" s="1"/>
  <c r="GM48" i="12"/>
  <c r="GL48" i="12"/>
  <c r="GK48" i="12"/>
  <c r="GN48" i="12" s="1"/>
  <c r="FV48" i="12"/>
  <c r="FC48" i="12"/>
  <c r="EK48" i="12"/>
  <c r="HE47" i="12"/>
  <c r="HB47" i="12"/>
  <c r="GV47" i="12"/>
  <c r="GO47" i="12" s="1"/>
  <c r="GU47" i="12"/>
  <c r="GT47" i="12"/>
  <c r="GW47" i="12" s="1"/>
  <c r="GM47" i="12"/>
  <c r="GN47" i="12" s="1"/>
  <c r="GL47" i="12"/>
  <c r="GK47" i="12"/>
  <c r="FV47" i="12"/>
  <c r="FC47" i="12"/>
  <c r="EK47" i="12"/>
  <c r="DQ47" i="12"/>
  <c r="DA47" i="12"/>
  <c r="HE46" i="12"/>
  <c r="HB46" i="12"/>
  <c r="GV46" i="12"/>
  <c r="GO46" i="12" s="1"/>
  <c r="GU46" i="12"/>
  <c r="GT46" i="12"/>
  <c r="GW46" i="12" s="1"/>
  <c r="GM46" i="12"/>
  <c r="GL46" i="12"/>
  <c r="GK46" i="12"/>
  <c r="GN46" i="12" s="1"/>
  <c r="FV46" i="12"/>
  <c r="FC46" i="12"/>
  <c r="EK46" i="12"/>
  <c r="DT46" i="12"/>
  <c r="DR46" i="12"/>
  <c r="DC46" i="12"/>
  <c r="HE45" i="12"/>
  <c r="HB45" i="12"/>
  <c r="GV45" i="12"/>
  <c r="GU45" i="12"/>
  <c r="GT45" i="12"/>
  <c r="GW45" i="12" s="1"/>
  <c r="GO45" i="12"/>
  <c r="GM45" i="12"/>
  <c r="GL45" i="12"/>
  <c r="GK45" i="12"/>
  <c r="GN45" i="12" s="1"/>
  <c r="FV45" i="12"/>
  <c r="FC45" i="12"/>
  <c r="EK45" i="12"/>
  <c r="DT45" i="12"/>
  <c r="DR45" i="12"/>
  <c r="DC45" i="12"/>
  <c r="HE44" i="12"/>
  <c r="HB44" i="12"/>
  <c r="GV44" i="12"/>
  <c r="GO44" i="12" s="1"/>
  <c r="GU44" i="12"/>
  <c r="GT44" i="12"/>
  <c r="GW44" i="12" s="1"/>
  <c r="GM44" i="12"/>
  <c r="GL44" i="12"/>
  <c r="GK44" i="12"/>
  <c r="FV44" i="12"/>
  <c r="FC44" i="12"/>
  <c r="EK44" i="12"/>
  <c r="HE43" i="12"/>
  <c r="HB43" i="12"/>
  <c r="GV43" i="12"/>
  <c r="GO43" i="12" s="1"/>
  <c r="GU43" i="12"/>
  <c r="GT43" i="12"/>
  <c r="GW43" i="12" s="1"/>
  <c r="GM43" i="12"/>
  <c r="GL43" i="12"/>
  <c r="GK43" i="12"/>
  <c r="GC43" i="12"/>
  <c r="GF43" i="12" s="1"/>
  <c r="FV43" i="12"/>
  <c r="FC43" i="12"/>
  <c r="EK43" i="12"/>
  <c r="DQ43" i="12"/>
  <c r="DA43" i="12"/>
  <c r="HE42" i="12"/>
  <c r="HB42" i="12"/>
  <c r="GV42" i="12"/>
  <c r="GO42" i="12" s="1"/>
  <c r="GU42" i="12"/>
  <c r="GT42" i="12"/>
  <c r="GW42" i="12" s="1"/>
  <c r="GM42" i="12"/>
  <c r="GL42" i="12"/>
  <c r="GK42" i="12"/>
  <c r="FV42" i="12"/>
  <c r="FC42" i="12"/>
  <c r="EK42" i="12"/>
  <c r="EJ42" i="12"/>
  <c r="DT42" i="12"/>
  <c r="DR42" i="12"/>
  <c r="DC42" i="12"/>
  <c r="HE41" i="12"/>
  <c r="HB41" i="12"/>
  <c r="GV41" i="12"/>
  <c r="GU41" i="12"/>
  <c r="GT41" i="12"/>
  <c r="GW41" i="12" s="1"/>
  <c r="GO41" i="12"/>
  <c r="GM41" i="12"/>
  <c r="GL41" i="12"/>
  <c r="GK41" i="12"/>
  <c r="FV41" i="12"/>
  <c r="FC41" i="12"/>
  <c r="EK41" i="12"/>
  <c r="EI41" i="12"/>
  <c r="DT41" i="12"/>
  <c r="DR41" i="12"/>
  <c r="DC41" i="12"/>
  <c r="HE40" i="12"/>
  <c r="HB40" i="12"/>
  <c r="GW40" i="12"/>
  <c r="GV40" i="12"/>
  <c r="GO40" i="12" s="1"/>
  <c r="GU40" i="12"/>
  <c r="GT40" i="12"/>
  <c r="GM40" i="12"/>
  <c r="GN40" i="12" s="1"/>
  <c r="GL40" i="12"/>
  <c r="GK40" i="12"/>
  <c r="GE40" i="12"/>
  <c r="FV40" i="12"/>
  <c r="FC40" i="12"/>
  <c r="EK40" i="12"/>
  <c r="HE39" i="12"/>
  <c r="HB39" i="12"/>
  <c r="GV39" i="12"/>
  <c r="GO39" i="12" s="1"/>
  <c r="GU39" i="12"/>
  <c r="GT39" i="12"/>
  <c r="GW39" i="12" s="1"/>
  <c r="GM39" i="12"/>
  <c r="GL39" i="12"/>
  <c r="GK39" i="12"/>
  <c r="FV39" i="12"/>
  <c r="FC39" i="12"/>
  <c r="EK39" i="12"/>
  <c r="DQ39" i="12"/>
  <c r="DA39" i="12"/>
  <c r="HE38" i="12"/>
  <c r="HB38" i="12"/>
  <c r="GV38" i="12"/>
  <c r="GO38" i="12" s="1"/>
  <c r="GU38" i="12"/>
  <c r="GT38" i="12"/>
  <c r="GW38" i="12" s="1"/>
  <c r="GM38" i="12"/>
  <c r="GL38" i="12"/>
  <c r="GK38" i="12"/>
  <c r="FV38" i="12"/>
  <c r="FC38" i="12"/>
  <c r="ES38" i="12"/>
  <c r="EK38" i="12"/>
  <c r="DT38" i="12"/>
  <c r="DR38" i="12"/>
  <c r="DC38" i="12"/>
  <c r="HE37" i="12"/>
  <c r="HB37" i="12"/>
  <c r="GV37" i="12"/>
  <c r="GO37" i="12" s="1"/>
  <c r="GU37" i="12"/>
  <c r="GT37" i="12"/>
  <c r="GW37" i="12" s="1"/>
  <c r="GM37" i="12"/>
  <c r="GL37" i="12"/>
  <c r="GK37" i="12"/>
  <c r="FV37" i="12"/>
  <c r="FC37" i="12"/>
  <c r="EK37" i="12"/>
  <c r="DT37" i="12"/>
  <c r="DR37" i="12"/>
  <c r="DC37" i="12"/>
  <c r="HE36" i="12"/>
  <c r="HB36" i="12"/>
  <c r="GV36" i="12"/>
  <c r="GU36" i="12"/>
  <c r="GT36" i="12"/>
  <c r="GW36" i="12" s="1"/>
  <c r="GO36" i="12"/>
  <c r="GM36" i="12"/>
  <c r="GN36" i="12" s="1"/>
  <c r="GL36" i="12"/>
  <c r="GK36" i="12"/>
  <c r="FV36" i="12"/>
  <c r="FU36" i="12"/>
  <c r="FC36" i="12"/>
  <c r="EK36" i="12"/>
  <c r="EJ36" i="12"/>
  <c r="HE35" i="12"/>
  <c r="HB35" i="12"/>
  <c r="GV35" i="12"/>
  <c r="GO35" i="12" s="1"/>
  <c r="GU35" i="12"/>
  <c r="GT35" i="12"/>
  <c r="GW35" i="12" s="1"/>
  <c r="GM35" i="12"/>
  <c r="GL35" i="12"/>
  <c r="GK35" i="12"/>
  <c r="FV35" i="12"/>
  <c r="FC35" i="12"/>
  <c r="EK35" i="12"/>
  <c r="DQ35" i="12"/>
  <c r="DS35" i="12" s="1"/>
  <c r="DA35" i="12"/>
  <c r="HA34" i="12"/>
  <c r="HE34" i="12" s="1"/>
  <c r="GZ34" i="12"/>
  <c r="HB34" i="12" s="1"/>
  <c r="GJ34" i="12"/>
  <c r="GL34" i="12" s="1"/>
  <c r="GI34" i="12"/>
  <c r="GM34" i="12" s="1"/>
  <c r="FR34" i="12"/>
  <c r="FQ34" i="12"/>
  <c r="FV34" i="12" s="1"/>
  <c r="FC34" i="12"/>
  <c r="EY34" i="12"/>
  <c r="EX34" i="12"/>
  <c r="EH34" i="12"/>
  <c r="EK34" i="12" s="1"/>
  <c r="EG34" i="12"/>
  <c r="DQ34" i="12"/>
  <c r="DP34" i="12"/>
  <c r="DT34" i="12" s="1"/>
  <c r="DA34" i="12"/>
  <c r="BS34" i="12"/>
  <c r="BT34" i="12" s="1"/>
  <c r="BR34" i="12"/>
  <c r="BL34" i="12"/>
  <c r="BM34" i="12" s="1"/>
  <c r="BF34" i="12"/>
  <c r="BE34" i="12"/>
  <c r="BC34" i="12"/>
  <c r="AY34" i="12"/>
  <c r="AX34" i="12"/>
  <c r="AT34" i="12"/>
  <c r="AQ34" i="12"/>
  <c r="AD34" i="12"/>
  <c r="AC34" i="12"/>
  <c r="AA34" i="12"/>
  <c r="Y34" i="12"/>
  <c r="HA33" i="12"/>
  <c r="GZ33" i="12"/>
  <c r="GJ33" i="12"/>
  <c r="GI33" i="12"/>
  <c r="GV33" i="12" s="1"/>
  <c r="FR33" i="12"/>
  <c r="FQ33" i="12"/>
  <c r="EY33" i="12"/>
  <c r="EX33" i="12"/>
  <c r="EH33" i="12"/>
  <c r="EG33" i="12"/>
  <c r="DQ33" i="12"/>
  <c r="DP33" i="12"/>
  <c r="DA33" i="12"/>
  <c r="BS33" i="12"/>
  <c r="BR33" i="12"/>
  <c r="Y33" i="12" s="1"/>
  <c r="BL33" i="12"/>
  <c r="BM33" i="12" s="1"/>
  <c r="BF33" i="12"/>
  <c r="GU33" i="12" s="1"/>
  <c r="BE33" i="12"/>
  <c r="BC33" i="12"/>
  <c r="AY33" i="12"/>
  <c r="AX33" i="12"/>
  <c r="AT33" i="12"/>
  <c r="AQ33" i="12"/>
  <c r="AD33" i="12"/>
  <c r="AC33" i="12"/>
  <c r="AA33" i="12"/>
  <c r="HA32" i="12"/>
  <c r="GZ32" i="12"/>
  <c r="HE32" i="12" s="1"/>
  <c r="GJ32" i="12"/>
  <c r="GI32" i="12"/>
  <c r="FV32" i="12"/>
  <c r="FR32" i="12"/>
  <c r="FQ32" i="12"/>
  <c r="EY32" i="12"/>
  <c r="EX32" i="12"/>
  <c r="FC32" i="12" s="1"/>
  <c r="EH32" i="12"/>
  <c r="EG32" i="12"/>
  <c r="EK32" i="12" s="1"/>
  <c r="DT32" i="12"/>
  <c r="DQ32" i="12"/>
  <c r="DR32" i="12" s="1"/>
  <c r="DP32" i="12"/>
  <c r="DA32" i="12"/>
  <c r="BX32" i="12"/>
  <c r="BV32" i="12"/>
  <c r="BS32" i="12"/>
  <c r="BR32" i="12"/>
  <c r="Y32" i="12" s="1"/>
  <c r="BL32" i="12"/>
  <c r="BM32" i="12" s="1"/>
  <c r="BF32" i="12"/>
  <c r="GU32" i="12" s="1"/>
  <c r="BE32" i="12"/>
  <c r="BC32" i="12"/>
  <c r="AY32" i="12"/>
  <c r="AX32" i="12"/>
  <c r="AT32" i="12"/>
  <c r="AQ32" i="12"/>
  <c r="AD32" i="12"/>
  <c r="AC32" i="12"/>
  <c r="BD32" i="12" s="1"/>
  <c r="AA32" i="12"/>
  <c r="HA31" i="12"/>
  <c r="GZ31" i="12"/>
  <c r="GL31" i="12"/>
  <c r="GJ31" i="12"/>
  <c r="GI31" i="12"/>
  <c r="GT31" i="12" s="1"/>
  <c r="GW31" i="12" s="1"/>
  <c r="FR31" i="12"/>
  <c r="FQ31" i="12"/>
  <c r="EY31" i="12"/>
  <c r="EX31" i="12"/>
  <c r="EH31" i="12"/>
  <c r="EG31" i="12"/>
  <c r="DQ31" i="12"/>
  <c r="DR31" i="12" s="1"/>
  <c r="DP31" i="12"/>
  <c r="DT31" i="12" s="1"/>
  <c r="DA31" i="12"/>
  <c r="BS31" i="12"/>
  <c r="BR31" i="12"/>
  <c r="Y31" i="12" s="1"/>
  <c r="BL31" i="12"/>
  <c r="BM31" i="12" s="1"/>
  <c r="BF31" i="12"/>
  <c r="BE31" i="12"/>
  <c r="BQ31" i="12" s="1"/>
  <c r="BC31" i="12"/>
  <c r="AY31" i="12"/>
  <c r="AX31" i="12"/>
  <c r="AT31" i="12"/>
  <c r="AQ31" i="12"/>
  <c r="AD31" i="12"/>
  <c r="AC31" i="12"/>
  <c r="BD31" i="12" s="1"/>
  <c r="AA31" i="12"/>
  <c r="HA30" i="12"/>
  <c r="HE30" i="12" s="1"/>
  <c r="GZ30" i="12"/>
  <c r="HB30" i="12" s="1"/>
  <c r="GJ30" i="12"/>
  <c r="GM30" i="12" s="1"/>
  <c r="GI30" i="12"/>
  <c r="FR30" i="12"/>
  <c r="FQ30" i="12"/>
  <c r="FV30" i="12" s="1"/>
  <c r="EY30" i="12"/>
  <c r="FC30" i="12" s="1"/>
  <c r="EX30" i="12"/>
  <c r="EK30" i="12"/>
  <c r="EH30" i="12"/>
  <c r="EG30" i="12"/>
  <c r="DQ30" i="12"/>
  <c r="DR30" i="12" s="1"/>
  <c r="DP30" i="12"/>
  <c r="DT30" i="12" s="1"/>
  <c r="DA30" i="12"/>
  <c r="BV30" i="12"/>
  <c r="BS30" i="12"/>
  <c r="BT30" i="12" s="1"/>
  <c r="BR30" i="12"/>
  <c r="Y30" i="12" s="1"/>
  <c r="BL30" i="12"/>
  <c r="BM30" i="12" s="1"/>
  <c r="BF30" i="12"/>
  <c r="GU30" i="12" s="1"/>
  <c r="BE30" i="12"/>
  <c r="BC30" i="12"/>
  <c r="AY30" i="12"/>
  <c r="AX30" i="12"/>
  <c r="AT30" i="12"/>
  <c r="AQ30" i="12"/>
  <c r="AD30" i="12"/>
  <c r="AC30" i="12"/>
  <c r="BD30" i="12" s="1"/>
  <c r="AA30" i="12"/>
  <c r="HA29" i="12"/>
  <c r="GZ29" i="12"/>
  <c r="GJ29" i="12"/>
  <c r="GI29" i="12"/>
  <c r="GU29" i="12" s="1"/>
  <c r="FR29" i="12"/>
  <c r="FQ29" i="12"/>
  <c r="EY29" i="12"/>
  <c r="EX29" i="12"/>
  <c r="FC29" i="12" s="1"/>
  <c r="EH29" i="12"/>
  <c r="EG29" i="12"/>
  <c r="DQ29" i="12"/>
  <c r="DR29" i="12" s="1"/>
  <c r="DP29" i="12"/>
  <c r="DA29" i="12"/>
  <c r="BS29" i="12"/>
  <c r="BR29" i="12"/>
  <c r="BL29" i="12"/>
  <c r="BM29" i="12" s="1"/>
  <c r="BF29" i="12"/>
  <c r="BE29" i="12"/>
  <c r="BC29" i="12"/>
  <c r="AY29" i="12"/>
  <c r="AX29" i="12"/>
  <c r="AT29" i="12"/>
  <c r="AQ29" i="12"/>
  <c r="AD29" i="12"/>
  <c r="AC29" i="12"/>
  <c r="AA29" i="12"/>
  <c r="Y29" i="12"/>
  <c r="AV29" i="12" s="1"/>
  <c r="HA28" i="12"/>
  <c r="GZ28" i="12"/>
  <c r="GL28" i="12"/>
  <c r="GJ28" i="12"/>
  <c r="GK28" i="12" s="1"/>
  <c r="GI28" i="12"/>
  <c r="GM28" i="12" s="1"/>
  <c r="FV28" i="12"/>
  <c r="FR28" i="12"/>
  <c r="FQ28" i="12"/>
  <c r="EY28" i="12"/>
  <c r="EX28" i="12"/>
  <c r="FC28" i="12" s="1"/>
  <c r="EH28" i="12"/>
  <c r="EG28" i="12"/>
  <c r="EK28" i="12" s="1"/>
  <c r="DQ28" i="12"/>
  <c r="DR28" i="12" s="1"/>
  <c r="DP28" i="12"/>
  <c r="DA28" i="12"/>
  <c r="BS28" i="12"/>
  <c r="BX28" i="12" s="1"/>
  <c r="BR28" i="12"/>
  <c r="Y28" i="12" s="1"/>
  <c r="BM28" i="12"/>
  <c r="BL28" i="12"/>
  <c r="BF28" i="12"/>
  <c r="GU28" i="12" s="1"/>
  <c r="BE28" i="12"/>
  <c r="BC28" i="12"/>
  <c r="AY28" i="12"/>
  <c r="AX28" i="12"/>
  <c r="AT28" i="12"/>
  <c r="AQ28" i="12"/>
  <c r="AD28" i="12"/>
  <c r="AC28" i="12"/>
  <c r="AA28" i="12"/>
  <c r="HA27" i="12"/>
  <c r="GZ27" i="12"/>
  <c r="GJ27" i="12"/>
  <c r="GL27" i="12" s="1"/>
  <c r="GI27" i="12"/>
  <c r="FR27" i="12"/>
  <c r="FQ27" i="12"/>
  <c r="EY27" i="12"/>
  <c r="EX27" i="12"/>
  <c r="EH27" i="12"/>
  <c r="EG27" i="12"/>
  <c r="DQ27" i="12"/>
  <c r="DP27" i="12"/>
  <c r="DR27" i="12" s="1"/>
  <c r="DA27" i="12"/>
  <c r="BS27" i="12"/>
  <c r="BT27" i="12" s="1"/>
  <c r="BR27" i="12"/>
  <c r="Y27" i="12" s="1"/>
  <c r="BO27" i="12" s="1"/>
  <c r="BQ27" i="12"/>
  <c r="BW27" i="12" s="1"/>
  <c r="BL27" i="12"/>
  <c r="BM27" i="12" s="1"/>
  <c r="BF27" i="12"/>
  <c r="BE27" i="12"/>
  <c r="BC27" i="12"/>
  <c r="AY27" i="12"/>
  <c r="AX27" i="12"/>
  <c r="AV27" i="12"/>
  <c r="AT27" i="12"/>
  <c r="AQ27" i="12"/>
  <c r="AD27" i="12"/>
  <c r="AC27" i="12"/>
  <c r="AA27" i="12"/>
  <c r="HA26" i="12"/>
  <c r="GZ26" i="12"/>
  <c r="GT26" i="12"/>
  <c r="GW26" i="12" s="1"/>
  <c r="GJ26" i="12"/>
  <c r="GM26" i="12" s="1"/>
  <c r="GI26" i="12"/>
  <c r="GU26" i="12" s="1"/>
  <c r="FR26" i="12"/>
  <c r="FQ26" i="12"/>
  <c r="EY26" i="12"/>
  <c r="EX26" i="12"/>
  <c r="EH26" i="12"/>
  <c r="EG26" i="12"/>
  <c r="DQ26" i="12"/>
  <c r="DP26" i="12"/>
  <c r="DA26" i="12"/>
  <c r="CM26" i="12"/>
  <c r="CL26" i="12"/>
  <c r="BV26" i="12"/>
  <c r="BS26" i="12"/>
  <c r="BT26" i="12" s="1"/>
  <c r="BR26" i="12"/>
  <c r="Y26" i="12" s="1"/>
  <c r="BQ26" i="12"/>
  <c r="BL26" i="12"/>
  <c r="BM26" i="12" s="1"/>
  <c r="BF26" i="12"/>
  <c r="BE26" i="12"/>
  <c r="BC26" i="12"/>
  <c r="AY26" i="12"/>
  <c r="AX26" i="12"/>
  <c r="AT26" i="12"/>
  <c r="AQ26" i="12"/>
  <c r="AD26" i="12"/>
  <c r="AC26" i="12"/>
  <c r="BD26" i="12" s="1"/>
  <c r="AA26" i="12"/>
  <c r="HA25" i="12"/>
  <c r="GZ25" i="12"/>
  <c r="GL25" i="12"/>
  <c r="GJ25" i="12"/>
  <c r="GI25" i="12"/>
  <c r="FR25" i="12"/>
  <c r="FQ25" i="12"/>
  <c r="EY25" i="12"/>
  <c r="EX25" i="12"/>
  <c r="EH25" i="12"/>
  <c r="EG25" i="12"/>
  <c r="EK25" i="12" s="1"/>
  <c r="DQ25" i="12"/>
  <c r="DP25" i="12"/>
  <c r="DA25" i="12"/>
  <c r="CM25" i="12"/>
  <c r="BS25" i="12"/>
  <c r="BV25" i="12" s="1"/>
  <c r="BR25" i="12"/>
  <c r="Y25" i="12" s="1"/>
  <c r="AV25" i="12" s="1"/>
  <c r="BL25" i="12"/>
  <c r="BM25" i="12" s="1"/>
  <c r="BF25" i="12"/>
  <c r="BE25" i="12"/>
  <c r="BQ25" i="12" s="1"/>
  <c r="BU25" i="12" s="1"/>
  <c r="BC25" i="12"/>
  <c r="AY25" i="12"/>
  <c r="AX25" i="12"/>
  <c r="AT25" i="12"/>
  <c r="AQ25" i="12"/>
  <c r="AD25" i="12"/>
  <c r="AC25" i="12"/>
  <c r="AA25" i="12"/>
  <c r="HA24" i="12"/>
  <c r="GZ24" i="12"/>
  <c r="GJ24" i="12"/>
  <c r="GL24" i="12" s="1"/>
  <c r="GI24" i="12"/>
  <c r="FR24" i="12"/>
  <c r="FQ24" i="12"/>
  <c r="EY24" i="12"/>
  <c r="EX24" i="12"/>
  <c r="EH24" i="12"/>
  <c r="EG24" i="12"/>
  <c r="DQ24" i="12"/>
  <c r="DP24" i="12"/>
  <c r="DA24" i="12"/>
  <c r="CM24" i="12"/>
  <c r="BV24" i="12"/>
  <c r="BS24" i="12"/>
  <c r="BR24" i="12"/>
  <c r="BL24" i="12"/>
  <c r="BM24" i="12" s="1"/>
  <c r="BF24" i="12"/>
  <c r="BE24" i="12"/>
  <c r="BC24" i="12"/>
  <c r="AY24" i="12"/>
  <c r="AX24" i="12"/>
  <c r="AT24" i="12"/>
  <c r="AQ24" i="12"/>
  <c r="AD24" i="12"/>
  <c r="AC24" i="12"/>
  <c r="BD24" i="12" s="1"/>
  <c r="AA24" i="12"/>
  <c r="Y24" i="12"/>
  <c r="HA23" i="12"/>
  <c r="GZ23" i="12"/>
  <c r="HE23" i="12" s="1"/>
  <c r="GJ23" i="12"/>
  <c r="GL23" i="12" s="1"/>
  <c r="GI23" i="12"/>
  <c r="FR23" i="12"/>
  <c r="FQ23" i="12"/>
  <c r="EY23" i="12"/>
  <c r="EX23" i="12"/>
  <c r="EH23" i="12"/>
  <c r="EG23" i="12"/>
  <c r="DQ23" i="12"/>
  <c r="DP23" i="12"/>
  <c r="DT23" i="12" s="1"/>
  <c r="DA23" i="12"/>
  <c r="CM23" i="12"/>
  <c r="BS23" i="12"/>
  <c r="BV23" i="12" s="1"/>
  <c r="BR23" i="12"/>
  <c r="Y23" i="12" s="1"/>
  <c r="BO23" i="12" s="1"/>
  <c r="BL23" i="12"/>
  <c r="BM23" i="12" s="1"/>
  <c r="BF23" i="12"/>
  <c r="BE23" i="12"/>
  <c r="BQ23" i="12" s="1"/>
  <c r="BC23" i="12"/>
  <c r="AY23" i="12"/>
  <c r="AX23" i="12"/>
  <c r="AT23" i="12"/>
  <c r="AQ23" i="12"/>
  <c r="AD23" i="12"/>
  <c r="AC23" i="12"/>
  <c r="AA23" i="12"/>
  <c r="HA22" i="12"/>
  <c r="GZ22" i="12"/>
  <c r="HB22" i="12" s="1"/>
  <c r="GJ22" i="12"/>
  <c r="GL22" i="12" s="1"/>
  <c r="GI22" i="12"/>
  <c r="GK22" i="12" s="1"/>
  <c r="FR22" i="12"/>
  <c r="FQ22" i="12"/>
  <c r="EY22" i="12"/>
  <c r="EX22" i="12"/>
  <c r="EH22" i="12"/>
  <c r="EG22" i="12"/>
  <c r="DQ22" i="12"/>
  <c r="DP22" i="12"/>
  <c r="DA22" i="12"/>
  <c r="CM22" i="12"/>
  <c r="BS22" i="12"/>
  <c r="BR22" i="12"/>
  <c r="BL22" i="12"/>
  <c r="BM22" i="12" s="1"/>
  <c r="BF22" i="12"/>
  <c r="BE22" i="12"/>
  <c r="BQ22" i="12" s="1"/>
  <c r="BC22" i="12"/>
  <c r="AY22" i="12"/>
  <c r="AX22" i="12"/>
  <c r="AT22" i="12"/>
  <c r="AQ22" i="12"/>
  <c r="AD22" i="12"/>
  <c r="AC22" i="12"/>
  <c r="AA22" i="12"/>
  <c r="Y22" i="12"/>
  <c r="AV22" i="12" s="1"/>
  <c r="HA21" i="12"/>
  <c r="GZ21" i="12"/>
  <c r="GJ21" i="12"/>
  <c r="GI21" i="12"/>
  <c r="FR21" i="12"/>
  <c r="FQ21" i="12"/>
  <c r="FV21" i="12" s="1"/>
  <c r="EY21" i="12"/>
  <c r="FC21" i="12" s="1"/>
  <c r="EX21" i="12"/>
  <c r="EH21" i="12"/>
  <c r="EG21" i="12"/>
  <c r="DQ21" i="12"/>
  <c r="DR21" i="12" s="1"/>
  <c r="DP21" i="12"/>
  <c r="DA21" i="12"/>
  <c r="BR21" i="12"/>
  <c r="BS21" i="12" s="1"/>
  <c r="BL21" i="12"/>
  <c r="BM21" i="12" s="1"/>
  <c r="BF21" i="12"/>
  <c r="BE21" i="12"/>
  <c r="BQ21" i="12" s="1"/>
  <c r="BC21" i="12"/>
  <c r="Y21" i="12"/>
  <c r="HA20" i="12"/>
  <c r="GZ20" i="12"/>
  <c r="GJ20" i="12"/>
  <c r="GL20" i="12" s="1"/>
  <c r="GI20" i="12"/>
  <c r="FV20" i="12"/>
  <c r="FR20" i="12"/>
  <c r="FQ20" i="12"/>
  <c r="EY20" i="12"/>
  <c r="EX20" i="12"/>
  <c r="EH20" i="12"/>
  <c r="EG20" i="12"/>
  <c r="DQ20" i="12"/>
  <c r="DP20" i="12"/>
  <c r="DA20" i="12"/>
  <c r="BR20" i="12"/>
  <c r="BM20" i="12"/>
  <c r="BL20" i="12"/>
  <c r="BF20" i="12"/>
  <c r="BE20" i="12"/>
  <c r="BQ20" i="12" s="1"/>
  <c r="BC20" i="12"/>
  <c r="HE18" i="12"/>
  <c r="HB18" i="12"/>
  <c r="GM18" i="12"/>
  <c r="GK18" i="12"/>
  <c r="FV18" i="12"/>
  <c r="FS18" i="12"/>
  <c r="FC18" i="12"/>
  <c r="EZ18" i="12"/>
  <c r="EK18" i="12"/>
  <c r="EI18" i="12"/>
  <c r="DT18" i="12"/>
  <c r="DC18" i="12"/>
  <c r="HE17" i="12"/>
  <c r="HB17" i="12"/>
  <c r="GM17" i="12"/>
  <c r="GK17" i="12"/>
  <c r="FV17" i="12"/>
  <c r="FV16" i="12" s="1"/>
  <c r="FS49" i="12" s="1"/>
  <c r="FS17" i="12"/>
  <c r="FC17" i="12"/>
  <c r="EZ17" i="12"/>
  <c r="EK17" i="12"/>
  <c r="EI17" i="12"/>
  <c r="DR17" i="12"/>
  <c r="DR14" i="12" s="1"/>
  <c r="DC17" i="12"/>
  <c r="DJ38" i="12" s="1"/>
  <c r="DM38" i="12" s="1"/>
  <c r="DB17" i="12"/>
  <c r="BW17" i="12"/>
  <c r="BP28" i="12" s="1"/>
  <c r="HE16" i="12"/>
  <c r="HB16" i="12"/>
  <c r="GM16" i="12"/>
  <c r="GK16" i="12"/>
  <c r="FC16" i="12"/>
  <c r="EZ16" i="12"/>
  <c r="EK16" i="12"/>
  <c r="EJ46" i="12" s="1"/>
  <c r="EI16" i="12"/>
  <c r="DT16" i="12"/>
  <c r="EC49" i="12" s="1"/>
  <c r="DR16" i="12"/>
  <c r="CK16" i="12"/>
  <c r="FV15" i="12"/>
  <c r="FT49" i="12" s="1"/>
  <c r="FS15" i="12"/>
  <c r="FC15" i="12"/>
  <c r="EZ15" i="12"/>
  <c r="EK15" i="12"/>
  <c r="EI15" i="12"/>
  <c r="HE14" i="12"/>
  <c r="HB14" i="12"/>
  <c r="FV14" i="12"/>
  <c r="FS14" i="12"/>
  <c r="FC14" i="12"/>
  <c r="EZ14" i="12"/>
  <c r="EK14" i="12"/>
  <c r="EI14" i="12"/>
  <c r="DT14" i="12"/>
  <c r="EB50" i="12" s="1"/>
  <c r="EE50" i="12" s="1"/>
  <c r="HE13" i="12"/>
  <c r="HD40" i="12" s="1"/>
  <c r="HB13" i="12"/>
  <c r="EK13" i="12"/>
  <c r="EI13" i="12"/>
  <c r="EZ12" i="12" s="1"/>
  <c r="HE9" i="12"/>
  <c r="FV9" i="12"/>
  <c r="DC9" i="12"/>
  <c r="GM9" i="12" s="1"/>
  <c r="DC8" i="12"/>
  <c r="FV8" i="12" s="1"/>
  <c r="AJ8" i="12"/>
  <c r="EK6" i="12"/>
  <c r="EI6" i="12"/>
  <c r="AV31" i="12" l="1"/>
  <c r="BO31" i="12"/>
  <c r="BO28" i="12"/>
  <c r="AV28" i="12"/>
  <c r="BO33" i="12"/>
  <c r="AV33" i="12"/>
  <c r="GV21" i="12"/>
  <c r="GO21" i="12" s="1"/>
  <c r="HC44" i="12"/>
  <c r="HC48" i="12"/>
  <c r="FS50" i="12"/>
  <c r="ES48" i="12"/>
  <c r="EZ40" i="12"/>
  <c r="DR20" i="12"/>
  <c r="DT21" i="12"/>
  <c r="GL21" i="12"/>
  <c r="HM21" i="12"/>
  <c r="BQ24" i="12"/>
  <c r="BU24" i="12" s="1"/>
  <c r="BO25" i="12"/>
  <c r="BT25" i="12"/>
  <c r="GV26" i="12"/>
  <c r="BX26" i="12"/>
  <c r="BD27" i="12"/>
  <c r="BV27" i="12"/>
  <c r="BT28" i="12"/>
  <c r="BQ29" i="12"/>
  <c r="BX30" i="12"/>
  <c r="GL30" i="12"/>
  <c r="GV31" i="12"/>
  <c r="HB32" i="12"/>
  <c r="BQ33" i="12"/>
  <c r="GT33" i="12"/>
  <c r="GW33" i="12" s="1"/>
  <c r="BD34" i="12"/>
  <c r="GU34" i="12"/>
  <c r="BV34" i="12"/>
  <c r="DR34" i="12"/>
  <c r="EI35" i="12"/>
  <c r="FS35" i="12"/>
  <c r="HN36" i="12"/>
  <c r="EB37" i="12"/>
  <c r="EE37" i="12" s="1"/>
  <c r="ER37" i="12"/>
  <c r="EU37" i="12" s="1"/>
  <c r="HM37" i="12"/>
  <c r="DS38" i="12"/>
  <c r="ET38" i="12"/>
  <c r="EM38" i="12" s="1"/>
  <c r="ES39" i="12"/>
  <c r="HN39" i="12"/>
  <c r="EJ41" i="12"/>
  <c r="FS41" i="12"/>
  <c r="HC42" i="12"/>
  <c r="EB45" i="12"/>
  <c r="EE45" i="12" s="1"/>
  <c r="HC45" i="12"/>
  <c r="HL46" i="12"/>
  <c r="HO46" i="12" s="1"/>
  <c r="ER48" i="12"/>
  <c r="EU48" i="12" s="1"/>
  <c r="GC48" i="12"/>
  <c r="GF48" i="12" s="1"/>
  <c r="ET49" i="12"/>
  <c r="HC49" i="12"/>
  <c r="EI50" i="12"/>
  <c r="FU50" i="12"/>
  <c r="GN50" i="12"/>
  <c r="BU27" i="12"/>
  <c r="DR23" i="12"/>
  <c r="HB23" i="12"/>
  <c r="BX27" i="12"/>
  <c r="BV28" i="12"/>
  <c r="GT29" i="12"/>
  <c r="GW29" i="12" s="1"/>
  <c r="BX34" i="12"/>
  <c r="EJ35" i="12"/>
  <c r="FT35" i="12"/>
  <c r="EI37" i="12"/>
  <c r="HN37" i="12"/>
  <c r="ET39" i="12"/>
  <c r="EM39" i="12" s="1"/>
  <c r="GC40" i="12"/>
  <c r="GF40" i="12" s="1"/>
  <c r="HC40" i="12"/>
  <c r="FU41" i="12"/>
  <c r="GN41" i="12"/>
  <c r="GN42" i="12"/>
  <c r="EC45" i="12"/>
  <c r="FS45" i="12"/>
  <c r="EI46" i="12"/>
  <c r="EP46" i="12" s="1"/>
  <c r="FU46" i="12"/>
  <c r="HM46" i="12"/>
  <c r="EI47" i="12"/>
  <c r="ET48" i="12"/>
  <c r="GD48" i="12"/>
  <c r="HN48" i="12"/>
  <c r="GV29" i="12"/>
  <c r="GU31" i="12"/>
  <c r="HL36" i="12"/>
  <c r="HO36" i="12" s="1"/>
  <c r="EK21" i="12"/>
  <c r="GM21" i="12"/>
  <c r="GT21" i="12"/>
  <c r="GW21" i="12" s="1"/>
  <c r="GM24" i="12"/>
  <c r="BD25" i="12"/>
  <c r="BD28" i="12"/>
  <c r="DT28" i="12"/>
  <c r="FU35" i="12"/>
  <c r="EI36" i="12"/>
  <c r="FT36" i="12"/>
  <c r="EJ37" i="12"/>
  <c r="HD37" i="12"/>
  <c r="FS38" i="12"/>
  <c r="ET40" i="12"/>
  <c r="GD40" i="12"/>
  <c r="EZ41" i="12"/>
  <c r="EI45" i="12"/>
  <c r="HN46" i="12"/>
  <c r="HG46" i="12" s="1"/>
  <c r="HH46" i="12" s="1"/>
  <c r="DS48" i="12"/>
  <c r="GE48" i="12"/>
  <c r="HC50" i="12"/>
  <c r="DB49" i="12"/>
  <c r="DK46" i="12"/>
  <c r="DN46" i="12" s="1"/>
  <c r="CZ43" i="12"/>
  <c r="DK37" i="12"/>
  <c r="DN37" i="12" s="1"/>
  <c r="DP48" i="12"/>
  <c r="DJ46" i="12"/>
  <c r="DM46" i="12" s="1"/>
  <c r="CZ44" i="12"/>
  <c r="DP43" i="12"/>
  <c r="DL42" i="12"/>
  <c r="DE42" i="12" s="1"/>
  <c r="DF42" i="12" s="1"/>
  <c r="DJ37" i="12"/>
  <c r="DM37" i="12" s="1"/>
  <c r="DK42" i="12"/>
  <c r="DN42" i="12" s="1"/>
  <c r="CZ39" i="12"/>
  <c r="DB50" i="12"/>
  <c r="DP44" i="12"/>
  <c r="DJ42" i="12"/>
  <c r="DM42" i="12" s="1"/>
  <c r="CZ40" i="12"/>
  <c r="DP39" i="12"/>
  <c r="DL38" i="12"/>
  <c r="DB45" i="12"/>
  <c r="DK38" i="12"/>
  <c r="DN38" i="12" s="1"/>
  <c r="DL49" i="12"/>
  <c r="DB41" i="12"/>
  <c r="DD41" i="12" s="1"/>
  <c r="DG41" i="12" s="1"/>
  <c r="CZ20" i="12"/>
  <c r="DK20" i="12" s="1"/>
  <c r="DN20" i="12" s="1"/>
  <c r="DL46" i="12"/>
  <c r="DE46" i="12" s="1"/>
  <c r="DF46" i="12" s="1"/>
  <c r="DP47" i="12"/>
  <c r="DE38" i="12"/>
  <c r="DF38" i="12" s="1"/>
  <c r="DK50" i="12"/>
  <c r="DN50" i="12" s="1"/>
  <c r="DJ45" i="12"/>
  <c r="DM45" i="12" s="1"/>
  <c r="DL45" i="12"/>
  <c r="DE45" i="12" s="1"/>
  <c r="DF45" i="12" s="1"/>
  <c r="DL37" i="12"/>
  <c r="DE37" i="12" s="1"/>
  <c r="DF37" i="12" s="1"/>
  <c r="DL50" i="12"/>
  <c r="DE50" i="12" s="1"/>
  <c r="DF50" i="12" s="1"/>
  <c r="DK45" i="12"/>
  <c r="DN45" i="12" s="1"/>
  <c r="DK49" i="12"/>
  <c r="DN49" i="12" s="1"/>
  <c r="DP40" i="12"/>
  <c r="DB38" i="12"/>
  <c r="DH38" i="12" s="1"/>
  <c r="CZ48" i="12"/>
  <c r="CZ36" i="12"/>
  <c r="DP36" i="12"/>
  <c r="DL41" i="12"/>
  <c r="DE41" i="12" s="1"/>
  <c r="DF41" i="12" s="1"/>
  <c r="DJ49" i="12"/>
  <c r="DM49" i="12" s="1"/>
  <c r="DK41" i="12"/>
  <c r="DN41" i="12" s="1"/>
  <c r="DP35" i="12"/>
  <c r="CZ47" i="12"/>
  <c r="DJ41" i="12"/>
  <c r="DM41" i="12" s="1"/>
  <c r="DB37" i="12"/>
  <c r="DE49" i="12"/>
  <c r="DF49" i="12" s="1"/>
  <c r="DB42" i="12"/>
  <c r="CZ35" i="12"/>
  <c r="DB46" i="12"/>
  <c r="DB35" i="12"/>
  <c r="FE42" i="12"/>
  <c r="DJ50" i="12"/>
  <c r="DM50" i="12" s="1"/>
  <c r="EV39" i="12"/>
  <c r="GN35" i="12"/>
  <c r="FK49" i="12"/>
  <c r="FN49" i="12" s="1"/>
  <c r="FL45" i="12"/>
  <c r="FL38" i="12"/>
  <c r="FL49" i="12"/>
  <c r="FL39" i="12"/>
  <c r="EV48" i="12"/>
  <c r="GN38" i="12"/>
  <c r="EV38" i="12"/>
  <c r="EC50" i="12"/>
  <c r="HD46" i="12"/>
  <c r="HD47" i="12"/>
  <c r="HD42" i="12"/>
  <c r="HD43" i="12"/>
  <c r="HD48" i="12"/>
  <c r="HD38" i="12"/>
  <c r="HD35" i="12"/>
  <c r="HD36" i="12"/>
  <c r="HD45" i="12"/>
  <c r="HD39" i="12"/>
  <c r="HD50" i="12"/>
  <c r="HD44" i="12"/>
  <c r="HD49" i="12"/>
  <c r="HD41" i="12"/>
  <c r="HL48" i="12"/>
  <c r="HO48" i="12" s="1"/>
  <c r="HD32" i="12"/>
  <c r="HL37" i="12"/>
  <c r="HO37" i="12" s="1"/>
  <c r="DS39" i="12"/>
  <c r="ES40" i="12"/>
  <c r="EV40" i="12" s="1"/>
  <c r="FL44" i="12"/>
  <c r="FE44" i="12" s="1"/>
  <c r="FF44" i="12" s="1"/>
  <c r="GD37" i="12"/>
  <c r="GE37" i="12"/>
  <c r="FX37" i="12" s="1"/>
  <c r="FY37" i="12" s="1"/>
  <c r="FT39" i="12"/>
  <c r="GD42" i="12"/>
  <c r="DT15" i="12"/>
  <c r="EA37" i="12" s="1"/>
  <c r="ER44" i="12"/>
  <c r="EU44" i="12" s="1"/>
  <c r="ER50" i="12"/>
  <c r="EU50" i="12" s="1"/>
  <c r="ER49" i="12"/>
  <c r="EU49" i="12" s="1"/>
  <c r="EZ35" i="12"/>
  <c r="GN37" i="12"/>
  <c r="HL38" i="12"/>
  <c r="HO38" i="12" s="1"/>
  <c r="FT41" i="12"/>
  <c r="GE42" i="12"/>
  <c r="FX42" i="12" s="1"/>
  <c r="FY42" i="12" s="1"/>
  <c r="HL42" i="12"/>
  <c r="HO42" i="12" s="1"/>
  <c r="GD49" i="12"/>
  <c r="GD43" i="12"/>
  <c r="GC42" i="12"/>
  <c r="GF42" i="12" s="1"/>
  <c r="FB20" i="12"/>
  <c r="FA35" i="12"/>
  <c r="EZ36" i="12"/>
  <c r="FA37" i="12"/>
  <c r="HM38" i="12"/>
  <c r="HN42" i="12"/>
  <c r="HG42" i="12" s="1"/>
  <c r="GN44" i="12"/>
  <c r="HL47" i="12"/>
  <c r="HO47" i="12" s="1"/>
  <c r="FB50" i="12"/>
  <c r="FB35" i="12"/>
  <c r="FA36" i="12"/>
  <c r="GC36" i="12"/>
  <c r="GF36" i="12" s="1"/>
  <c r="HG36" i="12"/>
  <c r="FB37" i="12"/>
  <c r="HN38" i="12"/>
  <c r="FA40" i="12"/>
  <c r="HN41" i="12"/>
  <c r="HG41" i="12" s="1"/>
  <c r="ER43" i="12"/>
  <c r="EU43" i="12" s="1"/>
  <c r="GD47" i="12"/>
  <c r="HM47" i="12"/>
  <c r="GC49" i="12"/>
  <c r="GF49" i="12" s="1"/>
  <c r="FC12" i="12"/>
  <c r="FK25" i="12" s="1"/>
  <c r="FN25" i="12" s="1"/>
  <c r="ES45" i="12"/>
  <c r="EV45" i="12" s="1"/>
  <c r="EZ46" i="12"/>
  <c r="EZ37" i="12"/>
  <c r="EZ47" i="12"/>
  <c r="EZ42" i="12"/>
  <c r="EZ43" i="12"/>
  <c r="EZ48" i="12"/>
  <c r="EZ38" i="12"/>
  <c r="EZ44" i="12"/>
  <c r="EZ50" i="12"/>
  <c r="EZ45" i="12"/>
  <c r="EZ49" i="12"/>
  <c r="EZ39" i="12"/>
  <c r="DS22" i="12"/>
  <c r="FA47" i="12"/>
  <c r="FK45" i="12"/>
  <c r="FN45" i="12" s="1"/>
  <c r="FB42" i="12"/>
  <c r="FE39" i="12"/>
  <c r="FB43" i="12"/>
  <c r="FA42" i="12"/>
  <c r="FL41" i="12"/>
  <c r="FE49" i="12"/>
  <c r="FB48" i="12"/>
  <c r="FA43" i="12"/>
  <c r="FA48" i="12"/>
  <c r="FB39" i="12"/>
  <c r="FA38" i="12"/>
  <c r="FL46" i="12"/>
  <c r="FB44" i="12"/>
  <c r="FA39" i="12"/>
  <c r="FL37" i="12"/>
  <c r="FE37" i="12" s="1"/>
  <c r="FB49" i="12"/>
  <c r="FL47" i="12"/>
  <c r="FE47" i="12" s="1"/>
  <c r="FA44" i="12"/>
  <c r="FA49" i="12"/>
  <c r="FE45" i="12"/>
  <c r="FL42" i="12"/>
  <c r="FB40" i="12"/>
  <c r="FA50" i="12"/>
  <c r="FB47" i="12"/>
  <c r="FE46" i="12"/>
  <c r="FB45" i="12"/>
  <c r="FA45" i="12"/>
  <c r="FE38" i="12"/>
  <c r="FA41" i="12"/>
  <c r="FE41" i="12"/>
  <c r="FL35" i="12"/>
  <c r="FL48" i="12"/>
  <c r="FE48" i="12" s="1"/>
  <c r="FB46" i="12"/>
  <c r="FB38" i="12"/>
  <c r="FL36" i="12"/>
  <c r="FE36" i="12" s="1"/>
  <c r="FK35" i="12"/>
  <c r="FN35" i="12" s="1"/>
  <c r="FK40" i="12"/>
  <c r="FN40" i="12" s="1"/>
  <c r="FK48" i="12"/>
  <c r="FN48" i="12" s="1"/>
  <c r="FA46" i="12"/>
  <c r="FK36" i="12"/>
  <c r="FN36" i="12" s="1"/>
  <c r="FB41" i="12"/>
  <c r="FL40" i="12"/>
  <c r="FE40" i="12" s="1"/>
  <c r="FF40" i="12" s="1"/>
  <c r="FB36" i="12"/>
  <c r="GE38" i="12"/>
  <c r="FX38" i="12" s="1"/>
  <c r="FY38" i="12" s="1"/>
  <c r="FT45" i="12"/>
  <c r="DS47" i="12"/>
  <c r="HN47" i="12"/>
  <c r="HG47" i="12" s="1"/>
  <c r="EC46" i="12"/>
  <c r="DV46" i="12" s="1"/>
  <c r="DW46" i="12" s="1"/>
  <c r="DS44" i="12"/>
  <c r="EC37" i="12"/>
  <c r="DV37" i="12" s="1"/>
  <c r="DW37" i="12" s="1"/>
  <c r="DV50" i="12"/>
  <c r="DW50" i="12" s="1"/>
  <c r="DS49" i="12"/>
  <c r="EB46" i="12"/>
  <c r="EE46" i="12" s="1"/>
  <c r="DV45" i="12"/>
  <c r="DW45" i="12" s="1"/>
  <c r="EC42" i="12"/>
  <c r="DV42" i="12" s="1"/>
  <c r="DW42" i="12" s="1"/>
  <c r="DS40" i="12"/>
  <c r="EB42" i="12"/>
  <c r="EE42" i="12" s="1"/>
  <c r="DS50" i="12"/>
  <c r="DS45" i="12"/>
  <c r="EB49" i="12"/>
  <c r="EE49" i="12" s="1"/>
  <c r="DS37" i="12"/>
  <c r="EC38" i="12"/>
  <c r="DV38" i="12" s="1"/>
  <c r="DW38" i="12" s="1"/>
  <c r="DS46" i="12"/>
  <c r="DS42" i="12"/>
  <c r="EC41" i="12"/>
  <c r="DV41" i="12" s="1"/>
  <c r="DW41" i="12" s="1"/>
  <c r="EB38" i="12"/>
  <c r="EE38" i="12" s="1"/>
  <c r="DV49" i="12"/>
  <c r="DW49" i="12" s="1"/>
  <c r="DS41" i="12"/>
  <c r="EB41" i="12"/>
  <c r="EE41" i="12" s="1"/>
  <c r="DS43" i="12"/>
  <c r="HM35" i="12"/>
  <c r="DS36" i="12"/>
  <c r="GN39" i="12"/>
  <c r="FK43" i="12"/>
  <c r="FN43" i="12" s="1"/>
  <c r="FL50" i="12"/>
  <c r="FE50" i="12" s="1"/>
  <c r="EB23" i="12"/>
  <c r="EE23" i="12" s="1"/>
  <c r="FE35" i="12"/>
  <c r="HN35" i="12"/>
  <c r="HG35" i="12" s="1"/>
  <c r="FL43" i="12"/>
  <c r="FE43" i="12" s="1"/>
  <c r="ER45" i="12"/>
  <c r="EU45" i="12" s="1"/>
  <c r="EJ43" i="12"/>
  <c r="EI42" i="12"/>
  <c r="ET41" i="12"/>
  <c r="EM41" i="12" s="1"/>
  <c r="EM49" i="12"/>
  <c r="EJ48" i="12"/>
  <c r="EI43" i="12"/>
  <c r="ES41" i="12"/>
  <c r="EV41" i="12" s="1"/>
  <c r="EJ38" i="12"/>
  <c r="EI48" i="12"/>
  <c r="ER41" i="12"/>
  <c r="EU41" i="12" s="1"/>
  <c r="EP41" i="12" s="1"/>
  <c r="EM40" i="12"/>
  <c r="EJ39" i="12"/>
  <c r="ET46" i="12"/>
  <c r="EM46" i="12" s="1"/>
  <c r="EJ44" i="12"/>
  <c r="EI39" i="12"/>
  <c r="ET37" i="12"/>
  <c r="EM37" i="12" s="1"/>
  <c r="EJ49" i="12"/>
  <c r="ET47" i="12"/>
  <c r="ES46" i="12"/>
  <c r="EV46" i="12" s="1"/>
  <c r="EI44" i="12"/>
  <c r="ES37" i="12"/>
  <c r="EV37" i="12" s="1"/>
  <c r="EP37" i="12" s="1"/>
  <c r="EI49" i="12"/>
  <c r="ES47" i="12"/>
  <c r="EV47" i="12" s="1"/>
  <c r="ER46" i="12"/>
  <c r="EU46" i="12" s="1"/>
  <c r="EM45" i="12"/>
  <c r="ER47" i="12"/>
  <c r="EU47" i="12" s="1"/>
  <c r="ET43" i="12"/>
  <c r="EM43" i="12" s="1"/>
  <c r="ES42" i="12"/>
  <c r="EV42" i="12" s="1"/>
  <c r="EI40" i="12"/>
  <c r="GD50" i="12"/>
  <c r="FX48" i="12"/>
  <c r="FY48" i="12" s="1"/>
  <c r="FU47" i="12"/>
  <c r="FT46" i="12"/>
  <c r="GE45" i="12"/>
  <c r="FT37" i="12"/>
  <c r="GC50" i="12"/>
  <c r="GF50" i="12" s="1"/>
  <c r="FT47" i="12"/>
  <c r="FS46" i="12"/>
  <c r="GD45" i="12"/>
  <c r="FU42" i="12"/>
  <c r="FS37" i="12"/>
  <c r="FS47" i="12"/>
  <c r="GC45" i="12"/>
  <c r="GF45" i="12" s="1"/>
  <c r="FU43" i="12"/>
  <c r="FT42" i="12"/>
  <c r="GE41" i="12"/>
  <c r="FX41" i="12" s="1"/>
  <c r="FY41" i="12" s="1"/>
  <c r="FU48" i="12"/>
  <c r="FT43" i="12"/>
  <c r="FS42" i="12"/>
  <c r="GD41" i="12"/>
  <c r="FU38" i="12"/>
  <c r="FT48" i="12"/>
  <c r="FS43" i="12"/>
  <c r="GC41" i="12"/>
  <c r="GF41" i="12" s="1"/>
  <c r="FX40" i="12"/>
  <c r="FY40" i="12" s="1"/>
  <c r="FU39" i="12"/>
  <c r="FT38" i="12"/>
  <c r="FS48" i="12"/>
  <c r="GE46" i="12"/>
  <c r="FX46" i="12" s="1"/>
  <c r="FY46" i="12" s="1"/>
  <c r="FU44" i="12"/>
  <c r="FU49" i="12"/>
  <c r="GE47" i="12"/>
  <c r="FX47" i="12" s="1"/>
  <c r="FY47" i="12" s="1"/>
  <c r="GD46" i="12"/>
  <c r="FT44" i="12"/>
  <c r="FS39" i="12"/>
  <c r="DS33" i="12"/>
  <c r="HL35" i="12"/>
  <c r="HO35" i="12" s="1"/>
  <c r="HM36" i="12"/>
  <c r="GC37" i="12"/>
  <c r="GF37" i="12" s="1"/>
  <c r="ER38" i="12"/>
  <c r="EU38" i="12" s="1"/>
  <c r="ER39" i="12"/>
  <c r="EU39" i="12" s="1"/>
  <c r="HM42" i="12"/>
  <c r="ES43" i="12"/>
  <c r="EV43" i="12" s="1"/>
  <c r="FS44" i="12"/>
  <c r="EJ45" i="12"/>
  <c r="EP45" i="12" s="1"/>
  <c r="FU45" i="12"/>
  <c r="EJ47" i="12"/>
  <c r="EL47" i="12" s="1"/>
  <c r="HM48" i="12"/>
  <c r="ES49" i="12"/>
  <c r="EV49" i="12" s="1"/>
  <c r="EJ50" i="12"/>
  <c r="EL50" i="12" s="1"/>
  <c r="FT50" i="12"/>
  <c r="FW50" i="12" s="1"/>
  <c r="FZ50" i="12" s="1"/>
  <c r="GC35" i="12"/>
  <c r="GF35" i="12" s="1"/>
  <c r="GD36" i="12"/>
  <c r="HC39" i="12"/>
  <c r="GE43" i="12"/>
  <c r="FX43" i="12" s="1"/>
  <c r="FY43" i="12" s="1"/>
  <c r="ES44" i="12"/>
  <c r="EV44" i="12" s="1"/>
  <c r="ET45" i="12"/>
  <c r="FX45" i="12"/>
  <c r="FY45" i="12" s="1"/>
  <c r="EM47" i="12"/>
  <c r="GE49" i="12"/>
  <c r="FX49" i="12" s="1"/>
  <c r="FY49" i="12" s="1"/>
  <c r="HN49" i="12"/>
  <c r="HG49" i="12" s="1"/>
  <c r="HH49" i="12" s="1"/>
  <c r="ES50" i="12"/>
  <c r="EV50" i="12" s="1"/>
  <c r="GD35" i="12"/>
  <c r="ER36" i="12"/>
  <c r="EU36" i="12" s="1"/>
  <c r="GE36" i="12"/>
  <c r="FX36" i="12" s="1"/>
  <c r="FY36" i="12" s="1"/>
  <c r="HG37" i="12"/>
  <c r="GC39" i="12"/>
  <c r="GF39" i="12" s="1"/>
  <c r="EJ40" i="12"/>
  <c r="HL43" i="12"/>
  <c r="HO43" i="12" s="1"/>
  <c r="ET44" i="12"/>
  <c r="EM44" i="12" s="1"/>
  <c r="EN44" i="12" s="1"/>
  <c r="GC44" i="12"/>
  <c r="GF44" i="12" s="1"/>
  <c r="ET50" i="12"/>
  <c r="EM50" i="12" s="1"/>
  <c r="GE50" i="12"/>
  <c r="FX50" i="12" s="1"/>
  <c r="FY50" i="12" s="1"/>
  <c r="HM49" i="12"/>
  <c r="HL44" i="12"/>
  <c r="HO44" i="12" s="1"/>
  <c r="HC41" i="12"/>
  <c r="HF41" i="12" s="1"/>
  <c r="HI41" i="12" s="1"/>
  <c r="HN40" i="12"/>
  <c r="HG40" i="12" s="1"/>
  <c r="HH40" i="12" s="1"/>
  <c r="HL49" i="12"/>
  <c r="HO49" i="12" s="1"/>
  <c r="HM40" i="12"/>
  <c r="HN50" i="12"/>
  <c r="HG50" i="12" s="1"/>
  <c r="HH50" i="12" s="1"/>
  <c r="HL40" i="12"/>
  <c r="HO40" i="12" s="1"/>
  <c r="HM50" i="12"/>
  <c r="HG48" i="12"/>
  <c r="HC46" i="12"/>
  <c r="HN45" i="12"/>
  <c r="HG45" i="12" s="1"/>
  <c r="HH45" i="12" s="1"/>
  <c r="HG38" i="12"/>
  <c r="HC37" i="12"/>
  <c r="HF37" i="12" s="1"/>
  <c r="HI37" i="12" s="1"/>
  <c r="HL50" i="12"/>
  <c r="HO50" i="12" s="1"/>
  <c r="HC47" i="12"/>
  <c r="HM45" i="12"/>
  <c r="HG39" i="12"/>
  <c r="HL45" i="12"/>
  <c r="HO45" i="12" s="1"/>
  <c r="HC43" i="12"/>
  <c r="HM41" i="12"/>
  <c r="ER35" i="12"/>
  <c r="EU35" i="12" s="1"/>
  <c r="GE35" i="12"/>
  <c r="FX35" i="12" s="1"/>
  <c r="FY35" i="12" s="1"/>
  <c r="ES36" i="12"/>
  <c r="EV36" i="12" s="1"/>
  <c r="GD39" i="12"/>
  <c r="GN43" i="12"/>
  <c r="HM43" i="12"/>
  <c r="GD44" i="12"/>
  <c r="HM44" i="12"/>
  <c r="GC46" i="12"/>
  <c r="GF46" i="12" s="1"/>
  <c r="EM48" i="12"/>
  <c r="ES35" i="12"/>
  <c r="EV35" i="12" s="1"/>
  <c r="ET36" i="12"/>
  <c r="EM36" i="12" s="1"/>
  <c r="HC36" i="12"/>
  <c r="GE39" i="12"/>
  <c r="FX39" i="12" s="1"/>
  <c r="FY39" i="12" s="1"/>
  <c r="FS40" i="12"/>
  <c r="ER42" i="12"/>
  <c r="EU42" i="12" s="1"/>
  <c r="HN43" i="12"/>
  <c r="HG43" i="12" s="1"/>
  <c r="GE44" i="12"/>
  <c r="FX44" i="12" s="1"/>
  <c r="FY44" i="12" s="1"/>
  <c r="HN44" i="12"/>
  <c r="HG44" i="12" s="1"/>
  <c r="HC20" i="12"/>
  <c r="ET35" i="12"/>
  <c r="EM35" i="12" s="1"/>
  <c r="EN35" i="12" s="1"/>
  <c r="HC35" i="12"/>
  <c r="GC38" i="12"/>
  <c r="GF38" i="12" s="1"/>
  <c r="HC38" i="12"/>
  <c r="HF38" i="12" s="1"/>
  <c r="HI38" i="12" s="1"/>
  <c r="HL39" i="12"/>
  <c r="HO39" i="12" s="1"/>
  <c r="FT40" i="12"/>
  <c r="ET42" i="12"/>
  <c r="EM42" i="12" s="1"/>
  <c r="FS36" i="12"/>
  <c r="FU37" i="12"/>
  <c r="EI38" i="12"/>
  <c r="GD38" i="12"/>
  <c r="HM39" i="12"/>
  <c r="ER40" i="12"/>
  <c r="EU40" i="12" s="1"/>
  <c r="FU40" i="12"/>
  <c r="HL41" i="12"/>
  <c r="HO41" i="12" s="1"/>
  <c r="GC47" i="12"/>
  <c r="GF47" i="12" s="1"/>
  <c r="GN49" i="12"/>
  <c r="FK29" i="12"/>
  <c r="FN29" i="12" s="1"/>
  <c r="FL29" i="12"/>
  <c r="FE29" i="12" s="1"/>
  <c r="FA31" i="12"/>
  <c r="FL25" i="12"/>
  <c r="FE25" i="12" s="1"/>
  <c r="FF25" i="12" s="1"/>
  <c r="HL20" i="12"/>
  <c r="HO20" i="12" s="1"/>
  <c r="HB15" i="12"/>
  <c r="FL22" i="12"/>
  <c r="FE22" i="12" s="1"/>
  <c r="FF22" i="12" s="1"/>
  <c r="FC13" i="12"/>
  <c r="FJ42" i="12" s="1"/>
  <c r="FM42" i="12" s="1"/>
  <c r="GK15" i="12"/>
  <c r="HC24" i="12"/>
  <c r="HD22" i="12"/>
  <c r="ER34" i="12"/>
  <c r="EU34" i="12" s="1"/>
  <c r="ET24" i="12"/>
  <c r="EM24" i="12" s="1"/>
  <c r="ET28" i="12"/>
  <c r="EM28" i="12" s="1"/>
  <c r="ET23" i="12"/>
  <c r="EM23" i="12" s="1"/>
  <c r="ES23" i="12"/>
  <c r="EV23" i="12" s="1"/>
  <c r="ER30" i="12"/>
  <c r="EU30" i="12" s="1"/>
  <c r="EJ20" i="12"/>
  <c r="ER23" i="12"/>
  <c r="EU23" i="12" s="1"/>
  <c r="EJ32" i="12"/>
  <c r="ET21" i="12"/>
  <c r="EM21" i="12" s="1"/>
  <c r="EJ26" i="12"/>
  <c r="GD21" i="12"/>
  <c r="GE20" i="12"/>
  <c r="FX20" i="12" s="1"/>
  <c r="FY20" i="12" s="1"/>
  <c r="GD20" i="12"/>
  <c r="FU30" i="12"/>
  <c r="GC20" i="12"/>
  <c r="GF20" i="12" s="1"/>
  <c r="GC33" i="12"/>
  <c r="GF33" i="12" s="1"/>
  <c r="FT33" i="12"/>
  <c r="FU34" i="12"/>
  <c r="EI21" i="12"/>
  <c r="HD21" i="12"/>
  <c r="FB31" i="12"/>
  <c r="EA33" i="12"/>
  <c r="HD23" i="12"/>
  <c r="HM20" i="12"/>
  <c r="EC22" i="12"/>
  <c r="DV22" i="12" s="1"/>
  <c r="DW22" i="12" s="1"/>
  <c r="FU24" i="12"/>
  <c r="HN20" i="12"/>
  <c r="HG20" i="12" s="1"/>
  <c r="HH20" i="12" s="1"/>
  <c r="FS21" i="12"/>
  <c r="HD30" i="12"/>
  <c r="HD27" i="12"/>
  <c r="EB29" i="12"/>
  <c r="EE29" i="12" s="1"/>
  <c r="EC29" i="12"/>
  <c r="DV29" i="12" s="1"/>
  <c r="DW29" i="12" s="1"/>
  <c r="DS31" i="12"/>
  <c r="DS27" i="12"/>
  <c r="EZ23" i="12"/>
  <c r="FT30" i="12"/>
  <c r="DR15" i="12"/>
  <c r="EZ13" i="12"/>
  <c r="EI20" i="12"/>
  <c r="FU21" i="12"/>
  <c r="FB24" i="12"/>
  <c r="CZ27" i="12"/>
  <c r="DK27" i="12" s="1"/>
  <c r="DN27" i="12" s="1"/>
  <c r="FJ23" i="12"/>
  <c r="FM23" i="12" s="1"/>
  <c r="FL20" i="12"/>
  <c r="FE20" i="12" s="1"/>
  <c r="FF20" i="12" s="1"/>
  <c r="FK21" i="12"/>
  <c r="FB22" i="12"/>
  <c r="FA22" i="12"/>
  <c r="HD25" i="12"/>
  <c r="GE22" i="12"/>
  <c r="FX22" i="12" s="1"/>
  <c r="FY22" i="12" s="1"/>
  <c r="FL27" i="12"/>
  <c r="FE27" i="12" s="1"/>
  <c r="EJ24" i="12"/>
  <c r="HD26" i="12"/>
  <c r="FA34" i="12"/>
  <c r="FA23" i="12"/>
  <c r="EZ28" i="12"/>
  <c r="HC29" i="12"/>
  <c r="AV26" i="12"/>
  <c r="BO26" i="12"/>
  <c r="BK28" i="12"/>
  <c r="BI28" i="12" s="1"/>
  <c r="BJ28" i="12"/>
  <c r="DT8" i="12"/>
  <c r="HD20" i="12"/>
  <c r="DS20" i="12"/>
  <c r="FC8" i="12"/>
  <c r="DT33" i="12"/>
  <c r="GE27" i="12"/>
  <c r="FX27" i="12" s="1"/>
  <c r="FY27" i="12" s="1"/>
  <c r="FV29" i="12"/>
  <c r="FS29" i="12"/>
  <c r="GD29" i="12"/>
  <c r="GC29" i="12"/>
  <c r="GF29" i="12" s="1"/>
  <c r="HE8" i="12"/>
  <c r="EC20" i="12"/>
  <c r="DV20" i="12" s="1"/>
  <c r="DW20" i="12" s="1"/>
  <c r="FC20" i="12"/>
  <c r="GK20" i="12"/>
  <c r="HC22" i="12"/>
  <c r="BP23" i="12"/>
  <c r="FK24" i="12"/>
  <c r="FN24" i="12" s="1"/>
  <c r="FJ24" i="12"/>
  <c r="FM24" i="12" s="1"/>
  <c r="FC24" i="12"/>
  <c r="FL24" i="12"/>
  <c r="FE24" i="12"/>
  <c r="FF24" i="12" s="1"/>
  <c r="FV25" i="12"/>
  <c r="GD25" i="12"/>
  <c r="GC25" i="12"/>
  <c r="GF25" i="12" s="1"/>
  <c r="GE25" i="12"/>
  <c r="FX25" i="12" s="1"/>
  <c r="FY25" i="12" s="1"/>
  <c r="FS25" i="12"/>
  <c r="FL31" i="12"/>
  <c r="FE31" i="12" s="1"/>
  <c r="EB33" i="12"/>
  <c r="EE33" i="12" s="1"/>
  <c r="CZ34" i="12"/>
  <c r="CZ32" i="12"/>
  <c r="CZ30" i="12"/>
  <c r="CZ28" i="12"/>
  <c r="CZ25" i="12"/>
  <c r="DB25" i="12" s="1"/>
  <c r="CZ31" i="12"/>
  <c r="CZ33" i="12"/>
  <c r="CZ22" i="12"/>
  <c r="CZ21" i="12"/>
  <c r="CZ29" i="12"/>
  <c r="CZ24" i="12"/>
  <c r="EB22" i="12"/>
  <c r="EE22" i="12" s="1"/>
  <c r="HL23" i="12"/>
  <c r="HO23" i="12" s="1"/>
  <c r="FA24" i="12"/>
  <c r="EZ24" i="12"/>
  <c r="DR25" i="12"/>
  <c r="DS25" i="12"/>
  <c r="DT25" i="12"/>
  <c r="GE29" i="12"/>
  <c r="FX29" i="12" s="1"/>
  <c r="FY29" i="12" s="1"/>
  <c r="EZ31" i="12"/>
  <c r="HC32" i="12"/>
  <c r="BQ34" i="12"/>
  <c r="GT34" i="12"/>
  <c r="GW34" i="12" s="1"/>
  <c r="BX22" i="12"/>
  <c r="BW22" i="12"/>
  <c r="GK27" i="12"/>
  <c r="GV27" i="12"/>
  <c r="GO27" i="12" s="1"/>
  <c r="GU27" i="12"/>
  <c r="GT27" i="12"/>
  <c r="GW27" i="12" s="1"/>
  <c r="AV21" i="12"/>
  <c r="AY21" i="12" s="1"/>
  <c r="BO21" i="12"/>
  <c r="FT22" i="12"/>
  <c r="FJ21" i="12"/>
  <c r="FM21" i="12" s="1"/>
  <c r="HC21" i="12"/>
  <c r="FU22" i="12"/>
  <c r="BD23" i="12"/>
  <c r="HC23" i="12"/>
  <c r="DS24" i="12"/>
  <c r="HD24" i="12"/>
  <c r="EJ25" i="12"/>
  <c r="CZ26" i="12"/>
  <c r="GM27" i="12"/>
  <c r="FC31" i="12"/>
  <c r="HE33" i="12"/>
  <c r="HD33" i="12"/>
  <c r="HC33" i="12"/>
  <c r="FC22" i="12"/>
  <c r="BT22" i="12"/>
  <c r="BD29" i="12"/>
  <c r="FK22" i="12"/>
  <c r="FN22" i="12" s="1"/>
  <c r="FL21" i="12"/>
  <c r="FE21" i="12" s="1"/>
  <c r="FB34" i="12"/>
  <c r="FB28" i="12"/>
  <c r="GT20" i="12"/>
  <c r="GW20" i="12" s="1"/>
  <c r="EC34" i="12"/>
  <c r="DV34" i="12" s="1"/>
  <c r="DW34" i="12" s="1"/>
  <c r="EB32" i="12"/>
  <c r="EE32" i="12" s="1"/>
  <c r="DS28" i="12"/>
  <c r="EC30" i="12"/>
  <c r="DV30" i="12" s="1"/>
  <c r="DW30" i="12" s="1"/>
  <c r="DS29" i="12"/>
  <c r="EB30" i="12"/>
  <c r="EE30" i="12" s="1"/>
  <c r="EB34" i="12"/>
  <c r="EE34" i="12" s="1"/>
  <c r="DS32" i="12"/>
  <c r="EC28" i="12"/>
  <c r="DV28" i="12" s="1"/>
  <c r="DW28" i="12" s="1"/>
  <c r="DS23" i="12"/>
  <c r="EA26" i="12"/>
  <c r="ED26" i="12" s="1"/>
  <c r="EC25" i="12"/>
  <c r="DV25" i="12" s="1"/>
  <c r="DW25" i="12" s="1"/>
  <c r="DS21" i="12"/>
  <c r="EC32" i="12"/>
  <c r="DV32" i="12" s="1"/>
  <c r="DW32" i="12" s="1"/>
  <c r="DS26" i="12"/>
  <c r="EC31" i="12"/>
  <c r="DV31" i="12" s="1"/>
  <c r="DW31" i="12" s="1"/>
  <c r="EB28" i="12"/>
  <c r="EE28" i="12" s="1"/>
  <c r="EB31" i="12"/>
  <c r="EE31" i="12" s="1"/>
  <c r="DS30" i="12"/>
  <c r="EC27" i="12"/>
  <c r="DV27" i="12" s="1"/>
  <c r="DW27" i="12" s="1"/>
  <c r="DS34" i="12"/>
  <c r="GU20" i="12"/>
  <c r="FB21" i="12"/>
  <c r="EI22" i="12"/>
  <c r="EK22" i="12"/>
  <c r="EJ22" i="12"/>
  <c r="DR24" i="12"/>
  <c r="FS24" i="12"/>
  <c r="EI25" i="12"/>
  <c r="GK25" i="12"/>
  <c r="GE26" i="12"/>
  <c r="GD26" i="12"/>
  <c r="GC26" i="12"/>
  <c r="GF26" i="12" s="1"/>
  <c r="FX26" i="12"/>
  <c r="FY26" i="12" s="1"/>
  <c r="FV26" i="12"/>
  <c r="HB27" i="12"/>
  <c r="HN27" i="12"/>
  <c r="HG27" i="12" s="1"/>
  <c r="HH27" i="12" s="1"/>
  <c r="HM27" i="12"/>
  <c r="HL27" i="12"/>
  <c r="HO27" i="12" s="1"/>
  <c r="HE27" i="12"/>
  <c r="ET29" i="12"/>
  <c r="EM29" i="12" s="1"/>
  <c r="ES29" i="12"/>
  <c r="EV29" i="12" s="1"/>
  <c r="EK29" i="12"/>
  <c r="ER29" i="12"/>
  <c r="EU29" i="12" s="1"/>
  <c r="BQ30" i="12"/>
  <c r="GV30" i="12"/>
  <c r="GT30" i="12"/>
  <c r="GW30" i="12" s="1"/>
  <c r="GC30" i="12"/>
  <c r="GF30" i="12" s="1"/>
  <c r="FJ31" i="12"/>
  <c r="FM31" i="12" s="1"/>
  <c r="FB33" i="12"/>
  <c r="HB33" i="12"/>
  <c r="DJ27" i="12"/>
  <c r="DM27" i="12" s="1"/>
  <c r="GV23" i="12"/>
  <c r="GO23" i="12" s="1"/>
  <c r="GU23" i="12"/>
  <c r="GT23" i="12"/>
  <c r="GW23" i="12" s="1"/>
  <c r="GM23" i="12"/>
  <c r="EZ20" i="12"/>
  <c r="EI26" i="12"/>
  <c r="FA20" i="12"/>
  <c r="DJ20" i="12"/>
  <c r="DM20" i="12" s="1"/>
  <c r="HM24" i="12"/>
  <c r="HN24" i="12"/>
  <c r="HL24" i="12"/>
  <c r="HO24" i="12" s="1"/>
  <c r="HE24" i="12"/>
  <c r="HG24" i="12"/>
  <c r="HH24" i="12" s="1"/>
  <c r="HB24" i="12"/>
  <c r="CM28" i="12"/>
  <c r="S14" i="12" s="1"/>
  <c r="C18" i="12" s="1"/>
  <c r="CL28" i="12"/>
  <c r="O14" i="12" s="1"/>
  <c r="BN28" i="12" s="1"/>
  <c r="BH28" i="12" s="1"/>
  <c r="BG28" i="12" s="1"/>
  <c r="BX23" i="12"/>
  <c r="BW23" i="12"/>
  <c r="BU23" i="12"/>
  <c r="BT23" i="12"/>
  <c r="EB24" i="12"/>
  <c r="EE24" i="12" s="1"/>
  <c r="GV20" i="12"/>
  <c r="GO20" i="12" s="1"/>
  <c r="BD22" i="12"/>
  <c r="ER22" i="12"/>
  <c r="EU22" i="12" s="1"/>
  <c r="CZ23" i="12"/>
  <c r="DB23" i="12" s="1"/>
  <c r="EC23" i="12"/>
  <c r="DV23" i="12" s="1"/>
  <c r="DW23" i="12" s="1"/>
  <c r="DT24" i="12"/>
  <c r="FT24" i="12"/>
  <c r="ET27" i="12"/>
  <c r="EM27" i="12" s="1"/>
  <c r="FB32" i="12"/>
  <c r="FJ33" i="12"/>
  <c r="FM33" i="12" s="1"/>
  <c r="HL33" i="12"/>
  <c r="HO33" i="12" s="1"/>
  <c r="HN25" i="12"/>
  <c r="HG25" i="12" s="1"/>
  <c r="HH25" i="12" s="1"/>
  <c r="HM25" i="12"/>
  <c r="HL25" i="12"/>
  <c r="HO25" i="12" s="1"/>
  <c r="HE25" i="12"/>
  <c r="HB25" i="12"/>
  <c r="Y20" i="12"/>
  <c r="BS20" i="12"/>
  <c r="BX29" i="12"/>
  <c r="BW29" i="12"/>
  <c r="BV29" i="12"/>
  <c r="BU29" i="12"/>
  <c r="BT29" i="12"/>
  <c r="FN21" i="12"/>
  <c r="HE22" i="12"/>
  <c r="HN22" i="12"/>
  <c r="HG22" i="12" s="1"/>
  <c r="HH22" i="12" s="1"/>
  <c r="HM22" i="12"/>
  <c r="HL22" i="12"/>
  <c r="HO22" i="12" s="1"/>
  <c r="GK23" i="12"/>
  <c r="BP34" i="12"/>
  <c r="BP32" i="12"/>
  <c r="BP30" i="12"/>
  <c r="BP33" i="12"/>
  <c r="BP31" i="12"/>
  <c r="BP26" i="12"/>
  <c r="BP25" i="12"/>
  <c r="BP27" i="12"/>
  <c r="BP22" i="12"/>
  <c r="BP21" i="12"/>
  <c r="BP24" i="12"/>
  <c r="FT25" i="12"/>
  <c r="ES20" i="12"/>
  <c r="EV20" i="12" s="1"/>
  <c r="ER20" i="12"/>
  <c r="EU20" i="12" s="1"/>
  <c r="EK20" i="12"/>
  <c r="ES25" i="12"/>
  <c r="EV25" i="12" s="1"/>
  <c r="ER25" i="12"/>
  <c r="EU25" i="12" s="1"/>
  <c r="HE26" i="12"/>
  <c r="HC26" i="12"/>
  <c r="HB26" i="12"/>
  <c r="HB11" i="12"/>
  <c r="HP46" i="12" s="1"/>
  <c r="DL20" i="12"/>
  <c r="DE20" i="12" s="1"/>
  <c r="DF20" i="12" s="1"/>
  <c r="ES22" i="12"/>
  <c r="EV22" i="12" s="1"/>
  <c r="GE23" i="12"/>
  <c r="FX23" i="12" s="1"/>
  <c r="FY23" i="12" s="1"/>
  <c r="GD23" i="12"/>
  <c r="GC23" i="12"/>
  <c r="GF23" i="12" s="1"/>
  <c r="FV23" i="12"/>
  <c r="FS23" i="12"/>
  <c r="FS26" i="12"/>
  <c r="EB20" i="12"/>
  <c r="EE20" i="12" s="1"/>
  <c r="DT20" i="12"/>
  <c r="DR33" i="12"/>
  <c r="EK8" i="12"/>
  <c r="ES26" i="12"/>
  <c r="EV26" i="12" s="1"/>
  <c r="ET26" i="12"/>
  <c r="EM26" i="12" s="1"/>
  <c r="ER26" i="12"/>
  <c r="EU26" i="12" s="1"/>
  <c r="EK26" i="12"/>
  <c r="BU22" i="12"/>
  <c r="GM8" i="12"/>
  <c r="GP35" i="12" s="1"/>
  <c r="GM20" i="12"/>
  <c r="GN20" i="12" s="1"/>
  <c r="ET34" i="12"/>
  <c r="EM34" i="12" s="1"/>
  <c r="EJ30" i="12"/>
  <c r="EJ27" i="12"/>
  <c r="EJ34" i="12"/>
  <c r="EJ33" i="12"/>
  <c r="ET32" i="12"/>
  <c r="EM32" i="12" s="1"/>
  <c r="ES32" i="12"/>
  <c r="EV32" i="12" s="1"/>
  <c r="EJ28" i="12"/>
  <c r="ER32" i="12"/>
  <c r="EU32" i="12" s="1"/>
  <c r="ES30" i="12"/>
  <c r="EV30" i="12" s="1"/>
  <c r="ER27" i="12"/>
  <c r="EU27" i="12" s="1"/>
  <c r="EJ21" i="12"/>
  <c r="ET33" i="12"/>
  <c r="EM33" i="12" s="1"/>
  <c r="ET30" i="12"/>
  <c r="EM30" i="12" s="1"/>
  <c r="FT20" i="12"/>
  <c r="GK12" i="12"/>
  <c r="GX45" i="12" s="1"/>
  <c r="GR45" i="12" s="1"/>
  <c r="HN32" i="12"/>
  <c r="HG32" i="12" s="1"/>
  <c r="HH32" i="12" s="1"/>
  <c r="HN30" i="12"/>
  <c r="HG30" i="12" s="1"/>
  <c r="HH30" i="12" s="1"/>
  <c r="HM32" i="12"/>
  <c r="HM30" i="12"/>
  <c r="HM28" i="12"/>
  <c r="HL34" i="12"/>
  <c r="HO34" i="12" s="1"/>
  <c r="HL32" i="12"/>
  <c r="HO32" i="12" s="1"/>
  <c r="HL30" i="12"/>
  <c r="HO30" i="12" s="1"/>
  <c r="HL28" i="12"/>
  <c r="HO28" i="12" s="1"/>
  <c r="HC30" i="12"/>
  <c r="HN31" i="12"/>
  <c r="HG31" i="12" s="1"/>
  <c r="HH31" i="12" s="1"/>
  <c r="HN26" i="12"/>
  <c r="HG26" i="12" s="1"/>
  <c r="HH26" i="12" s="1"/>
  <c r="HM31" i="12"/>
  <c r="HM26" i="12"/>
  <c r="HL31" i="12"/>
  <c r="HO31" i="12" s="1"/>
  <c r="HL26" i="12"/>
  <c r="HO26" i="12" s="1"/>
  <c r="HN33" i="12"/>
  <c r="HG33" i="12" s="1"/>
  <c r="HH33" i="12" s="1"/>
  <c r="HL29" i="12"/>
  <c r="HO29" i="12" s="1"/>
  <c r="HC34" i="12"/>
  <c r="HM33" i="12"/>
  <c r="HM29" i="12"/>
  <c r="HN29" i="12"/>
  <c r="HG29" i="12" s="1"/>
  <c r="HH29" i="12" s="1"/>
  <c r="HL21" i="12"/>
  <c r="HO21" i="12" s="1"/>
  <c r="GE30" i="12"/>
  <c r="FX30" i="12" s="1"/>
  <c r="FY30" i="12" s="1"/>
  <c r="GE28" i="12"/>
  <c r="FX28" i="12" s="1"/>
  <c r="FY28" i="12" s="1"/>
  <c r="GD28" i="12"/>
  <c r="GC34" i="12"/>
  <c r="GF34" i="12" s="1"/>
  <c r="FU33" i="12"/>
  <c r="FS31" i="12"/>
  <c r="FU32" i="12"/>
  <c r="FU29" i="12"/>
  <c r="FT32" i="12"/>
  <c r="FT29" i="12"/>
  <c r="GC28" i="12"/>
  <c r="GF28" i="12" s="1"/>
  <c r="FS32" i="12"/>
  <c r="FS30" i="12"/>
  <c r="FT34" i="12"/>
  <c r="GE31" i="12"/>
  <c r="FX31" i="12" s="1"/>
  <c r="FY31" i="12" s="1"/>
  <c r="GD27" i="12"/>
  <c r="FS34" i="12"/>
  <c r="GD31" i="12"/>
  <c r="GC27" i="12"/>
  <c r="GF27" i="12" s="1"/>
  <c r="FT21" i="12"/>
  <c r="GD33" i="12"/>
  <c r="GC31" i="12"/>
  <c r="GF31" i="12" s="1"/>
  <c r="FU28" i="12"/>
  <c r="FT28" i="12"/>
  <c r="FT31" i="12"/>
  <c r="FS28" i="12"/>
  <c r="GE33" i="12"/>
  <c r="FX33" i="12" s="1"/>
  <c r="FY33" i="12" s="1"/>
  <c r="FU31" i="12"/>
  <c r="GE21" i="12"/>
  <c r="FX21" i="12" s="1"/>
  <c r="FY21" i="12" s="1"/>
  <c r="GC32" i="12"/>
  <c r="GF32" i="12" s="1"/>
  <c r="FS20" i="12"/>
  <c r="ET22" i="12"/>
  <c r="EM22" i="12" s="1"/>
  <c r="EN22" i="12" s="1"/>
  <c r="GV22" i="12"/>
  <c r="GO22" i="12" s="1"/>
  <c r="GP22" i="12" s="1"/>
  <c r="GU22" i="12"/>
  <c r="GT22" i="12"/>
  <c r="GW22" i="12" s="1"/>
  <c r="GM22" i="12"/>
  <c r="AV23" i="12"/>
  <c r="EJ23" i="12"/>
  <c r="FT23" i="12"/>
  <c r="ET25" i="12"/>
  <c r="EM25" i="12" s="1"/>
  <c r="EN25" i="12" s="1"/>
  <c r="FT26" i="12"/>
  <c r="FJ27" i="12"/>
  <c r="FM27" i="12" s="1"/>
  <c r="FC27" i="12"/>
  <c r="EZ27" i="12"/>
  <c r="FK27" i="12"/>
  <c r="FN27" i="12" s="1"/>
  <c r="ER28" i="12"/>
  <c r="EU28" i="12" s="1"/>
  <c r="BO29" i="12"/>
  <c r="HE29" i="12"/>
  <c r="HD29" i="12"/>
  <c r="GE32" i="12"/>
  <c r="FX32" i="12" s="1"/>
  <c r="FY32" i="12" s="1"/>
  <c r="ES34" i="12"/>
  <c r="EV34" i="12" s="1"/>
  <c r="EC33" i="12"/>
  <c r="DV33" i="12" s="1"/>
  <c r="DW33" i="12" s="1"/>
  <c r="FJ20" i="12"/>
  <c r="FM20" i="12" s="1"/>
  <c r="BW26" i="12"/>
  <c r="BU26" i="12"/>
  <c r="BV22" i="12"/>
  <c r="ER21" i="12"/>
  <c r="EU21" i="12" s="1"/>
  <c r="GD22" i="12"/>
  <c r="GC22" i="12"/>
  <c r="GF22" i="12" s="1"/>
  <c r="FV22" i="12"/>
  <c r="FS22" i="12"/>
  <c r="FS16" i="12"/>
  <c r="FS12" i="12" s="1"/>
  <c r="GG48" i="12" s="1"/>
  <c r="BP20" i="12"/>
  <c r="ET20" i="12"/>
  <c r="EM20" i="12" s="1"/>
  <c r="EN20" i="12" s="1"/>
  <c r="FU20" i="12"/>
  <c r="HE20" i="12"/>
  <c r="HB20" i="12"/>
  <c r="EC21" i="12"/>
  <c r="DV21" i="12" s="1"/>
  <c r="DW21" i="12" s="1"/>
  <c r="FU23" i="12"/>
  <c r="EC24" i="12"/>
  <c r="DV24" i="12" s="1"/>
  <c r="DW24" i="12" s="1"/>
  <c r="FU26" i="12"/>
  <c r="ES28" i="12"/>
  <c r="EV28" i="12" s="1"/>
  <c r="BP29" i="12"/>
  <c r="HB29" i="12"/>
  <c r="GN30" i="12"/>
  <c r="FL23" i="12"/>
  <c r="FE23" i="12" s="1"/>
  <c r="FU25" i="12"/>
  <c r="EI29" i="12"/>
  <c r="GO30" i="12"/>
  <c r="BX33" i="12"/>
  <c r="BN33" i="12" s="1"/>
  <c r="BH33" i="12" s="1"/>
  <c r="BG33" i="12" s="1"/>
  <c r="BW33" i="12"/>
  <c r="BV33" i="12"/>
  <c r="BU33" i="12"/>
  <c r="EB21" i="12"/>
  <c r="EE21" i="12" s="1"/>
  <c r="ES21" i="12"/>
  <c r="EV21" i="12" s="1"/>
  <c r="GC21" i="12"/>
  <c r="GF21" i="12" s="1"/>
  <c r="GU21" i="12"/>
  <c r="EZ22" i="12"/>
  <c r="EJ29" i="12"/>
  <c r="GK30" i="12"/>
  <c r="BQ32" i="12"/>
  <c r="BW32" i="12" s="1"/>
  <c r="GV32" i="12"/>
  <c r="GO32" i="12" s="1"/>
  <c r="GP32" i="12" s="1"/>
  <c r="GT32" i="12"/>
  <c r="GW32" i="12" s="1"/>
  <c r="BT33" i="12"/>
  <c r="AV30" i="12"/>
  <c r="BO30" i="12"/>
  <c r="GK32" i="12"/>
  <c r="FL34" i="12"/>
  <c r="FE34" i="12" s="1"/>
  <c r="FF34" i="12" s="1"/>
  <c r="FL32" i="12"/>
  <c r="FE32" i="12" s="1"/>
  <c r="FF32" i="12" s="1"/>
  <c r="FL30" i="12"/>
  <c r="FE30" i="12" s="1"/>
  <c r="FF30" i="12" s="1"/>
  <c r="FL28" i="12"/>
  <c r="FE28" i="12" s="1"/>
  <c r="FF28" i="12" s="1"/>
  <c r="FK34" i="12"/>
  <c r="FN34" i="12" s="1"/>
  <c r="FA32" i="12"/>
  <c r="FJ28" i="12"/>
  <c r="FM28" i="12" s="1"/>
  <c r="FB30" i="12"/>
  <c r="FA27" i="12"/>
  <c r="FA30" i="12"/>
  <c r="FJ32" i="12"/>
  <c r="FM32" i="12" s="1"/>
  <c r="FA28" i="12"/>
  <c r="HN21" i="12"/>
  <c r="HG21" i="12" s="1"/>
  <c r="HH21" i="12" s="1"/>
  <c r="FB23" i="12"/>
  <c r="ES24" i="12"/>
  <c r="EV24" i="12" s="1"/>
  <c r="ER24" i="12"/>
  <c r="EU24" i="12" s="1"/>
  <c r="EK24" i="12"/>
  <c r="GV24" i="12"/>
  <c r="GO24" i="12" s="1"/>
  <c r="GU24" i="12"/>
  <c r="GT24" i="12"/>
  <c r="GW24" i="12" s="1"/>
  <c r="EB26" i="12"/>
  <c r="EE26" i="12" s="1"/>
  <c r="EZ26" i="12"/>
  <c r="HC27" i="12"/>
  <c r="HE31" i="12"/>
  <c r="HD31" i="12"/>
  <c r="HC31" i="12"/>
  <c r="AV32" i="12"/>
  <c r="BO32" i="12"/>
  <c r="GL32" i="12"/>
  <c r="DR22" i="12"/>
  <c r="EI23" i="12"/>
  <c r="FC23" i="12"/>
  <c r="FJ25" i="12"/>
  <c r="FM25" i="12" s="1"/>
  <c r="HC25" i="12"/>
  <c r="FA26" i="12"/>
  <c r="GO26" i="12"/>
  <c r="BQ28" i="12"/>
  <c r="GV28" i="12"/>
  <c r="GO28" i="12" s="1"/>
  <c r="GT28" i="12"/>
  <c r="GW28" i="12" s="1"/>
  <c r="HN28" i="12"/>
  <c r="HG28" i="12" s="1"/>
  <c r="HH28" i="12" s="1"/>
  <c r="HB31" i="12"/>
  <c r="GM32" i="12"/>
  <c r="GN32" i="12" s="1"/>
  <c r="GQ32" i="12" s="1"/>
  <c r="FJ34" i="12"/>
  <c r="FM34" i="12" s="1"/>
  <c r="DT9" i="12"/>
  <c r="FE16" i="12"/>
  <c r="EK9" i="12"/>
  <c r="GQ47" i="12" s="1"/>
  <c r="HB21" i="12"/>
  <c r="BO22" i="12"/>
  <c r="EI24" i="12"/>
  <c r="GK24" i="12"/>
  <c r="FB25" i="12"/>
  <c r="FB26" i="12"/>
  <c r="GK26" i="12"/>
  <c r="FT27" i="12"/>
  <c r="FU27" i="12"/>
  <c r="HE28" i="12"/>
  <c r="HD28" i="12"/>
  <c r="HC28" i="12"/>
  <c r="HB28" i="12"/>
  <c r="FA29" i="12"/>
  <c r="GO29" i="12"/>
  <c r="GM29" i="12"/>
  <c r="GK29" i="12"/>
  <c r="ET31" i="12"/>
  <c r="EM31" i="12" s="1"/>
  <c r="ES31" i="12"/>
  <c r="EV31" i="12" s="1"/>
  <c r="ER31" i="12"/>
  <c r="EU31" i="12" s="1"/>
  <c r="EK31" i="12"/>
  <c r="BT32" i="12"/>
  <c r="GE34" i="12"/>
  <c r="FX34" i="12" s="1"/>
  <c r="FY34" i="12" s="1"/>
  <c r="HN34" i="12"/>
  <c r="HG34" i="12" s="1"/>
  <c r="HH34" i="12" s="1"/>
  <c r="BO24" i="12"/>
  <c r="AV24" i="12"/>
  <c r="FJ26" i="12"/>
  <c r="FM26" i="12" s="1"/>
  <c r="FL26" i="12"/>
  <c r="FE26" i="12" s="1"/>
  <c r="FF26" i="12" s="1"/>
  <c r="FK26" i="12"/>
  <c r="FN26" i="12" s="1"/>
  <c r="FC9" i="12"/>
  <c r="EZ21" i="12"/>
  <c r="GK21" i="12"/>
  <c r="DT22" i="12"/>
  <c r="EK23" i="12"/>
  <c r="BX24" i="12"/>
  <c r="BN24" i="12" s="1"/>
  <c r="BH24" i="12" s="1"/>
  <c r="BG24" i="12" s="1"/>
  <c r="BW24" i="12"/>
  <c r="BT24" i="12"/>
  <c r="EB25" i="12"/>
  <c r="EE25" i="12" s="1"/>
  <c r="EZ25" i="12"/>
  <c r="DT26" i="12"/>
  <c r="FC26" i="12"/>
  <c r="GL26" i="12"/>
  <c r="FS27" i="12"/>
  <c r="FB29" i="12"/>
  <c r="GL29" i="12"/>
  <c r="FJ30" i="12"/>
  <c r="FM30" i="12" s="1"/>
  <c r="EI31" i="12"/>
  <c r="EJ31" i="12"/>
  <c r="FC33" i="12"/>
  <c r="FL33" i="12"/>
  <c r="FE33" i="12" s="1"/>
  <c r="FF33" i="12" s="1"/>
  <c r="GO33" i="12"/>
  <c r="GP33" i="12" s="1"/>
  <c r="GM33" i="12"/>
  <c r="GL33" i="12"/>
  <c r="GK33" i="12"/>
  <c r="FA21" i="12"/>
  <c r="HN23" i="12"/>
  <c r="HG23" i="12" s="1"/>
  <c r="HH23" i="12" s="1"/>
  <c r="HM23" i="12"/>
  <c r="FA25" i="12"/>
  <c r="FK30" i="12"/>
  <c r="FN30" i="12" s="1"/>
  <c r="EZ33" i="12"/>
  <c r="BN34" i="12"/>
  <c r="BH34" i="12" s="1"/>
  <c r="BG34" i="12" s="1"/>
  <c r="HE21" i="12"/>
  <c r="GE24" i="12"/>
  <c r="FX24" i="12" s="1"/>
  <c r="FY24" i="12" s="1"/>
  <c r="GD24" i="12"/>
  <c r="GC24" i="12"/>
  <c r="GF24" i="12" s="1"/>
  <c r="FV24" i="12"/>
  <c r="FC25" i="12"/>
  <c r="GM25" i="12"/>
  <c r="GV25" i="12"/>
  <c r="GO25" i="12" s="1"/>
  <c r="GP25" i="12" s="1"/>
  <c r="GU25" i="12"/>
  <c r="GT25" i="12"/>
  <c r="GW25" i="12" s="1"/>
  <c r="EC26" i="12"/>
  <c r="DV26" i="12" s="1"/>
  <c r="DW26" i="12" s="1"/>
  <c r="GD30" i="12"/>
  <c r="EI32" i="12"/>
  <c r="FK32" i="12"/>
  <c r="FN32" i="12" s="1"/>
  <c r="BD33" i="12"/>
  <c r="FA33" i="12"/>
  <c r="DR26" i="12"/>
  <c r="EZ34" i="12"/>
  <c r="FB27" i="12"/>
  <c r="EI28" i="12"/>
  <c r="EZ30" i="12"/>
  <c r="GO31" i="12"/>
  <c r="GM31" i="12"/>
  <c r="GN31" i="12" s="1"/>
  <c r="GQ31" i="12" s="1"/>
  <c r="HD34" i="12"/>
  <c r="FV27" i="12"/>
  <c r="GK31" i="12"/>
  <c r="EI33" i="12"/>
  <c r="ES27" i="12"/>
  <c r="EV27" i="12" s="1"/>
  <c r="EK27" i="12"/>
  <c r="BX31" i="12"/>
  <c r="BN31" i="12" s="1"/>
  <c r="BH31" i="12" s="1"/>
  <c r="BG31" i="12" s="1"/>
  <c r="BW31" i="12"/>
  <c r="BV31" i="12"/>
  <c r="BU31" i="12"/>
  <c r="AV34" i="12"/>
  <c r="BO34" i="12"/>
  <c r="EI34" i="12"/>
  <c r="GV34" i="12"/>
  <c r="GO34" i="12" s="1"/>
  <c r="GP34" i="12" s="1"/>
  <c r="BW25" i="12"/>
  <c r="DT29" i="12"/>
  <c r="BT31" i="12"/>
  <c r="FV31" i="12"/>
  <c r="EK33" i="12"/>
  <c r="FV33" i="12"/>
  <c r="BX25" i="12"/>
  <c r="BN25" i="12" s="1"/>
  <c r="BH25" i="12" s="1"/>
  <c r="BG25" i="12" s="1"/>
  <c r="EI27" i="12"/>
  <c r="EI30" i="12"/>
  <c r="EZ32" i="12"/>
  <c r="ER33" i="12"/>
  <c r="EU33" i="12" s="1"/>
  <c r="GK34" i="12"/>
  <c r="EB27" i="12"/>
  <c r="EE27" i="12" s="1"/>
  <c r="DT27" i="12"/>
  <c r="EZ29" i="12"/>
  <c r="ES33" i="12"/>
  <c r="EV33" i="12" s="1"/>
  <c r="FS33" i="12"/>
  <c r="GD32" i="12"/>
  <c r="GD34" i="12"/>
  <c r="HM34" i="12"/>
  <c r="EN33" i="12" l="1"/>
  <c r="EN34" i="12"/>
  <c r="EN27" i="12"/>
  <c r="GX20" i="12"/>
  <c r="FJ29" i="12"/>
  <c r="EN24" i="12"/>
  <c r="HH44" i="12"/>
  <c r="HP44" i="12"/>
  <c r="HJ44" i="12" s="1"/>
  <c r="HP45" i="12"/>
  <c r="HH38" i="12"/>
  <c r="HH37" i="12"/>
  <c r="GG50" i="12"/>
  <c r="GA50" i="12" s="1"/>
  <c r="GB50" i="12" s="1"/>
  <c r="CB50" i="12" s="1"/>
  <c r="EL44" i="12"/>
  <c r="EO44" i="12" s="1"/>
  <c r="FF43" i="12"/>
  <c r="FF50" i="12"/>
  <c r="GQ39" i="12"/>
  <c r="EA46" i="12"/>
  <c r="ED46" i="12" s="1"/>
  <c r="FJ46" i="12"/>
  <c r="FM46" i="12" s="1"/>
  <c r="FJ45" i="12"/>
  <c r="FM45" i="12" s="1"/>
  <c r="GQ44" i="12"/>
  <c r="GQ37" i="12"/>
  <c r="EL37" i="12"/>
  <c r="EO37" i="12" s="1"/>
  <c r="HP37" i="12"/>
  <c r="FJ44" i="12"/>
  <c r="FM44" i="12" s="1"/>
  <c r="GX43" i="12"/>
  <c r="DH49" i="12"/>
  <c r="GP50" i="12"/>
  <c r="GP43" i="12"/>
  <c r="GP38" i="12"/>
  <c r="GP44" i="12"/>
  <c r="GP45" i="12"/>
  <c r="GQ20" i="12"/>
  <c r="EN29" i="12"/>
  <c r="HP20" i="12"/>
  <c r="GQ49" i="12"/>
  <c r="EN48" i="12"/>
  <c r="GG44" i="12"/>
  <c r="EN47" i="12"/>
  <c r="EO47" i="12"/>
  <c r="EN45" i="12"/>
  <c r="EN46" i="12"/>
  <c r="HH35" i="12"/>
  <c r="FJ47" i="12"/>
  <c r="FM47" i="12" s="1"/>
  <c r="FF36" i="12"/>
  <c r="FF48" i="12"/>
  <c r="FF38" i="12"/>
  <c r="FF46" i="12"/>
  <c r="FF37" i="12"/>
  <c r="FF39" i="12"/>
  <c r="FJ50" i="12"/>
  <c r="FM50" i="12" s="1"/>
  <c r="EL42" i="12"/>
  <c r="EO42" i="12" s="1"/>
  <c r="HH42" i="12"/>
  <c r="GG43" i="12"/>
  <c r="ED37" i="12"/>
  <c r="GX36" i="12"/>
  <c r="GX37" i="12"/>
  <c r="FF42" i="12"/>
  <c r="EP47" i="12"/>
  <c r="GQ40" i="12"/>
  <c r="GP49" i="12"/>
  <c r="GQ42" i="12"/>
  <c r="GQ50" i="12"/>
  <c r="GP37" i="12"/>
  <c r="GQ45" i="12"/>
  <c r="GS45" i="12" s="1"/>
  <c r="CD45" i="12" s="1"/>
  <c r="GQ46" i="12"/>
  <c r="GQ30" i="12"/>
  <c r="BN32" i="12"/>
  <c r="BH32" i="12" s="1"/>
  <c r="BG32" i="12" s="1"/>
  <c r="BN22" i="12"/>
  <c r="BH22" i="12" s="1"/>
  <c r="BG22" i="12" s="1"/>
  <c r="EN23" i="12"/>
  <c r="HH43" i="12"/>
  <c r="HP43" i="12"/>
  <c r="HJ45" i="12"/>
  <c r="EN50" i="12"/>
  <c r="EP36" i="12"/>
  <c r="HF39" i="12"/>
  <c r="HI39" i="12" s="1"/>
  <c r="EO50" i="12"/>
  <c r="GX46" i="12"/>
  <c r="FW48" i="12"/>
  <c r="FZ48" i="12" s="1"/>
  <c r="EN37" i="12"/>
  <c r="EN49" i="12"/>
  <c r="FF35" i="12"/>
  <c r="DY46" i="12"/>
  <c r="FJ37" i="12"/>
  <c r="FM37" i="12" s="1"/>
  <c r="HH41" i="12"/>
  <c r="HH36" i="12"/>
  <c r="GG49" i="12"/>
  <c r="FJ38" i="12"/>
  <c r="FM38" i="12" s="1"/>
  <c r="HF48" i="12"/>
  <c r="HI48" i="12" s="1"/>
  <c r="HF46" i="12"/>
  <c r="HI46" i="12" s="1"/>
  <c r="GQ38" i="12"/>
  <c r="FK38" i="12"/>
  <c r="FN38" i="12" s="1"/>
  <c r="GQ35" i="12"/>
  <c r="GX49" i="12"/>
  <c r="GQ41" i="12"/>
  <c r="GP39" i="12"/>
  <c r="GP48" i="12"/>
  <c r="EN38" i="12"/>
  <c r="GQ48" i="12"/>
  <c r="GQ36" i="12"/>
  <c r="GX34" i="12"/>
  <c r="BU32" i="12"/>
  <c r="BN30" i="12"/>
  <c r="BH30" i="12" s="1"/>
  <c r="BG30" i="12" s="1"/>
  <c r="EN31" i="12"/>
  <c r="EN30" i="12"/>
  <c r="EN32" i="12"/>
  <c r="GP21" i="12"/>
  <c r="GP42" i="12"/>
  <c r="GP40" i="12"/>
  <c r="EN26" i="12"/>
  <c r="GX30" i="12"/>
  <c r="GP20" i="12"/>
  <c r="FJ22" i="12"/>
  <c r="FM22" i="12" s="1"/>
  <c r="GP27" i="12"/>
  <c r="EN28" i="12"/>
  <c r="EN42" i="12"/>
  <c r="EN36" i="12"/>
  <c r="GQ43" i="12"/>
  <c r="EP35" i="12"/>
  <c r="HH39" i="12"/>
  <c r="HH48" i="12"/>
  <c r="GG35" i="12"/>
  <c r="GX47" i="12"/>
  <c r="GG36" i="12"/>
  <c r="GA36" i="12" s="1"/>
  <c r="HP42" i="12"/>
  <c r="FW38" i="12"/>
  <c r="FZ38" i="12" s="1"/>
  <c r="EN43" i="12"/>
  <c r="EN40" i="12"/>
  <c r="EN41" i="12"/>
  <c r="FJ40" i="12"/>
  <c r="FM40" i="12" s="1"/>
  <c r="FH40" i="12" s="1"/>
  <c r="HH47" i="12"/>
  <c r="FF41" i="12"/>
  <c r="FJ43" i="12"/>
  <c r="FM43" i="12" s="1"/>
  <c r="FJ49" i="12"/>
  <c r="FM49" i="12" s="1"/>
  <c r="FF45" i="12"/>
  <c r="FF47" i="12"/>
  <c r="FF49" i="12"/>
  <c r="EP50" i="12"/>
  <c r="EQ50" i="12" s="1"/>
  <c r="CA50" i="12" s="1"/>
  <c r="HF43" i="12"/>
  <c r="HI43" i="12" s="1"/>
  <c r="GX35" i="12"/>
  <c r="FJ39" i="12"/>
  <c r="FM39" i="12" s="1"/>
  <c r="DD38" i="12"/>
  <c r="DG38" i="12" s="1"/>
  <c r="DH37" i="12"/>
  <c r="GP41" i="12"/>
  <c r="GP46" i="12"/>
  <c r="EN39" i="12"/>
  <c r="GP36" i="12"/>
  <c r="GP47" i="12"/>
  <c r="EQ37" i="12"/>
  <c r="CA37" i="12" s="1"/>
  <c r="EA23" i="12"/>
  <c r="ED23" i="12" s="1"/>
  <c r="HF47" i="12"/>
  <c r="HI47" i="12" s="1"/>
  <c r="FW47" i="12"/>
  <c r="FZ47" i="12" s="1"/>
  <c r="EC39" i="12"/>
  <c r="EB39" i="12"/>
  <c r="EE39" i="12" s="1"/>
  <c r="EA39" i="12"/>
  <c r="ED39" i="12" s="1"/>
  <c r="DV39" i="12"/>
  <c r="DW39" i="12" s="1"/>
  <c r="DT39" i="12"/>
  <c r="EA27" i="12"/>
  <c r="ED27" i="12" s="1"/>
  <c r="DY27" i="12" s="1"/>
  <c r="FW41" i="12"/>
  <c r="FZ41" i="12" s="1"/>
  <c r="EA49" i="12"/>
  <c r="ED49" i="12" s="1"/>
  <c r="DY49" i="12" s="1"/>
  <c r="HP48" i="12"/>
  <c r="GG45" i="12"/>
  <c r="DY37" i="12"/>
  <c r="FW44" i="12"/>
  <c r="FZ44" i="12" s="1"/>
  <c r="DU37" i="12"/>
  <c r="DX37" i="12" s="1"/>
  <c r="EC47" i="12"/>
  <c r="EB47" i="12"/>
  <c r="EE47" i="12" s="1"/>
  <c r="EA47" i="12"/>
  <c r="ED47" i="12" s="1"/>
  <c r="DR47" i="12"/>
  <c r="DT47" i="12"/>
  <c r="DV47" i="12"/>
  <c r="DW47" i="12" s="1"/>
  <c r="EA25" i="12"/>
  <c r="DC20" i="12"/>
  <c r="DB20" i="12"/>
  <c r="DH20" i="12" s="1"/>
  <c r="HF44" i="12"/>
  <c r="HI44" i="12" s="1"/>
  <c r="HK44" i="12" s="1"/>
  <c r="CE44" i="12" s="1"/>
  <c r="GX44" i="12"/>
  <c r="GR44" i="12" s="1"/>
  <c r="GS44" i="12" s="1"/>
  <c r="CD44" i="12" s="1"/>
  <c r="FK42" i="12"/>
  <c r="FN42" i="12" s="1"/>
  <c r="FJ41" i="12"/>
  <c r="FM41" i="12" s="1"/>
  <c r="GG37" i="12"/>
  <c r="FK28" i="12"/>
  <c r="FN28" i="12" s="1"/>
  <c r="FH28" i="12" s="1"/>
  <c r="GX42" i="12"/>
  <c r="DL43" i="12"/>
  <c r="DE43" i="12" s="1"/>
  <c r="DF43" i="12" s="1"/>
  <c r="DK43" i="12"/>
  <c r="DN43" i="12" s="1"/>
  <c r="DJ43" i="12"/>
  <c r="DM43" i="12" s="1"/>
  <c r="DC43" i="12"/>
  <c r="FW45" i="12"/>
  <c r="FZ45" i="12" s="1"/>
  <c r="DL47" i="12"/>
  <c r="DE47" i="12" s="1"/>
  <c r="DF47" i="12" s="1"/>
  <c r="DK47" i="12"/>
  <c r="DN47" i="12" s="1"/>
  <c r="DJ47" i="12"/>
  <c r="DM47" i="12" s="1"/>
  <c r="DC47" i="12"/>
  <c r="FW40" i="12"/>
  <c r="FZ40" i="12" s="1"/>
  <c r="GG39" i="12"/>
  <c r="HF34" i="12"/>
  <c r="HI34" i="12" s="1"/>
  <c r="FW39" i="12"/>
  <c r="FZ39" i="12" s="1"/>
  <c r="GA39" i="12"/>
  <c r="GB39" i="12" s="1"/>
  <c r="CB39" i="12" s="1"/>
  <c r="DU46" i="12"/>
  <c r="DX46" i="12" s="1"/>
  <c r="DZ46" i="12" s="1"/>
  <c r="BZ46" i="12" s="1"/>
  <c r="EA20" i="12"/>
  <c r="ED20" i="12" s="1"/>
  <c r="DY20" i="12" s="1"/>
  <c r="FK31" i="12"/>
  <c r="FN31" i="12" s="1"/>
  <c r="FH31" i="12" s="1"/>
  <c r="HF35" i="12"/>
  <c r="HI35" i="12" s="1"/>
  <c r="HP50" i="12"/>
  <c r="HJ50" i="12" s="1"/>
  <c r="HK50" i="12" s="1"/>
  <c r="CE50" i="12" s="1"/>
  <c r="FW42" i="12"/>
  <c r="FZ42" i="12" s="1"/>
  <c r="EP43" i="12"/>
  <c r="EQ43" i="12" s="1"/>
  <c r="CA43" i="12" s="1"/>
  <c r="EL43" i="12"/>
  <c r="EO43" i="12" s="1"/>
  <c r="GX38" i="12"/>
  <c r="FJ36" i="12"/>
  <c r="FK47" i="12"/>
  <c r="FN47" i="12" s="1"/>
  <c r="FK41" i="12"/>
  <c r="FN41" i="12" s="1"/>
  <c r="FD49" i="12"/>
  <c r="FG49" i="12" s="1"/>
  <c r="FH49" i="12"/>
  <c r="EA42" i="12"/>
  <c r="ED42" i="12" s="1"/>
  <c r="DY42" i="12" s="1"/>
  <c r="HF49" i="12"/>
  <c r="HI49" i="12" s="1"/>
  <c r="EL45" i="12"/>
  <c r="EO45" i="12" s="1"/>
  <c r="EQ45" i="12" s="1"/>
  <c r="CA45" i="12" s="1"/>
  <c r="BV20" i="12" s="1"/>
  <c r="BK20" i="12" s="1"/>
  <c r="FK44" i="12"/>
  <c r="FN44" i="12" s="1"/>
  <c r="FH44" i="12" s="1"/>
  <c r="GG40" i="12"/>
  <c r="GA40" i="12" s="1"/>
  <c r="DH46" i="12"/>
  <c r="DD46" i="12"/>
  <c r="DG46" i="12" s="1"/>
  <c r="EC36" i="12"/>
  <c r="EB36" i="12"/>
  <c r="EE36" i="12" s="1"/>
  <c r="EA36" i="12"/>
  <c r="ED36" i="12" s="1"/>
  <c r="DT36" i="12"/>
  <c r="DU36" i="12" s="1"/>
  <c r="DX36" i="12" s="1"/>
  <c r="DR36" i="12"/>
  <c r="DV36" i="12"/>
  <c r="DW36" i="12" s="1"/>
  <c r="DH41" i="12"/>
  <c r="DI41" i="12" s="1"/>
  <c r="BY41" i="12" s="1"/>
  <c r="EC43" i="12"/>
  <c r="DV43" i="12" s="1"/>
  <c r="DW43" i="12" s="1"/>
  <c r="EB43" i="12"/>
  <c r="EE43" i="12" s="1"/>
  <c r="EA43" i="12"/>
  <c r="ED43" i="12" s="1"/>
  <c r="DT43" i="12"/>
  <c r="DR43" i="12"/>
  <c r="DY43" i="12" s="1"/>
  <c r="EL39" i="12"/>
  <c r="EO39" i="12" s="1"/>
  <c r="EP39" i="12"/>
  <c r="EQ39" i="12" s="1"/>
  <c r="CA39" i="12" s="1"/>
  <c r="FD42" i="12"/>
  <c r="FG42" i="12" s="1"/>
  <c r="FH42" i="12"/>
  <c r="FI42" i="12" s="1"/>
  <c r="CC42" i="12" s="1"/>
  <c r="FK20" i="12"/>
  <c r="FN20" i="12" s="1"/>
  <c r="EA24" i="12"/>
  <c r="EA28" i="12"/>
  <c r="ED28" i="12" s="1"/>
  <c r="FM29" i="12"/>
  <c r="GR42" i="12"/>
  <c r="GS42" i="12" s="1"/>
  <c r="CD42" i="12" s="1"/>
  <c r="GR47" i="12"/>
  <c r="GS47" i="12" s="1"/>
  <c r="CD47" i="12" s="1"/>
  <c r="GR37" i="12"/>
  <c r="GS37" i="12" s="1"/>
  <c r="CD37" i="12" s="1"/>
  <c r="GR46" i="12"/>
  <c r="GS46" i="12" s="1"/>
  <c r="CD46" i="12" s="1"/>
  <c r="GR36" i="12"/>
  <c r="GS36" i="12" s="1"/>
  <c r="CD36" i="12" s="1"/>
  <c r="GR43" i="12"/>
  <c r="GS43" i="12" s="1"/>
  <c r="CD43" i="12" s="1"/>
  <c r="GR35" i="12"/>
  <c r="GS35" i="12" s="1"/>
  <c r="CD35" i="12" s="1"/>
  <c r="GG46" i="12"/>
  <c r="GA46" i="12" s="1"/>
  <c r="GB46" i="12" s="1"/>
  <c r="CB46" i="12" s="1"/>
  <c r="EP44" i="12"/>
  <c r="EQ44" i="12" s="1"/>
  <c r="CA44" i="12" s="1"/>
  <c r="FW46" i="12"/>
  <c r="FZ46" i="12" s="1"/>
  <c r="FK37" i="12"/>
  <c r="FH45" i="12"/>
  <c r="FD45" i="12"/>
  <c r="FG45" i="12" s="1"/>
  <c r="FH41" i="12"/>
  <c r="DK35" i="12"/>
  <c r="DN35" i="12" s="1"/>
  <c r="DJ35" i="12"/>
  <c r="DM35" i="12" s="1"/>
  <c r="DC35" i="12"/>
  <c r="DL35" i="12"/>
  <c r="DE35" i="12"/>
  <c r="DF35" i="12" s="1"/>
  <c r="DK36" i="12"/>
  <c r="DN36" i="12" s="1"/>
  <c r="DJ36" i="12"/>
  <c r="DM36" i="12" s="1"/>
  <c r="DC36" i="12"/>
  <c r="DL36" i="12"/>
  <c r="DE36" i="12" s="1"/>
  <c r="DF36" i="12" s="1"/>
  <c r="DB36" i="12"/>
  <c r="DB44" i="12"/>
  <c r="DL44" i="12"/>
  <c r="DJ44" i="12"/>
  <c r="DM44" i="12" s="1"/>
  <c r="DK44" i="12"/>
  <c r="DN44" i="12" s="1"/>
  <c r="DC44" i="12"/>
  <c r="DD44" i="12" s="1"/>
  <c r="DG44" i="12" s="1"/>
  <c r="DE44" i="12"/>
  <c r="DF44" i="12" s="1"/>
  <c r="GX39" i="12"/>
  <c r="GR39" i="12" s="1"/>
  <c r="GS39" i="12" s="1"/>
  <c r="CD39" i="12" s="1"/>
  <c r="GG42" i="12"/>
  <c r="GA42" i="12" s="1"/>
  <c r="GB42" i="12" s="1"/>
  <c r="CB42" i="12" s="1"/>
  <c r="DT44" i="12"/>
  <c r="DR44" i="12"/>
  <c r="EC44" i="12"/>
  <c r="DV44" i="12" s="1"/>
  <c r="DW44" i="12" s="1"/>
  <c r="EB44" i="12"/>
  <c r="EE44" i="12" s="1"/>
  <c r="EA44" i="12"/>
  <c r="ED44" i="12" s="1"/>
  <c r="DR39" i="12"/>
  <c r="HP36" i="12"/>
  <c r="DH50" i="12"/>
  <c r="EA30" i="12"/>
  <c r="DU30" i="12" s="1"/>
  <c r="DX30" i="12" s="1"/>
  <c r="GA43" i="12"/>
  <c r="HF50" i="12"/>
  <c r="HI50" i="12" s="1"/>
  <c r="GG41" i="12"/>
  <c r="GA41" i="12" s="1"/>
  <c r="GB41" i="12" s="1"/>
  <c r="CB41" i="12" s="1"/>
  <c r="DU42" i="12"/>
  <c r="DX42" i="12" s="1"/>
  <c r="HP38" i="12"/>
  <c r="HJ38" i="12" s="1"/>
  <c r="HK38" i="12" s="1"/>
  <c r="CE38" i="12" s="1"/>
  <c r="FK33" i="12"/>
  <c r="FN33" i="12" s="1"/>
  <c r="FH33" i="12" s="1"/>
  <c r="EA32" i="12"/>
  <c r="ED32" i="12" s="1"/>
  <c r="DY32" i="12" s="1"/>
  <c r="HP39" i="12"/>
  <c r="HJ39" i="12" s="1"/>
  <c r="HK39" i="12" s="1"/>
  <c r="CE39" i="12" s="1"/>
  <c r="HP41" i="12"/>
  <c r="HP47" i="12"/>
  <c r="FK39" i="12"/>
  <c r="FN39" i="12" s="1"/>
  <c r="FH39" i="12" s="1"/>
  <c r="FW35" i="12"/>
  <c r="FZ35" i="12" s="1"/>
  <c r="DL48" i="12"/>
  <c r="DE48" i="12" s="1"/>
  <c r="DF48" i="12" s="1"/>
  <c r="DK48" i="12"/>
  <c r="DN48" i="12" s="1"/>
  <c r="DJ48" i="12"/>
  <c r="DM48" i="12" s="1"/>
  <c r="DC48" i="12"/>
  <c r="DB48" i="12"/>
  <c r="EL41" i="12"/>
  <c r="EO41" i="12" s="1"/>
  <c r="EQ41" i="12" s="1"/>
  <c r="CA41" i="12" s="1"/>
  <c r="FH43" i="12"/>
  <c r="FD43" i="12"/>
  <c r="FG43" i="12" s="1"/>
  <c r="DC40" i="12"/>
  <c r="DB40" i="12"/>
  <c r="DL40" i="12"/>
  <c r="DK40" i="12"/>
  <c r="DN40" i="12" s="1"/>
  <c r="DJ40" i="12"/>
  <c r="DM40" i="12" s="1"/>
  <c r="DE40" i="12"/>
  <c r="DF40" i="12" s="1"/>
  <c r="EA22" i="12"/>
  <c r="ED22" i="12" s="1"/>
  <c r="DY22" i="12" s="1"/>
  <c r="EA50" i="12"/>
  <c r="EA45" i="12"/>
  <c r="ED45" i="12" s="1"/>
  <c r="DY45" i="12" s="1"/>
  <c r="DD49" i="12"/>
  <c r="DG49" i="12" s="1"/>
  <c r="DI49" i="12" s="1"/>
  <c r="BY49" i="12" s="1"/>
  <c r="FW49" i="12"/>
  <c r="FZ49" i="12" s="1"/>
  <c r="HF42" i="12"/>
  <c r="HI42" i="12" s="1"/>
  <c r="DB47" i="12"/>
  <c r="DH47" i="12" s="1"/>
  <c r="EB35" i="12"/>
  <c r="EE35" i="12" s="1"/>
  <c r="EA35" i="12"/>
  <c r="ED35" i="12" s="1"/>
  <c r="DT35" i="12"/>
  <c r="DR35" i="12"/>
  <c r="EC35" i="12"/>
  <c r="DV35" i="12" s="1"/>
  <c r="DW35" i="12" s="1"/>
  <c r="DB39" i="12"/>
  <c r="DL39" i="12"/>
  <c r="DE39" i="12" s="1"/>
  <c r="DF39" i="12" s="1"/>
  <c r="DC39" i="12"/>
  <c r="DK39" i="12"/>
  <c r="DN39" i="12" s="1"/>
  <c r="DJ39" i="12"/>
  <c r="DM39" i="12" s="1"/>
  <c r="EA41" i="12"/>
  <c r="HF36" i="12"/>
  <c r="HI36" i="12" s="1"/>
  <c r="FK23" i="12"/>
  <c r="FN23" i="12" s="1"/>
  <c r="EA29" i="12"/>
  <c r="ED29" i="12" s="1"/>
  <c r="GG38" i="12"/>
  <c r="GA38" i="12" s="1"/>
  <c r="GB38" i="12" s="1"/>
  <c r="CB38" i="12" s="1"/>
  <c r="EA38" i="12"/>
  <c r="FK50" i="12"/>
  <c r="FN50" i="12" s="1"/>
  <c r="FH50" i="12" s="1"/>
  <c r="FK46" i="12"/>
  <c r="GG47" i="12"/>
  <c r="GA47" i="12" s="1"/>
  <c r="GB47" i="12" s="1"/>
  <c r="CB47" i="12" s="1"/>
  <c r="GX41" i="12"/>
  <c r="GR41" i="12" s="1"/>
  <c r="GS41" i="12" s="1"/>
  <c r="CD41" i="12" s="1"/>
  <c r="DD42" i="12"/>
  <c r="DG42" i="12" s="1"/>
  <c r="DI38" i="12"/>
  <c r="BY38" i="12" s="1"/>
  <c r="GR38" i="12"/>
  <c r="GS38" i="12" s="1"/>
  <c r="CD38" i="12" s="1"/>
  <c r="DB43" i="12"/>
  <c r="EP40" i="12"/>
  <c r="EA31" i="12"/>
  <c r="DU31" i="12" s="1"/>
  <c r="DX31" i="12" s="1"/>
  <c r="GA37" i="12"/>
  <c r="EQ47" i="12"/>
  <c r="CA47" i="12" s="1"/>
  <c r="HP49" i="12"/>
  <c r="HJ49" i="12" s="1"/>
  <c r="HK49" i="12" s="1"/>
  <c r="CE49" i="12" s="1"/>
  <c r="GA35" i="12"/>
  <c r="GB35" i="12" s="1"/>
  <c r="CB35" i="12" s="1"/>
  <c r="EP48" i="12"/>
  <c r="EL48" i="12"/>
  <c r="EO48" i="12" s="1"/>
  <c r="EL49" i="12"/>
  <c r="EO49" i="12" s="1"/>
  <c r="EP49" i="12"/>
  <c r="EQ49" i="12" s="1"/>
  <c r="CA49" i="12" s="1"/>
  <c r="FW43" i="12"/>
  <c r="FZ43" i="12" s="1"/>
  <c r="EA34" i="12"/>
  <c r="ED34" i="12" s="1"/>
  <c r="HJ46" i="12"/>
  <c r="HK46" i="12" s="1"/>
  <c r="CE46" i="12" s="1"/>
  <c r="HJ37" i="12"/>
  <c r="HK37" i="12" s="1"/>
  <c r="CE37" i="12" s="1"/>
  <c r="HJ41" i="12"/>
  <c r="HK41" i="12" s="1"/>
  <c r="CE41" i="12" s="1"/>
  <c r="HJ43" i="12"/>
  <c r="HK43" i="12" s="1"/>
  <c r="CE43" i="12" s="1"/>
  <c r="HJ36" i="12"/>
  <c r="HJ47" i="12"/>
  <c r="HK47" i="12" s="1"/>
  <c r="CE47" i="12" s="1"/>
  <c r="HJ42" i="12"/>
  <c r="EP38" i="12"/>
  <c r="EL38" i="12"/>
  <c r="EO38" i="12" s="1"/>
  <c r="HP40" i="12"/>
  <c r="HJ40" i="12" s="1"/>
  <c r="GA44" i="12"/>
  <c r="GB44" i="12" s="1"/>
  <c r="CB44" i="12" s="1"/>
  <c r="EP42" i="12"/>
  <c r="EQ42" i="12" s="1"/>
  <c r="CA42" i="12" s="1"/>
  <c r="GA49" i="12"/>
  <c r="DD50" i="12"/>
  <c r="DG50" i="12" s="1"/>
  <c r="FJ48" i="12"/>
  <c r="FD38" i="12"/>
  <c r="FG38" i="12" s="1"/>
  <c r="FH38" i="12"/>
  <c r="EL46" i="12"/>
  <c r="EO46" i="12" s="1"/>
  <c r="EQ46" i="12" s="1"/>
  <c r="CA46" i="12" s="1"/>
  <c r="EL36" i="12"/>
  <c r="EO36" i="12" s="1"/>
  <c r="EQ36" i="12" s="1"/>
  <c r="CA36" i="12" s="1"/>
  <c r="DH42" i="12"/>
  <c r="DI42" i="12" s="1"/>
  <c r="BY42" i="12" s="1"/>
  <c r="DT40" i="12"/>
  <c r="DR40" i="12"/>
  <c r="EB40" i="12"/>
  <c r="EE40" i="12" s="1"/>
  <c r="EC40" i="12"/>
  <c r="DV40" i="12" s="1"/>
  <c r="DW40" i="12" s="1"/>
  <c r="EA40" i="12"/>
  <c r="ED40" i="12" s="1"/>
  <c r="DD45" i="12"/>
  <c r="DG45" i="12" s="1"/>
  <c r="DH45" i="12"/>
  <c r="DR48" i="12"/>
  <c r="EC48" i="12"/>
  <c r="EB48" i="12"/>
  <c r="EE48" i="12" s="1"/>
  <c r="EA48" i="12"/>
  <c r="ED48" i="12" s="1"/>
  <c r="DV48" i="12"/>
  <c r="DW48" i="12" s="1"/>
  <c r="DT48" i="12"/>
  <c r="HF40" i="12"/>
  <c r="HI40" i="12" s="1"/>
  <c r="GA48" i="12"/>
  <c r="GB48" i="12" s="1"/>
  <c r="CB48" i="12" s="1"/>
  <c r="FH47" i="12"/>
  <c r="HF45" i="12"/>
  <c r="HI45" i="12" s="1"/>
  <c r="HK45" i="12" s="1"/>
  <c r="CE45" i="12" s="1"/>
  <c r="EA21" i="12"/>
  <c r="DU21" i="12" s="1"/>
  <c r="DX21" i="12" s="1"/>
  <c r="EL40" i="12"/>
  <c r="EO40" i="12" s="1"/>
  <c r="FW36" i="12"/>
  <c r="FZ36" i="12" s="1"/>
  <c r="HP35" i="12"/>
  <c r="HJ35" i="12" s="1"/>
  <c r="FD47" i="12"/>
  <c r="FG47" i="12" s="1"/>
  <c r="GX50" i="12"/>
  <c r="GR50" i="12" s="1"/>
  <c r="GS50" i="12" s="1"/>
  <c r="CD50" i="12" s="1"/>
  <c r="GX40" i="12"/>
  <c r="GR40" i="12" s="1"/>
  <c r="GS40" i="12" s="1"/>
  <c r="CD40" i="12" s="1"/>
  <c r="GX48" i="12"/>
  <c r="GR48" i="12" s="1"/>
  <c r="GS48" i="12" s="1"/>
  <c r="CD48" i="12" s="1"/>
  <c r="GR49" i="12"/>
  <c r="GS49" i="12" s="1"/>
  <c r="CD49" i="12" s="1"/>
  <c r="HJ48" i="12"/>
  <c r="HK48" i="12" s="1"/>
  <c r="CE48" i="12" s="1"/>
  <c r="FJ35" i="12"/>
  <c r="GA45" i="12"/>
  <c r="DD37" i="12"/>
  <c r="DG37" i="12" s="1"/>
  <c r="DI37" i="12" s="1"/>
  <c r="BY37" i="12" s="1"/>
  <c r="EL35" i="12"/>
  <c r="EO35" i="12" s="1"/>
  <c r="EQ35" i="12" s="1"/>
  <c r="CA35" i="12" s="1"/>
  <c r="FW37" i="12"/>
  <c r="FZ37" i="12" s="1"/>
  <c r="GX32" i="12"/>
  <c r="GR32" i="12" s="1"/>
  <c r="GS32" i="12" s="1"/>
  <c r="CD32" i="12" s="1"/>
  <c r="DD20" i="12"/>
  <c r="DG20" i="12" s="1"/>
  <c r="DU23" i="12"/>
  <c r="DX23" i="12" s="1"/>
  <c r="DC27" i="12"/>
  <c r="DL27" i="12"/>
  <c r="DE27" i="12" s="1"/>
  <c r="DF27" i="12" s="1"/>
  <c r="EP32" i="12"/>
  <c r="HP24" i="12"/>
  <c r="HJ24" i="12" s="1"/>
  <c r="GX22" i="12"/>
  <c r="GR22" i="12" s="1"/>
  <c r="ED24" i="12"/>
  <c r="DY24" i="12" s="1"/>
  <c r="ED30" i="12"/>
  <c r="DY30" i="12" s="1"/>
  <c r="FD28" i="12"/>
  <c r="FG28" i="12" s="1"/>
  <c r="HP25" i="12"/>
  <c r="HJ25" i="12" s="1"/>
  <c r="EL24" i="12"/>
  <c r="EO24" i="12" s="1"/>
  <c r="ED25" i="12"/>
  <c r="DY25" i="12" s="1"/>
  <c r="FW20" i="12"/>
  <c r="FZ20" i="12" s="1"/>
  <c r="HP22" i="12"/>
  <c r="EP20" i="12"/>
  <c r="FH23" i="12"/>
  <c r="DB27" i="12"/>
  <c r="GX25" i="12"/>
  <c r="GR25" i="12" s="1"/>
  <c r="GX28" i="12"/>
  <c r="GR28" i="12" s="1"/>
  <c r="FW34" i="12"/>
  <c r="FZ34" i="12" s="1"/>
  <c r="HP29" i="12"/>
  <c r="HJ29" i="12" s="1"/>
  <c r="DY29" i="12"/>
  <c r="ED31" i="12"/>
  <c r="DY31" i="12" s="1"/>
  <c r="GG20" i="12"/>
  <c r="GR34" i="12"/>
  <c r="GX21" i="12"/>
  <c r="GR21" i="12" s="1"/>
  <c r="HP33" i="12"/>
  <c r="HJ33" i="12" s="1"/>
  <c r="BT20" i="12"/>
  <c r="BJ20" i="12" s="1"/>
  <c r="FD22" i="12"/>
  <c r="FG22" i="12" s="1"/>
  <c r="FH29" i="12"/>
  <c r="EP25" i="12"/>
  <c r="EL20" i="12"/>
  <c r="EL26" i="12"/>
  <c r="EO26" i="12" s="1"/>
  <c r="EP21" i="12"/>
  <c r="FW30" i="12"/>
  <c r="FZ30" i="12" s="1"/>
  <c r="EP26" i="12"/>
  <c r="FW21" i="12"/>
  <c r="FZ21" i="12" s="1"/>
  <c r="GX33" i="12"/>
  <c r="GR33" i="12" s="1"/>
  <c r="DH27" i="12"/>
  <c r="HP21" i="12"/>
  <c r="HJ21" i="12" s="1"/>
  <c r="HF27" i="12"/>
  <c r="HI27" i="12" s="1"/>
  <c r="DY23" i="12"/>
  <c r="DZ23" i="12" s="1"/>
  <c r="BZ23" i="12" s="1"/>
  <c r="EN21" i="12"/>
  <c r="HF24" i="12"/>
  <c r="HI24" i="12" s="1"/>
  <c r="DY34" i="12"/>
  <c r="ED33" i="12"/>
  <c r="DY33" i="12" s="1"/>
  <c r="DU26" i="12"/>
  <c r="DX26" i="12" s="1"/>
  <c r="DU27" i="12"/>
  <c r="DX27" i="12" s="1"/>
  <c r="BV21" i="12"/>
  <c r="BK21" i="12" s="1"/>
  <c r="BI21" i="12" s="1"/>
  <c r="FD21" i="12"/>
  <c r="FG21" i="12" s="1"/>
  <c r="FH25" i="12"/>
  <c r="EL29" i="12"/>
  <c r="EO29" i="12" s="1"/>
  <c r="GX24" i="12"/>
  <c r="GR24" i="12" s="1"/>
  <c r="HF26" i="12"/>
  <c r="HI26" i="12" s="1"/>
  <c r="FH24" i="12"/>
  <c r="HJ22" i="12"/>
  <c r="BN23" i="12"/>
  <c r="BH23" i="12" s="1"/>
  <c r="BG23" i="12" s="1"/>
  <c r="BN29" i="12"/>
  <c r="BH29" i="12" s="1"/>
  <c r="BG29" i="12" s="1"/>
  <c r="FW29" i="12"/>
  <c r="FZ29" i="12" s="1"/>
  <c r="BK29" i="12"/>
  <c r="BI29" i="12" s="1"/>
  <c r="BJ29" i="12"/>
  <c r="DU28" i="12"/>
  <c r="DX28" i="12" s="1"/>
  <c r="GG30" i="12"/>
  <c r="GA30" i="12" s="1"/>
  <c r="HF22" i="12"/>
  <c r="HI22" i="12" s="1"/>
  <c r="GG21" i="12"/>
  <c r="GA21" i="12" s="1"/>
  <c r="FD29" i="12"/>
  <c r="FG29" i="12" s="1"/>
  <c r="GN22" i="12"/>
  <c r="GQ22" i="12" s="1"/>
  <c r="HP28" i="12"/>
  <c r="HJ28" i="12" s="1"/>
  <c r="BK27" i="12"/>
  <c r="BI27" i="12" s="1"/>
  <c r="BJ27" i="12"/>
  <c r="GN34" i="12"/>
  <c r="GQ34" i="12" s="1"/>
  <c r="EP22" i="12"/>
  <c r="BW34" i="12"/>
  <c r="BU34" i="12"/>
  <c r="DU34" i="12"/>
  <c r="DX34" i="12" s="1"/>
  <c r="DZ34" i="12" s="1"/>
  <c r="BZ34" i="12" s="1"/>
  <c r="EL32" i="12"/>
  <c r="EO32" i="12" s="1"/>
  <c r="EQ32" i="12" s="1"/>
  <c r="CA32" i="12" s="1"/>
  <c r="FH30" i="12"/>
  <c r="FD30" i="12"/>
  <c r="FG30" i="12" s="1"/>
  <c r="FW28" i="12"/>
  <c r="FZ28" i="12" s="1"/>
  <c r="EL31" i="12"/>
  <c r="EO31" i="12" s="1"/>
  <c r="BW28" i="12"/>
  <c r="BU28" i="12"/>
  <c r="GG22" i="12"/>
  <c r="GA22" i="12" s="1"/>
  <c r="HP30" i="12"/>
  <c r="HJ30" i="12" s="1"/>
  <c r="GN28" i="12"/>
  <c r="GQ28" i="12" s="1"/>
  <c r="BK25" i="12"/>
  <c r="BI25" i="12" s="1"/>
  <c r="BJ25" i="12"/>
  <c r="HP27" i="12"/>
  <c r="HJ27" i="12" s="1"/>
  <c r="HF33" i="12"/>
  <c r="HI33" i="12" s="1"/>
  <c r="EL21" i="12"/>
  <c r="EO21" i="12" s="1"/>
  <c r="FD24" i="12"/>
  <c r="FG24" i="12" s="1"/>
  <c r="FI24" i="12" s="1"/>
  <c r="CC24" i="12" s="1"/>
  <c r="HF28" i="12"/>
  <c r="HI28" i="12" s="1"/>
  <c r="FD32" i="12"/>
  <c r="FG32" i="12" s="1"/>
  <c r="EL22" i="12"/>
  <c r="EO22" i="12" s="1"/>
  <c r="BK23" i="12"/>
  <c r="BI23" i="12" s="1"/>
  <c r="BJ23" i="12"/>
  <c r="GP28" i="12"/>
  <c r="HP32" i="12"/>
  <c r="HJ32" i="12" s="1"/>
  <c r="DL24" i="12"/>
  <c r="DE24" i="12" s="1"/>
  <c r="DF24" i="12" s="1"/>
  <c r="DK24" i="12"/>
  <c r="DN24" i="12" s="1"/>
  <c r="DJ24" i="12"/>
  <c r="DM24" i="12" s="1"/>
  <c r="DC24" i="12"/>
  <c r="DB24" i="12"/>
  <c r="EP28" i="12"/>
  <c r="GP26" i="12"/>
  <c r="FD25" i="12"/>
  <c r="FG25" i="12" s="1"/>
  <c r="EL23" i="12"/>
  <c r="EO23" i="12" s="1"/>
  <c r="EP24" i="12"/>
  <c r="EQ24" i="12" s="1"/>
  <c r="CA24" i="12" s="1"/>
  <c r="FH26" i="12"/>
  <c r="BK33" i="12"/>
  <c r="BI33" i="12" s="1"/>
  <c r="BJ33" i="12"/>
  <c r="FH20" i="12"/>
  <c r="FW26" i="12"/>
  <c r="FZ26" i="12" s="1"/>
  <c r="GN27" i="12"/>
  <c r="GQ27" i="12" s="1"/>
  <c r="GX27" i="12"/>
  <c r="GR27" i="12" s="1"/>
  <c r="DC21" i="12"/>
  <c r="DB21" i="12"/>
  <c r="DK21" i="12"/>
  <c r="DN21" i="12" s="1"/>
  <c r="DJ21" i="12"/>
  <c r="DM21" i="12" s="1"/>
  <c r="DL21" i="12"/>
  <c r="DE21" i="12" s="1"/>
  <c r="DF21" i="12" s="1"/>
  <c r="FD20" i="12"/>
  <c r="FG20" i="12" s="1"/>
  <c r="DY28" i="12"/>
  <c r="DK30" i="12"/>
  <c r="DN30" i="12" s="1"/>
  <c r="DJ30" i="12"/>
  <c r="DM30" i="12" s="1"/>
  <c r="DB30" i="12"/>
  <c r="DC30" i="12"/>
  <c r="DL30" i="12"/>
  <c r="DE30" i="12" s="1"/>
  <c r="DF30" i="12" s="1"/>
  <c r="FW32" i="12"/>
  <c r="FZ32" i="12" s="1"/>
  <c r="EL28" i="12"/>
  <c r="EO28" i="12" s="1"/>
  <c r="HF31" i="12"/>
  <c r="HI31" i="12" s="1"/>
  <c r="GP24" i="12"/>
  <c r="EP31" i="12"/>
  <c r="DU22" i="12"/>
  <c r="DX22" i="12" s="1"/>
  <c r="HJ20" i="12"/>
  <c r="HP26" i="12"/>
  <c r="HJ26" i="12" s="1"/>
  <c r="HK26" i="12" s="1"/>
  <c r="CE26" i="12" s="1"/>
  <c r="BK30" i="12"/>
  <c r="BI30" i="12" s="1"/>
  <c r="BJ30" i="12"/>
  <c r="GN23" i="12"/>
  <c r="GQ23" i="12" s="1"/>
  <c r="DK26" i="12"/>
  <c r="DN26" i="12" s="1"/>
  <c r="DC26" i="12"/>
  <c r="DB26" i="12"/>
  <c r="DL26" i="12"/>
  <c r="DE26" i="12" s="1"/>
  <c r="DF26" i="12" s="1"/>
  <c r="DJ26" i="12"/>
  <c r="DM26" i="12" s="1"/>
  <c r="DC22" i="12"/>
  <c r="DB22" i="12"/>
  <c r="DL22" i="12"/>
  <c r="DE22" i="12" s="1"/>
  <c r="DF22" i="12" s="1"/>
  <c r="DJ22" i="12"/>
  <c r="DM22" i="12" s="1"/>
  <c r="DK22" i="12"/>
  <c r="DN22" i="12" s="1"/>
  <c r="FD34" i="12"/>
  <c r="FG34" i="12" s="1"/>
  <c r="DL34" i="12"/>
  <c r="DE34" i="12" s="1"/>
  <c r="DF34" i="12" s="1"/>
  <c r="DK34" i="12"/>
  <c r="DN34" i="12" s="1"/>
  <c r="DJ34" i="12"/>
  <c r="DM34" i="12" s="1"/>
  <c r="DB34" i="12"/>
  <c r="DC34" i="12"/>
  <c r="GN33" i="12"/>
  <c r="GQ33" i="12" s="1"/>
  <c r="EP34" i="12"/>
  <c r="HF32" i="12"/>
  <c r="HI32" i="12" s="1"/>
  <c r="HF29" i="12"/>
  <c r="HI29" i="12" s="1"/>
  <c r="GG34" i="12"/>
  <c r="GA34" i="12" s="1"/>
  <c r="FW24" i="12"/>
  <c r="FZ24" i="12" s="1"/>
  <c r="GN24" i="12"/>
  <c r="GQ24" i="12" s="1"/>
  <c r="GN21" i="12"/>
  <c r="GQ21" i="12" s="1"/>
  <c r="GP30" i="12"/>
  <c r="HF20" i="12"/>
  <c r="HI20" i="12" s="1"/>
  <c r="GN26" i="12"/>
  <c r="GQ26" i="12" s="1"/>
  <c r="FF21" i="12"/>
  <c r="GG31" i="12"/>
  <c r="GA31" i="12" s="1"/>
  <c r="HP31" i="12"/>
  <c r="HJ31" i="12" s="1"/>
  <c r="FW23" i="12"/>
  <c r="FZ23" i="12" s="1"/>
  <c r="BK32" i="12"/>
  <c r="BI32" i="12" s="1"/>
  <c r="BJ32" i="12"/>
  <c r="DU24" i="12"/>
  <c r="DX24" i="12" s="1"/>
  <c r="DL33" i="12"/>
  <c r="DE33" i="12" s="1"/>
  <c r="DF33" i="12" s="1"/>
  <c r="DK33" i="12"/>
  <c r="DN33" i="12" s="1"/>
  <c r="DJ33" i="12"/>
  <c r="DM33" i="12" s="1"/>
  <c r="DC33" i="12"/>
  <c r="DB33" i="12"/>
  <c r="HF21" i="12"/>
  <c r="HI21" i="12" s="1"/>
  <c r="FD26" i="12"/>
  <c r="FG26" i="12" s="1"/>
  <c r="FH22" i="12"/>
  <c r="FI22" i="12" s="1"/>
  <c r="CC22" i="12" s="1"/>
  <c r="DU33" i="12"/>
  <c r="DX33" i="12" s="1"/>
  <c r="GP31" i="12"/>
  <c r="GN25" i="12"/>
  <c r="GQ25" i="12" s="1"/>
  <c r="GG33" i="12"/>
  <c r="BK31" i="12"/>
  <c r="BI31" i="12" s="1"/>
  <c r="BJ31" i="12"/>
  <c r="HP34" i="12"/>
  <c r="HJ34" i="12" s="1"/>
  <c r="HK34" i="12" s="1"/>
  <c r="CE34" i="12" s="1"/>
  <c r="FW33" i="12"/>
  <c r="FZ33" i="12" s="1"/>
  <c r="FH21" i="12"/>
  <c r="GN29" i="12"/>
  <c r="GQ29" i="12" s="1"/>
  <c r="EP29" i="12"/>
  <c r="FH27" i="12"/>
  <c r="GG28" i="12"/>
  <c r="GA28" i="12" s="1"/>
  <c r="EO20" i="12"/>
  <c r="EQ20" i="12" s="1"/>
  <c r="CA20" i="12" s="1"/>
  <c r="BX20" i="12" s="1"/>
  <c r="BK34" i="12"/>
  <c r="BI34" i="12" s="1"/>
  <c r="BJ34" i="12"/>
  <c r="BO20" i="12"/>
  <c r="AV20" i="12"/>
  <c r="AY20" i="12" s="1"/>
  <c r="AY35" i="12" s="1"/>
  <c r="HF23" i="12"/>
  <c r="HI23" i="12" s="1"/>
  <c r="BN27" i="12"/>
  <c r="BH27" i="12" s="1"/>
  <c r="BG27" i="12" s="1"/>
  <c r="BN26" i="12"/>
  <c r="BH26" i="12" s="1"/>
  <c r="BG26" i="12" s="1"/>
  <c r="GP23" i="12"/>
  <c r="BU30" i="12"/>
  <c r="BW30" i="12"/>
  <c r="GG26" i="12"/>
  <c r="GA26" i="12" s="1"/>
  <c r="DL31" i="12"/>
  <c r="DE31" i="12" s="1"/>
  <c r="DF31" i="12" s="1"/>
  <c r="DK31" i="12"/>
  <c r="DN31" i="12" s="1"/>
  <c r="DC31" i="12"/>
  <c r="DJ31" i="12"/>
  <c r="DM31" i="12" s="1"/>
  <c r="DB31" i="12"/>
  <c r="DH31" i="12" s="1"/>
  <c r="GG25" i="12"/>
  <c r="GA25" i="12" s="1"/>
  <c r="FW27" i="12"/>
  <c r="FZ27" i="12" s="1"/>
  <c r="DC32" i="12"/>
  <c r="DB32" i="12"/>
  <c r="DK32" i="12"/>
  <c r="DN32" i="12" s="1"/>
  <c r="DJ32" i="12"/>
  <c r="DM32" i="12" s="1"/>
  <c r="DL32" i="12"/>
  <c r="DE32" i="12" s="1"/>
  <c r="DF32" i="12" s="1"/>
  <c r="BK24" i="12"/>
  <c r="BI24" i="12" s="1"/>
  <c r="BJ24" i="12"/>
  <c r="DD27" i="12"/>
  <c r="DG27" i="12" s="1"/>
  <c r="FH32" i="12"/>
  <c r="BJ26" i="12"/>
  <c r="BK26" i="12"/>
  <c r="BI26" i="12" s="1"/>
  <c r="GR20" i="12"/>
  <c r="GS20" i="12" s="1"/>
  <c r="CD20" i="12" s="1"/>
  <c r="FF29" i="12"/>
  <c r="FI29" i="12" s="1"/>
  <c r="CC29" i="12" s="1"/>
  <c r="FF23" i="12"/>
  <c r="EL27" i="12"/>
  <c r="EO27" i="12" s="1"/>
  <c r="GG32" i="12"/>
  <c r="GA32" i="12" s="1"/>
  <c r="EP33" i="12"/>
  <c r="DY26" i="12"/>
  <c r="GG24" i="12"/>
  <c r="GA24" i="12" s="1"/>
  <c r="HP23" i="12"/>
  <c r="HJ23" i="12" s="1"/>
  <c r="GP29" i="12"/>
  <c r="FD23" i="12"/>
  <c r="FG23" i="12" s="1"/>
  <c r="GR30" i="12"/>
  <c r="GS30" i="12" s="1"/>
  <c r="CD30" i="12" s="1"/>
  <c r="FD27" i="12"/>
  <c r="FG27" i="12" s="1"/>
  <c r="GA20" i="12"/>
  <c r="GG27" i="12"/>
  <c r="GA27" i="12" s="1"/>
  <c r="GX23" i="12"/>
  <c r="GR23" i="12" s="1"/>
  <c r="GX29" i="12"/>
  <c r="GR29" i="12" s="1"/>
  <c r="GX26" i="12"/>
  <c r="GR26" i="12" s="1"/>
  <c r="GS26" i="12" s="1"/>
  <c r="CD26" i="12" s="1"/>
  <c r="DC25" i="12"/>
  <c r="DL25" i="12"/>
  <c r="DE25" i="12" s="1"/>
  <c r="DF25" i="12" s="1"/>
  <c r="DK25" i="12"/>
  <c r="DN25" i="12" s="1"/>
  <c r="DJ25" i="12"/>
  <c r="DM25" i="12" s="1"/>
  <c r="FW25" i="12"/>
  <c r="FZ25" i="12" s="1"/>
  <c r="FW22" i="12"/>
  <c r="FZ22" i="12" s="1"/>
  <c r="BJ22" i="12"/>
  <c r="BK22" i="12"/>
  <c r="BI22" i="12" s="1"/>
  <c r="EL25" i="12"/>
  <c r="EO25" i="12" s="1"/>
  <c r="EL30" i="12"/>
  <c r="EO30" i="12" s="1"/>
  <c r="EP30" i="12"/>
  <c r="FF31" i="12"/>
  <c r="DL29" i="12"/>
  <c r="DE29" i="12" s="1"/>
  <c r="DF29" i="12" s="1"/>
  <c r="DC29" i="12"/>
  <c r="DK29" i="12"/>
  <c r="DN29" i="12" s="1"/>
  <c r="DJ29" i="12"/>
  <c r="DM29" i="12" s="1"/>
  <c r="DB29" i="12"/>
  <c r="DH29" i="12" s="1"/>
  <c r="EP27" i="12"/>
  <c r="FH34" i="12"/>
  <c r="GA33" i="12"/>
  <c r="EL33" i="12"/>
  <c r="EO33" i="12" s="1"/>
  <c r="FW31" i="12"/>
  <c r="FZ31" i="12" s="1"/>
  <c r="EL34" i="12"/>
  <c r="EO34" i="12" s="1"/>
  <c r="EP23" i="12"/>
  <c r="FF27" i="12"/>
  <c r="GG23" i="12"/>
  <c r="GA23" i="12" s="1"/>
  <c r="GB23" i="12" s="1"/>
  <c r="CB23" i="12" s="1"/>
  <c r="HF25" i="12"/>
  <c r="HI25" i="12" s="1"/>
  <c r="DL23" i="12"/>
  <c r="DK23" i="12"/>
  <c r="DN23" i="12" s="1"/>
  <c r="DJ23" i="12"/>
  <c r="DM23" i="12" s="1"/>
  <c r="DC23" i="12"/>
  <c r="DE23" i="12"/>
  <c r="DF23" i="12" s="1"/>
  <c r="DU25" i="12"/>
  <c r="DX25" i="12" s="1"/>
  <c r="DL28" i="12"/>
  <c r="DE28" i="12" s="1"/>
  <c r="DF28" i="12" s="1"/>
  <c r="DJ28" i="12"/>
  <c r="DM28" i="12" s="1"/>
  <c r="DB28" i="12"/>
  <c r="DC28" i="12"/>
  <c r="DK28" i="12"/>
  <c r="DN28" i="12" s="1"/>
  <c r="GG29" i="12"/>
  <c r="GA29" i="12" s="1"/>
  <c r="GX31" i="12"/>
  <c r="GR31" i="12" s="1"/>
  <c r="GS31" i="12" s="1"/>
  <c r="CD31" i="12" s="1"/>
  <c r="HF30" i="12"/>
  <c r="HI30" i="12" s="1"/>
  <c r="DH23" i="12" l="1"/>
  <c r="GS23" i="12"/>
  <c r="CD23" i="12" s="1"/>
  <c r="EQ22" i="12"/>
  <c r="CA22" i="12" s="1"/>
  <c r="HK29" i="12"/>
  <c r="CE29" i="12" s="1"/>
  <c r="DI45" i="12"/>
  <c r="BY45" i="12" s="1"/>
  <c r="GB43" i="12"/>
  <c r="CB43" i="12" s="1"/>
  <c r="DY36" i="12"/>
  <c r="FI49" i="12"/>
  <c r="CC49" i="12" s="1"/>
  <c r="DY47" i="12"/>
  <c r="DU45" i="12"/>
  <c r="DX45" i="12" s="1"/>
  <c r="DZ30" i="12"/>
  <c r="BZ30" i="12" s="1"/>
  <c r="DU44" i="12"/>
  <c r="DX44" i="12" s="1"/>
  <c r="FI28" i="12"/>
  <c r="CC28" i="12" s="1"/>
  <c r="DI27" i="12"/>
  <c r="BY27" i="12" s="1"/>
  <c r="DU48" i="12"/>
  <c r="DX48" i="12" s="1"/>
  <c r="DI50" i="12"/>
  <c r="BY50" i="12" s="1"/>
  <c r="DH35" i="12"/>
  <c r="FI45" i="12"/>
  <c r="CC45" i="12" s="1"/>
  <c r="FD41" i="12"/>
  <c r="FG41" i="12" s="1"/>
  <c r="EQ30" i="12"/>
  <c r="CA30" i="12" s="1"/>
  <c r="GS29" i="12"/>
  <c r="CD29" i="12" s="1"/>
  <c r="HK31" i="12"/>
  <c r="CE31" i="12" s="1"/>
  <c r="GS33" i="12"/>
  <c r="CD33" i="12" s="1"/>
  <c r="GS25" i="12"/>
  <c r="CD25" i="12" s="1"/>
  <c r="GS22" i="12"/>
  <c r="CD22" i="12" s="1"/>
  <c r="GB36" i="12"/>
  <c r="CB36" i="12" s="1"/>
  <c r="FI47" i="12"/>
  <c r="CC47" i="12" s="1"/>
  <c r="DD48" i="12"/>
  <c r="DG48" i="12" s="1"/>
  <c r="DZ42" i="12"/>
  <c r="BZ42" i="12" s="1"/>
  <c r="DI20" i="12"/>
  <c r="BY20" i="12" s="1"/>
  <c r="DU47" i="12"/>
  <c r="DX47" i="12" s="1"/>
  <c r="FD50" i="12"/>
  <c r="FG50" i="12" s="1"/>
  <c r="FD40" i="12"/>
  <c r="FG40" i="12" s="1"/>
  <c r="FI40" i="12" s="1"/>
  <c r="CC40" i="12" s="1"/>
  <c r="BX37" i="12"/>
  <c r="BX36" i="12"/>
  <c r="BX35" i="12"/>
  <c r="BX38" i="12"/>
  <c r="DZ31" i="12"/>
  <c r="BZ31" i="12" s="1"/>
  <c r="FI43" i="12"/>
  <c r="CC43" i="12" s="1"/>
  <c r="DU43" i="12"/>
  <c r="DX43" i="12" s="1"/>
  <c r="DZ43" i="12" s="1"/>
  <c r="BZ43" i="12" s="1"/>
  <c r="DZ28" i="12"/>
  <c r="BZ28" i="12" s="1"/>
  <c r="FI30" i="12"/>
  <c r="CC30" i="12" s="1"/>
  <c r="DU40" i="12"/>
  <c r="DX40" i="12" s="1"/>
  <c r="HK42" i="12"/>
  <c r="CE42" i="12" s="1"/>
  <c r="DD23" i="12"/>
  <c r="DG23" i="12" s="1"/>
  <c r="DI23" i="12" s="1"/>
  <c r="BY23" i="12" s="1"/>
  <c r="ED21" i="12"/>
  <c r="DY21" i="12" s="1"/>
  <c r="DZ21" i="12" s="1"/>
  <c r="BZ21" i="12" s="1"/>
  <c r="GB37" i="12"/>
  <c r="CB37" i="12" s="1"/>
  <c r="DH48" i="12"/>
  <c r="DI48" i="12" s="1"/>
  <c r="BY48" i="12" s="1"/>
  <c r="DD35" i="12"/>
  <c r="DG35" i="12" s="1"/>
  <c r="DI35" i="12" s="1"/>
  <c r="BY35" i="12" s="1"/>
  <c r="DD43" i="12"/>
  <c r="DG43" i="12" s="1"/>
  <c r="DU39" i="12"/>
  <c r="DX39" i="12" s="1"/>
  <c r="ED38" i="12"/>
  <c r="DY38" i="12" s="1"/>
  <c r="DU38" i="12"/>
  <c r="DX38" i="12" s="1"/>
  <c r="DZ27" i="12"/>
  <c r="BZ27" i="12" s="1"/>
  <c r="HK36" i="12"/>
  <c r="CE36" i="12" s="1"/>
  <c r="FD31" i="12"/>
  <c r="FG31" i="12" s="1"/>
  <c r="GS34" i="12"/>
  <c r="CD34" i="12" s="1"/>
  <c r="FI38" i="12"/>
  <c r="CC38" i="12" s="1"/>
  <c r="DD39" i="12"/>
  <c r="DG39" i="12" s="1"/>
  <c r="ED50" i="12"/>
  <c r="DY50" i="12" s="1"/>
  <c r="DU50" i="12"/>
  <c r="DX50" i="12" s="1"/>
  <c r="DZ36" i="12"/>
  <c r="BZ36" i="12" s="1"/>
  <c r="GB45" i="12"/>
  <c r="CB45" i="12" s="1"/>
  <c r="GB28" i="12"/>
  <c r="CB28" i="12" s="1"/>
  <c r="DZ45" i="12"/>
  <c r="BZ45" i="12" s="1"/>
  <c r="DU20" i="12"/>
  <c r="DX20" i="12" s="1"/>
  <c r="DZ20" i="12" s="1"/>
  <c r="BZ20" i="12" s="1"/>
  <c r="FM48" i="12"/>
  <c r="FH48" i="12" s="1"/>
  <c r="FD48" i="12"/>
  <c r="FG48" i="12" s="1"/>
  <c r="DY39" i="12"/>
  <c r="DH44" i="12"/>
  <c r="DI44" i="12" s="1"/>
  <c r="BY44" i="12" s="1"/>
  <c r="FN37" i="12"/>
  <c r="FH37" i="12" s="1"/>
  <c r="FD37" i="12"/>
  <c r="FG37" i="12" s="1"/>
  <c r="GB40" i="12"/>
  <c r="CB40" i="12" s="1"/>
  <c r="EQ38" i="12"/>
  <c r="CA38" i="12" s="1"/>
  <c r="BW21" i="12" s="1"/>
  <c r="FM36" i="12"/>
  <c r="FH36" i="12" s="1"/>
  <c r="FD36" i="12"/>
  <c r="FG36" i="12" s="1"/>
  <c r="HK28" i="12"/>
  <c r="CE28" i="12" s="1"/>
  <c r="DY48" i="12"/>
  <c r="DZ48" i="12" s="1"/>
  <c r="BZ48" i="12" s="1"/>
  <c r="DH39" i="12"/>
  <c r="DH36" i="12"/>
  <c r="DD47" i="12"/>
  <c r="DG47" i="12" s="1"/>
  <c r="DI47" i="12" s="1"/>
  <c r="BY47" i="12" s="1"/>
  <c r="HK35" i="12"/>
  <c r="CE35" i="12" s="1"/>
  <c r="ED41" i="12"/>
  <c r="DY41" i="12" s="1"/>
  <c r="DU41" i="12"/>
  <c r="DX41" i="12" s="1"/>
  <c r="DH43" i="12"/>
  <c r="DI43" i="12" s="1"/>
  <c r="BY43" i="12" s="1"/>
  <c r="DZ47" i="12"/>
  <c r="BZ47" i="12" s="1"/>
  <c r="HK24" i="12"/>
  <c r="CE24" i="12" s="1"/>
  <c r="DU32" i="12"/>
  <c r="DX32" i="12" s="1"/>
  <c r="DZ32" i="12" s="1"/>
  <c r="BZ32" i="12" s="1"/>
  <c r="GB49" i="12"/>
  <c r="CB49" i="12" s="1"/>
  <c r="HK40" i="12"/>
  <c r="CE40" i="12" s="1"/>
  <c r="DZ37" i="12"/>
  <c r="BZ37" i="12" s="1"/>
  <c r="DY40" i="12"/>
  <c r="DZ40" i="12" s="1"/>
  <c r="BZ40" i="12" s="1"/>
  <c r="DU49" i="12"/>
  <c r="DX49" i="12" s="1"/>
  <c r="DZ49" i="12" s="1"/>
  <c r="BZ49" i="12" s="1"/>
  <c r="HK23" i="12"/>
  <c r="CE23" i="12" s="1"/>
  <c r="FD44" i="12"/>
  <c r="FG44" i="12" s="1"/>
  <c r="FI44" i="12" s="1"/>
  <c r="CC44" i="12" s="1"/>
  <c r="DY35" i="12"/>
  <c r="FI50" i="12"/>
  <c r="CC50" i="12" s="1"/>
  <c r="FI41" i="12"/>
  <c r="CC41" i="12" s="1"/>
  <c r="FM35" i="12"/>
  <c r="FH35" i="12" s="1"/>
  <c r="FI35" i="12" s="1"/>
  <c r="CC35" i="12" s="1"/>
  <c r="FD35" i="12"/>
  <c r="FG35" i="12" s="1"/>
  <c r="DU29" i="12"/>
  <c r="DX29" i="12" s="1"/>
  <c r="DZ29" i="12" s="1"/>
  <c r="BZ29" i="12" s="1"/>
  <c r="FN46" i="12"/>
  <c r="FH46" i="12" s="1"/>
  <c r="FI46" i="12" s="1"/>
  <c r="CC46" i="12" s="1"/>
  <c r="FD46" i="12"/>
  <c r="FG46" i="12" s="1"/>
  <c r="DH40" i="12"/>
  <c r="DD36" i="12"/>
  <c r="DG36" i="12" s="1"/>
  <c r="DI46" i="12"/>
  <c r="BY46" i="12" s="1"/>
  <c r="FD39" i="12"/>
  <c r="FG39" i="12" s="1"/>
  <c r="FI39" i="12" s="1"/>
  <c r="CC39" i="12" s="1"/>
  <c r="EQ40" i="12"/>
  <c r="CA40" i="12" s="1"/>
  <c r="DH30" i="12"/>
  <c r="FD33" i="12"/>
  <c r="FG33" i="12" s="1"/>
  <c r="HK22" i="12"/>
  <c r="CE22" i="12" s="1"/>
  <c r="EQ48" i="12"/>
  <c r="CA48" i="12" s="1"/>
  <c r="DU35" i="12"/>
  <c r="DX35" i="12" s="1"/>
  <c r="DD40" i="12"/>
  <c r="DG40" i="12" s="1"/>
  <c r="DY44" i="12"/>
  <c r="DZ44" i="12" s="1"/>
  <c r="BZ44" i="12" s="1"/>
  <c r="GB22" i="12"/>
  <c r="CB22" i="12" s="1"/>
  <c r="DZ33" i="12"/>
  <c r="BZ33" i="12" s="1"/>
  <c r="BU21" i="12"/>
  <c r="GB27" i="12"/>
  <c r="CB27" i="12" s="1"/>
  <c r="HK30" i="12"/>
  <c r="CE30" i="12" s="1"/>
  <c r="GB26" i="12"/>
  <c r="CB26" i="12" s="1"/>
  <c r="FI23" i="12"/>
  <c r="CC23" i="12" s="1"/>
  <c r="BU20" i="12"/>
  <c r="GB20" i="12"/>
  <c r="CB20" i="12" s="1"/>
  <c r="DH25" i="12"/>
  <c r="DZ26" i="12"/>
  <c r="BZ26" i="12" s="1"/>
  <c r="EQ26" i="12"/>
  <c r="CA26" i="12" s="1"/>
  <c r="HK20" i="12"/>
  <c r="CE20" i="12" s="1"/>
  <c r="GS28" i="12"/>
  <c r="CD28" i="12" s="1"/>
  <c r="GB32" i="12"/>
  <c r="CB32" i="12" s="1"/>
  <c r="GB34" i="12"/>
  <c r="CB34" i="12" s="1"/>
  <c r="GB21" i="12"/>
  <c r="CB21" i="12" s="1"/>
  <c r="FI31" i="12"/>
  <c r="CC31" i="12" s="1"/>
  <c r="EQ31" i="12"/>
  <c r="CA31" i="12" s="1"/>
  <c r="DZ22" i="12"/>
  <c r="BZ22" i="12" s="1"/>
  <c r="FI21" i="12"/>
  <c r="CC21" i="12" s="1"/>
  <c r="DH33" i="12"/>
  <c r="GB31" i="12"/>
  <c r="CB31" i="12" s="1"/>
  <c r="GS24" i="12"/>
  <c r="CD24" i="12" s="1"/>
  <c r="HK27" i="12"/>
  <c r="CE27" i="12" s="1"/>
  <c r="DH26" i="12"/>
  <c r="EQ21" i="12"/>
  <c r="CA21" i="12" s="1"/>
  <c r="BX21" i="12" s="1"/>
  <c r="BN21" i="12" s="1"/>
  <c r="BH21" i="12" s="1"/>
  <c r="BG21" i="12" s="1"/>
  <c r="AQ21" i="12" s="1"/>
  <c r="AX21" i="12" s="1"/>
  <c r="FI33" i="12"/>
  <c r="CC33" i="12" s="1"/>
  <c r="EQ29" i="12"/>
  <c r="CA29" i="12" s="1"/>
  <c r="FI25" i="12"/>
  <c r="CC25" i="12" s="1"/>
  <c r="GB25" i="12"/>
  <c r="CB25" i="12" s="1"/>
  <c r="HK25" i="12"/>
  <c r="CE25" i="12" s="1"/>
  <c r="DD24" i="12"/>
  <c r="DG24" i="12" s="1"/>
  <c r="FI27" i="12"/>
  <c r="CC27" i="12" s="1"/>
  <c r="GB30" i="12"/>
  <c r="CB30" i="12" s="1"/>
  <c r="GB33" i="12"/>
  <c r="CB33" i="12" s="1"/>
  <c r="DZ24" i="12"/>
  <c r="BZ24" i="12" s="1"/>
  <c r="BW20" i="12"/>
  <c r="EQ25" i="12"/>
  <c r="CA25" i="12" s="1"/>
  <c r="FI34" i="12"/>
  <c r="CC34" i="12" s="1"/>
  <c r="BT21" i="12"/>
  <c r="BJ21" i="12" s="1"/>
  <c r="DH32" i="12"/>
  <c r="DH21" i="12"/>
  <c r="DD21" i="12"/>
  <c r="DG21" i="12" s="1"/>
  <c r="EQ28" i="12"/>
  <c r="CA28" i="12" s="1"/>
  <c r="DD29" i="12"/>
  <c r="DG29" i="12" s="1"/>
  <c r="DI29" i="12" s="1"/>
  <c r="BY29" i="12" s="1"/>
  <c r="DD33" i="12"/>
  <c r="DG33" i="12" s="1"/>
  <c r="DH24" i="12"/>
  <c r="DI24" i="12" s="1"/>
  <c r="BY24" i="12" s="1"/>
  <c r="HK32" i="12"/>
  <c r="CE32" i="12" s="1"/>
  <c r="BN20" i="12"/>
  <c r="BH20" i="12" s="1"/>
  <c r="BG20" i="12"/>
  <c r="AQ20" i="12" s="1"/>
  <c r="EQ34" i="12"/>
  <c r="CA34" i="12" s="1"/>
  <c r="DD30" i="12"/>
  <c r="DG30" i="12" s="1"/>
  <c r="DI30" i="12" s="1"/>
  <c r="BY30" i="12" s="1"/>
  <c r="FI20" i="12"/>
  <c r="CC20" i="12" s="1"/>
  <c r="DZ25" i="12"/>
  <c r="BZ25" i="12" s="1"/>
  <c r="DD32" i="12"/>
  <c r="DG32" i="12" s="1"/>
  <c r="GB24" i="12"/>
  <c r="CB24" i="12" s="1"/>
  <c r="EQ23" i="12"/>
  <c r="CA23" i="12" s="1"/>
  <c r="BI20" i="12"/>
  <c r="GS27" i="12"/>
  <c r="CD27" i="12" s="1"/>
  <c r="DD26" i="12"/>
  <c r="DG26" i="12" s="1"/>
  <c r="GB29" i="12"/>
  <c r="CB29" i="12" s="1"/>
  <c r="DH28" i="12"/>
  <c r="DD34" i="12"/>
  <c r="DG34" i="12" s="1"/>
  <c r="DH22" i="12"/>
  <c r="GS21" i="12"/>
  <c r="CD21" i="12" s="1"/>
  <c r="EQ27" i="12"/>
  <c r="CA27" i="12" s="1"/>
  <c r="FI32" i="12"/>
  <c r="CC32" i="12" s="1"/>
  <c r="DD28" i="12"/>
  <c r="DG28" i="12" s="1"/>
  <c r="DD25" i="12"/>
  <c r="DG25" i="12" s="1"/>
  <c r="DD31" i="12"/>
  <c r="DG31" i="12" s="1"/>
  <c r="DI31" i="12" s="1"/>
  <c r="BY31" i="12" s="1"/>
  <c r="HK21" i="12"/>
  <c r="CE21" i="12" s="1"/>
  <c r="DH34" i="12"/>
  <c r="DD22" i="12"/>
  <c r="DG22" i="12" s="1"/>
  <c r="HK33" i="12"/>
  <c r="CE33" i="12" s="1"/>
  <c r="EQ33" i="12"/>
  <c r="CA33" i="12" s="1"/>
  <c r="FI26" i="12"/>
  <c r="CC26" i="12" s="1"/>
  <c r="DZ50" i="12" l="1"/>
  <c r="BZ50" i="12" s="1"/>
  <c r="DZ38" i="12"/>
  <c r="BZ38" i="12" s="1"/>
  <c r="DI40" i="12"/>
  <c r="BY40" i="12" s="1"/>
  <c r="FI37" i="12"/>
  <c r="CC37" i="12" s="1"/>
  <c r="DZ39" i="12"/>
  <c r="BZ39" i="12" s="1"/>
  <c r="DZ41" i="12"/>
  <c r="BZ41" i="12" s="1"/>
  <c r="DZ35" i="12"/>
  <c r="BZ35" i="12" s="1"/>
  <c r="DI36" i="12"/>
  <c r="BY36" i="12" s="1"/>
  <c r="FI48" i="12"/>
  <c r="CC48" i="12" s="1"/>
  <c r="DI39" i="12"/>
  <c r="BY39" i="12" s="1"/>
  <c r="FI36" i="12"/>
  <c r="CC36" i="12" s="1"/>
  <c r="DI33" i="12"/>
  <c r="BY33" i="12" s="1"/>
  <c r="DI25" i="12"/>
  <c r="BY25" i="12" s="1"/>
  <c r="AT21" i="12"/>
  <c r="AC21" i="12" s="1"/>
  <c r="BD21" i="12" s="1"/>
  <c r="DI26" i="12"/>
  <c r="BY26" i="12" s="1"/>
  <c r="AA21" i="12"/>
  <c r="AD21" i="12" s="1"/>
  <c r="DI28" i="12"/>
  <c r="BY28" i="12" s="1"/>
  <c r="DI32" i="12"/>
  <c r="BY32" i="12" s="1"/>
  <c r="AT20" i="12"/>
  <c r="AC20" i="12" s="1"/>
  <c r="BD20" i="12" s="1"/>
  <c r="AX20" i="12"/>
  <c r="AX35" i="12" s="1"/>
  <c r="AA20" i="12"/>
  <c r="AD20" i="12" s="1"/>
  <c r="DI34" i="12"/>
  <c r="BY34" i="12" s="1"/>
  <c r="DI21" i="12"/>
  <c r="BY21" i="12" s="1"/>
  <c r="DI22" i="12"/>
  <c r="BY22" i="12" s="1"/>
  <c r="AY36" i="12" l="1"/>
  <c r="AJ37" i="12"/>
  <c r="BD35" i="12"/>
  <c r="C17" i="12" s="1"/>
  <c r="Q16" i="12" l="1"/>
  <c r="HE50" i="11"/>
  <c r="HB50" i="11"/>
  <c r="GV50" i="11"/>
  <c r="GU50" i="11"/>
  <c r="GT50" i="11"/>
  <c r="GW50" i="11" s="1"/>
  <c r="GO50" i="11"/>
  <c r="GN50" i="11"/>
  <c r="GM50" i="11"/>
  <c r="GL50" i="11"/>
  <c r="GK50" i="11"/>
  <c r="FV50" i="11"/>
  <c r="FC50" i="11"/>
  <c r="EK50" i="11"/>
  <c r="DT50" i="11"/>
  <c r="DR50" i="11"/>
  <c r="DC50" i="11"/>
  <c r="AW50" i="11"/>
  <c r="AT50" i="11"/>
  <c r="HE49" i="11"/>
  <c r="HB49" i="11"/>
  <c r="GW49" i="11"/>
  <c r="GV49" i="11"/>
  <c r="GO49" i="11" s="1"/>
  <c r="GU49" i="11"/>
  <c r="GT49" i="11"/>
  <c r="GM49" i="11"/>
  <c r="GL49" i="11"/>
  <c r="GK49" i="11"/>
  <c r="FV49" i="11"/>
  <c r="FC49" i="11"/>
  <c r="EK49" i="11"/>
  <c r="DT49" i="11"/>
  <c r="DR49" i="11"/>
  <c r="DC49" i="11"/>
  <c r="AW49" i="11"/>
  <c r="AT49" i="11"/>
  <c r="HE48" i="11"/>
  <c r="HB48" i="11"/>
  <c r="GV48" i="11"/>
  <c r="GO48" i="11" s="1"/>
  <c r="GU48" i="11"/>
  <c r="GT48" i="11"/>
  <c r="GW48" i="11" s="1"/>
  <c r="GM48" i="11"/>
  <c r="GN48" i="11" s="1"/>
  <c r="GL48" i="11"/>
  <c r="GK48" i="11"/>
  <c r="FV48" i="11"/>
  <c r="FC48" i="11"/>
  <c r="EK48" i="11"/>
  <c r="HE47" i="11"/>
  <c r="HB47" i="11"/>
  <c r="GW47" i="11"/>
  <c r="GV47" i="11"/>
  <c r="GU47" i="11"/>
  <c r="GT47" i="11"/>
  <c r="GO47" i="11"/>
  <c r="GM47" i="11"/>
  <c r="GL47" i="11"/>
  <c r="GK47" i="11"/>
  <c r="FV47" i="11"/>
  <c r="FC47" i="11"/>
  <c r="EK47" i="11"/>
  <c r="DQ47" i="11"/>
  <c r="DA47" i="11"/>
  <c r="HE46" i="11"/>
  <c r="HB46" i="11"/>
  <c r="GV46" i="11"/>
  <c r="GO46" i="11" s="1"/>
  <c r="GU46" i="11"/>
  <c r="GT46" i="11"/>
  <c r="GN46" i="11" s="1"/>
  <c r="GM46" i="11"/>
  <c r="GL46" i="11"/>
  <c r="GK46" i="11"/>
  <c r="FV46" i="11"/>
  <c r="FC46" i="11"/>
  <c r="EK46" i="11"/>
  <c r="DT46" i="11"/>
  <c r="DR46" i="11"/>
  <c r="DC46" i="11"/>
  <c r="HE45" i="11"/>
  <c r="HB45" i="11"/>
  <c r="GV45" i="11"/>
  <c r="GO45" i="11" s="1"/>
  <c r="GU45" i="11"/>
  <c r="GT45" i="11"/>
  <c r="GW45" i="11" s="1"/>
  <c r="GM45" i="11"/>
  <c r="GL45" i="11"/>
  <c r="GK45" i="11"/>
  <c r="FV45" i="11"/>
  <c r="FC45" i="11"/>
  <c r="EK45" i="11"/>
  <c r="DT45" i="11"/>
  <c r="DR45" i="11"/>
  <c r="DC45" i="11"/>
  <c r="HE44" i="11"/>
  <c r="HB44" i="11"/>
  <c r="GV44" i="11"/>
  <c r="GO44" i="11" s="1"/>
  <c r="GU44" i="11"/>
  <c r="GT44" i="11"/>
  <c r="GW44" i="11" s="1"/>
  <c r="GM44" i="11"/>
  <c r="GN44" i="11" s="1"/>
  <c r="GL44" i="11"/>
  <c r="GK44" i="11"/>
  <c r="FV44" i="11"/>
  <c r="FC44" i="11"/>
  <c r="EK44" i="11"/>
  <c r="HE43" i="11"/>
  <c r="HB43" i="11"/>
  <c r="GV43" i="11"/>
  <c r="GO43" i="11" s="1"/>
  <c r="GU43" i="11"/>
  <c r="GT43" i="11"/>
  <c r="GW43" i="11" s="1"/>
  <c r="GM43" i="11"/>
  <c r="GL43" i="11"/>
  <c r="GK43" i="11"/>
  <c r="FV43" i="11"/>
  <c r="FC43" i="11"/>
  <c r="EK43" i="11"/>
  <c r="DQ43" i="11"/>
  <c r="DA43" i="11"/>
  <c r="HE42" i="11"/>
  <c r="HB42" i="11"/>
  <c r="GV42" i="11"/>
  <c r="GO42" i="11" s="1"/>
  <c r="GU42" i="11"/>
  <c r="GT42" i="11"/>
  <c r="GW42" i="11" s="1"/>
  <c r="GM42" i="11"/>
  <c r="GL42" i="11"/>
  <c r="GK42" i="11"/>
  <c r="FV42" i="11"/>
  <c r="FC42" i="11"/>
  <c r="EK42" i="11"/>
  <c r="DT42" i="11"/>
  <c r="DR42" i="11"/>
  <c r="DC42" i="11"/>
  <c r="HE41" i="11"/>
  <c r="HB41" i="11"/>
  <c r="GV41" i="11"/>
  <c r="GO41" i="11" s="1"/>
  <c r="GU41" i="11"/>
  <c r="GT41" i="11"/>
  <c r="GW41" i="11" s="1"/>
  <c r="GM41" i="11"/>
  <c r="GN41" i="11" s="1"/>
  <c r="GL41" i="11"/>
  <c r="GK41" i="11"/>
  <c r="FV41" i="11"/>
  <c r="FC41" i="11"/>
  <c r="EK41" i="11"/>
  <c r="DT41" i="11"/>
  <c r="DR41" i="11"/>
  <c r="DC41" i="11"/>
  <c r="HE40" i="11"/>
  <c r="HB40" i="11"/>
  <c r="GV40" i="11"/>
  <c r="GO40" i="11" s="1"/>
  <c r="GU40" i="11"/>
  <c r="GT40" i="11"/>
  <c r="GW40" i="11" s="1"/>
  <c r="GM40" i="11"/>
  <c r="GL40" i="11"/>
  <c r="GK40" i="11"/>
  <c r="FV40" i="11"/>
  <c r="FC40" i="11"/>
  <c r="EK40" i="11"/>
  <c r="HE39" i="11"/>
  <c r="HB39" i="11"/>
  <c r="GV39" i="11"/>
  <c r="GO39" i="11" s="1"/>
  <c r="GU39" i="11"/>
  <c r="GT39" i="11"/>
  <c r="GW39" i="11" s="1"/>
  <c r="GM39" i="11"/>
  <c r="GL39" i="11"/>
  <c r="GK39" i="11"/>
  <c r="FV39" i="11"/>
  <c r="FC39" i="11"/>
  <c r="EK39" i="11"/>
  <c r="DQ39" i="11"/>
  <c r="DA39" i="11"/>
  <c r="HE38" i="11"/>
  <c r="HB38" i="11"/>
  <c r="GW38" i="11"/>
  <c r="GV38" i="11"/>
  <c r="GO38" i="11" s="1"/>
  <c r="GU38" i="11"/>
  <c r="GT38" i="11"/>
  <c r="GM38" i="11"/>
  <c r="GL38" i="11"/>
  <c r="GK38" i="11"/>
  <c r="FV38" i="11"/>
  <c r="FC38" i="11"/>
  <c r="EK38" i="11"/>
  <c r="DT38" i="11"/>
  <c r="DR38" i="11"/>
  <c r="DC38" i="11"/>
  <c r="HE37" i="11"/>
  <c r="HB37" i="11"/>
  <c r="GV37" i="11"/>
  <c r="GO37" i="11" s="1"/>
  <c r="GU37" i="11"/>
  <c r="GT37" i="11"/>
  <c r="GM37" i="11"/>
  <c r="GL37" i="11"/>
  <c r="GK37" i="11"/>
  <c r="FV37" i="11"/>
  <c r="FC37" i="11"/>
  <c r="EK37" i="11"/>
  <c r="DT37" i="11"/>
  <c r="DR37" i="11"/>
  <c r="DC37" i="11"/>
  <c r="HE36" i="11"/>
  <c r="HB36" i="11"/>
  <c r="GV36" i="11"/>
  <c r="GO36" i="11" s="1"/>
  <c r="GU36" i="11"/>
  <c r="GT36" i="11"/>
  <c r="GW36" i="11" s="1"/>
  <c r="GM36" i="11"/>
  <c r="GL36" i="11"/>
  <c r="GK36" i="11"/>
  <c r="FV36" i="11"/>
  <c r="FC36" i="11"/>
  <c r="EK36" i="11"/>
  <c r="HE35" i="11"/>
  <c r="HB35" i="11"/>
  <c r="GV35" i="11"/>
  <c r="GO35" i="11" s="1"/>
  <c r="GU35" i="11"/>
  <c r="GT35" i="11"/>
  <c r="GW35" i="11" s="1"/>
  <c r="GM35" i="11"/>
  <c r="GN35" i="11" s="1"/>
  <c r="GL35" i="11"/>
  <c r="GK35" i="11"/>
  <c r="FV35" i="11"/>
  <c r="FC35" i="11"/>
  <c r="EK35" i="11"/>
  <c r="DQ35" i="11"/>
  <c r="DA35" i="11"/>
  <c r="HB34" i="11"/>
  <c r="HA34" i="11"/>
  <c r="GZ34" i="11"/>
  <c r="GL34" i="11"/>
  <c r="GJ34" i="11"/>
  <c r="GI34" i="11"/>
  <c r="GV34" i="11" s="1"/>
  <c r="FR34" i="11"/>
  <c r="FQ34" i="11"/>
  <c r="EY34" i="11"/>
  <c r="EX34" i="11"/>
  <c r="EH34" i="11"/>
  <c r="EG34" i="11"/>
  <c r="DQ34" i="11"/>
  <c r="DP34" i="11"/>
  <c r="DA34" i="11"/>
  <c r="BS34" i="11"/>
  <c r="BR34" i="11"/>
  <c r="BL34" i="11"/>
  <c r="BM34" i="11" s="1"/>
  <c r="BF34" i="11"/>
  <c r="BE34" i="11"/>
  <c r="BQ34" i="11" s="1"/>
  <c r="BC34" i="11"/>
  <c r="AY34" i="11"/>
  <c r="AX34" i="11"/>
  <c r="AV34" i="11"/>
  <c r="AT34" i="11"/>
  <c r="AQ34" i="11"/>
  <c r="AD34" i="11"/>
  <c r="AC34" i="11"/>
  <c r="AA34" i="11"/>
  <c r="Y34" i="11"/>
  <c r="BO34" i="11" s="1"/>
  <c r="HA33" i="11"/>
  <c r="HC33" i="11" s="1"/>
  <c r="GZ33" i="11"/>
  <c r="GJ33" i="11"/>
  <c r="GL33" i="11" s="1"/>
  <c r="GI33" i="11"/>
  <c r="GT33" i="11" s="1"/>
  <c r="GW33" i="11" s="1"/>
  <c r="FR33" i="11"/>
  <c r="FV33" i="11" s="1"/>
  <c r="FQ33" i="11"/>
  <c r="EY33" i="11"/>
  <c r="EZ33" i="11" s="1"/>
  <c r="EX33" i="11"/>
  <c r="EH33" i="11"/>
  <c r="EG33" i="11"/>
  <c r="ET33" i="11" s="1"/>
  <c r="DQ33" i="11"/>
  <c r="DP33" i="11"/>
  <c r="DA33" i="11"/>
  <c r="BS33" i="11"/>
  <c r="BR33" i="11"/>
  <c r="Y33" i="11" s="1"/>
  <c r="BO33" i="11" s="1"/>
  <c r="BL33" i="11"/>
  <c r="BM33" i="11" s="1"/>
  <c r="BF33" i="11"/>
  <c r="BE33" i="11"/>
  <c r="BQ33" i="11" s="1"/>
  <c r="BC33" i="11"/>
  <c r="AY33" i="11"/>
  <c r="AX33" i="11"/>
  <c r="AV33" i="11"/>
  <c r="AT33" i="11"/>
  <c r="AQ33" i="11"/>
  <c r="AD33" i="11"/>
  <c r="AC33" i="11"/>
  <c r="BD33" i="11" s="1"/>
  <c r="AA33" i="11"/>
  <c r="HA32" i="11"/>
  <c r="GZ32" i="11"/>
  <c r="HM32" i="11" s="1"/>
  <c r="GL32" i="11"/>
  <c r="GJ32" i="11"/>
  <c r="GI32" i="11"/>
  <c r="FV32" i="11"/>
  <c r="FR32" i="11"/>
  <c r="FQ32" i="11"/>
  <c r="FC32" i="11"/>
  <c r="EY32" i="11"/>
  <c r="EX32" i="11"/>
  <c r="EH32" i="11"/>
  <c r="EG32" i="11"/>
  <c r="DQ32" i="11"/>
  <c r="DP32" i="11"/>
  <c r="DT32" i="11" s="1"/>
  <c r="DA32" i="11"/>
  <c r="BS32" i="11"/>
  <c r="BX32" i="11" s="1"/>
  <c r="BR32" i="11"/>
  <c r="BL32" i="11"/>
  <c r="BM32" i="11" s="1"/>
  <c r="BF32" i="11"/>
  <c r="BE32" i="11"/>
  <c r="BC32" i="11"/>
  <c r="AY32" i="11"/>
  <c r="AX32" i="11"/>
  <c r="AT32" i="11"/>
  <c r="AQ32" i="11"/>
  <c r="AD32" i="11"/>
  <c r="AC32" i="11"/>
  <c r="BD32" i="11" s="1"/>
  <c r="AA32" i="11"/>
  <c r="Y32" i="11"/>
  <c r="HA31" i="11"/>
  <c r="GZ31" i="11"/>
  <c r="HN31" i="11" s="1"/>
  <c r="GJ31" i="11"/>
  <c r="GL31" i="11" s="1"/>
  <c r="GI31" i="11"/>
  <c r="FR31" i="11"/>
  <c r="FQ31" i="11"/>
  <c r="GC31" i="11" s="1"/>
  <c r="GF31" i="11" s="1"/>
  <c r="EY31" i="11"/>
  <c r="FA31" i="11" s="1"/>
  <c r="EX31" i="11"/>
  <c r="EH31" i="11"/>
  <c r="EG31" i="11"/>
  <c r="DQ31" i="11"/>
  <c r="DP31" i="11"/>
  <c r="DA31" i="11"/>
  <c r="BS31" i="11"/>
  <c r="BX31" i="11" s="1"/>
  <c r="BR31" i="11"/>
  <c r="BL31" i="11"/>
  <c r="BM31" i="11" s="1"/>
  <c r="BF31" i="11"/>
  <c r="BE31" i="11"/>
  <c r="BQ31" i="11" s="1"/>
  <c r="BU31" i="11" s="1"/>
  <c r="BC31" i="11"/>
  <c r="AY31" i="11"/>
  <c r="AX31" i="11"/>
  <c r="AT31" i="11"/>
  <c r="AQ31" i="11"/>
  <c r="AD31" i="11"/>
  <c r="AC31" i="11"/>
  <c r="AA31" i="11"/>
  <c r="Y31" i="11"/>
  <c r="HA30" i="11"/>
  <c r="HD30" i="11" s="1"/>
  <c r="GZ30" i="11"/>
  <c r="HE30" i="11" s="1"/>
  <c r="GJ30" i="11"/>
  <c r="GK30" i="11" s="1"/>
  <c r="GI30" i="11"/>
  <c r="FR30" i="11"/>
  <c r="FQ30" i="11"/>
  <c r="EY30" i="11"/>
  <c r="FC30" i="11" s="1"/>
  <c r="EX30" i="11"/>
  <c r="EH30" i="11"/>
  <c r="EG30" i="11"/>
  <c r="EK30" i="11" s="1"/>
  <c r="DR30" i="11"/>
  <c r="DQ30" i="11"/>
  <c r="DP30" i="11"/>
  <c r="DT30" i="11" s="1"/>
  <c r="DA30" i="11"/>
  <c r="BS30" i="11"/>
  <c r="BX30" i="11" s="1"/>
  <c r="BR30" i="11"/>
  <c r="BL30" i="11"/>
  <c r="BM30" i="11" s="1"/>
  <c r="BF30" i="11"/>
  <c r="BQ30" i="11" s="1"/>
  <c r="BE30" i="11"/>
  <c r="BC30" i="11"/>
  <c r="AY30" i="11"/>
  <c r="AX30" i="11"/>
  <c r="AT30" i="11"/>
  <c r="AQ30" i="11"/>
  <c r="AD30" i="11"/>
  <c r="AC30" i="11"/>
  <c r="AA30" i="11"/>
  <c r="Y30" i="11"/>
  <c r="HA29" i="11"/>
  <c r="GZ29" i="11"/>
  <c r="GJ29" i="11"/>
  <c r="GL29" i="11" s="1"/>
  <c r="GI29" i="11"/>
  <c r="GM29" i="11" s="1"/>
  <c r="FV29" i="11"/>
  <c r="FR29" i="11"/>
  <c r="FQ29" i="11"/>
  <c r="EY29" i="11"/>
  <c r="FC29" i="11" s="1"/>
  <c r="EX29" i="11"/>
  <c r="EH29" i="11"/>
  <c r="EG29" i="11"/>
  <c r="EK29" i="11" s="1"/>
  <c r="DQ29" i="11"/>
  <c r="DR29" i="11" s="1"/>
  <c r="DP29" i="11"/>
  <c r="DT29" i="11" s="1"/>
  <c r="DA29" i="11"/>
  <c r="BS29" i="11"/>
  <c r="BT29" i="11" s="1"/>
  <c r="BR29" i="11"/>
  <c r="Y29" i="11" s="1"/>
  <c r="BL29" i="11"/>
  <c r="BM29" i="11" s="1"/>
  <c r="BF29" i="11"/>
  <c r="GU29" i="11" s="1"/>
  <c r="BE29" i="11"/>
  <c r="BC29" i="11"/>
  <c r="AY29" i="11"/>
  <c r="AX29" i="11"/>
  <c r="AT29" i="11"/>
  <c r="AQ29" i="11"/>
  <c r="AD29" i="11"/>
  <c r="AC29" i="11"/>
  <c r="BD29" i="11" s="1"/>
  <c r="AA29" i="11"/>
  <c r="HA28" i="11"/>
  <c r="GZ28" i="11"/>
  <c r="GJ28" i="11"/>
  <c r="GI28" i="11"/>
  <c r="FR28" i="11"/>
  <c r="FQ28" i="11"/>
  <c r="EY28" i="11"/>
  <c r="EX28" i="11"/>
  <c r="EH28" i="11"/>
  <c r="EG28" i="11"/>
  <c r="EK28" i="11" s="1"/>
  <c r="DQ28" i="11"/>
  <c r="DP28" i="11"/>
  <c r="DA28" i="11"/>
  <c r="BS28" i="11"/>
  <c r="BV28" i="11" s="1"/>
  <c r="BR28" i="11"/>
  <c r="Y28" i="11" s="1"/>
  <c r="AV28" i="11" s="1"/>
  <c r="BO28" i="11"/>
  <c r="BL28" i="11"/>
  <c r="BM28" i="11" s="1"/>
  <c r="BF28" i="11"/>
  <c r="GU28" i="11" s="1"/>
  <c r="BE28" i="11"/>
  <c r="BC28" i="11"/>
  <c r="AY28" i="11"/>
  <c r="AX28" i="11"/>
  <c r="AT28" i="11"/>
  <c r="AQ28" i="11"/>
  <c r="AD28" i="11"/>
  <c r="AC28" i="11"/>
  <c r="BD28" i="11" s="1"/>
  <c r="AA28" i="11"/>
  <c r="HA27" i="11"/>
  <c r="GZ27" i="11"/>
  <c r="HB27" i="11" s="1"/>
  <c r="GJ27" i="11"/>
  <c r="GL27" i="11" s="1"/>
  <c r="GI27" i="11"/>
  <c r="GK27" i="11" s="1"/>
  <c r="FR27" i="11"/>
  <c r="FQ27" i="11"/>
  <c r="FV27" i="11" s="1"/>
  <c r="FC27" i="11"/>
  <c r="EY27" i="11"/>
  <c r="EX27" i="11"/>
  <c r="EH27" i="11"/>
  <c r="EG27" i="11"/>
  <c r="EK27" i="11" s="1"/>
  <c r="DQ27" i="11"/>
  <c r="DP27" i="11"/>
  <c r="DT27" i="11" s="1"/>
  <c r="DA27" i="11"/>
  <c r="BX27" i="11"/>
  <c r="BS27" i="11"/>
  <c r="BT27" i="11" s="1"/>
  <c r="BR27" i="11"/>
  <c r="BL27" i="11"/>
  <c r="BM27" i="11" s="1"/>
  <c r="BF27" i="11"/>
  <c r="BE27" i="11"/>
  <c r="BC27" i="11"/>
  <c r="AY27" i="11"/>
  <c r="AX27" i="11"/>
  <c r="AT27" i="11"/>
  <c r="AQ27" i="11"/>
  <c r="AD27" i="11"/>
  <c r="AC27" i="11"/>
  <c r="AA27" i="11"/>
  <c r="Y27" i="11"/>
  <c r="HA26" i="11"/>
  <c r="GZ26" i="11"/>
  <c r="GJ26" i="11"/>
  <c r="GL26" i="11" s="1"/>
  <c r="GI26" i="11"/>
  <c r="GM26" i="11" s="1"/>
  <c r="FR26" i="11"/>
  <c r="FQ26" i="11"/>
  <c r="FS26" i="11" s="1"/>
  <c r="EY26" i="11"/>
  <c r="EX26" i="11"/>
  <c r="FC26" i="11" s="1"/>
  <c r="EH26" i="11"/>
  <c r="EG26" i="11"/>
  <c r="DQ26" i="11"/>
  <c r="DP26" i="11"/>
  <c r="DA26" i="11"/>
  <c r="CM26" i="11"/>
  <c r="CL26" i="11"/>
  <c r="BS26" i="11"/>
  <c r="BR26" i="11"/>
  <c r="Y26" i="11" s="1"/>
  <c r="BQ26" i="11"/>
  <c r="BL26" i="11"/>
  <c r="BM26" i="11" s="1"/>
  <c r="BF26" i="11"/>
  <c r="BE26" i="11"/>
  <c r="BC26" i="11"/>
  <c r="AY26" i="11"/>
  <c r="AX26" i="11"/>
  <c r="AT26" i="11"/>
  <c r="AQ26" i="11"/>
  <c r="AD26" i="11"/>
  <c r="AC26" i="11"/>
  <c r="AA26" i="11"/>
  <c r="HE25" i="11"/>
  <c r="HA25" i="11"/>
  <c r="GZ25" i="11"/>
  <c r="GT25" i="11"/>
  <c r="GW25" i="11" s="1"/>
  <c r="GJ25" i="11"/>
  <c r="GL25" i="11" s="1"/>
  <c r="GI25" i="11"/>
  <c r="GM25" i="11" s="1"/>
  <c r="FR25" i="11"/>
  <c r="FQ25" i="11"/>
  <c r="EY25" i="11"/>
  <c r="EX25" i="11"/>
  <c r="EH25" i="11"/>
  <c r="EG25" i="11"/>
  <c r="DQ25" i="11"/>
  <c r="DP25" i="11"/>
  <c r="DA25" i="11"/>
  <c r="BS25" i="11"/>
  <c r="BX25" i="11" s="1"/>
  <c r="BR25" i="11"/>
  <c r="BQ25" i="11"/>
  <c r="BL25" i="11"/>
  <c r="BM25" i="11" s="1"/>
  <c r="BF25" i="11"/>
  <c r="BE25" i="11"/>
  <c r="BC25" i="11"/>
  <c r="AY25" i="11"/>
  <c r="AX25" i="11"/>
  <c r="AT25" i="11"/>
  <c r="AQ25" i="11"/>
  <c r="AD25" i="11"/>
  <c r="AC25" i="11"/>
  <c r="BD25" i="11" s="1"/>
  <c r="AA25" i="11"/>
  <c r="Y25" i="11"/>
  <c r="BO25" i="11" s="1"/>
  <c r="HA24" i="11"/>
  <c r="GZ24" i="11"/>
  <c r="HB24" i="11" s="1"/>
  <c r="GJ24" i="11"/>
  <c r="GM24" i="11" s="1"/>
  <c r="GI24" i="11"/>
  <c r="FR24" i="11"/>
  <c r="FQ24" i="11"/>
  <c r="FV24" i="11" s="1"/>
  <c r="EY24" i="11"/>
  <c r="EX24" i="11"/>
  <c r="FC24" i="11" s="1"/>
  <c r="EK24" i="11"/>
  <c r="EH24" i="11"/>
  <c r="EG24" i="11"/>
  <c r="DQ24" i="11"/>
  <c r="DP24" i="11"/>
  <c r="DA24" i="11"/>
  <c r="BS24" i="11"/>
  <c r="BR24" i="11"/>
  <c r="Y24" i="11" s="1"/>
  <c r="BM24" i="11"/>
  <c r="BL24" i="11"/>
  <c r="BF24" i="11"/>
  <c r="BE24" i="11"/>
  <c r="BC24" i="11"/>
  <c r="AY24" i="11"/>
  <c r="AX24" i="11"/>
  <c r="AT24" i="11"/>
  <c r="AQ24" i="11"/>
  <c r="AD24" i="11"/>
  <c r="AC24" i="11"/>
  <c r="AA24" i="11"/>
  <c r="HA23" i="11"/>
  <c r="GZ23" i="11"/>
  <c r="GU23" i="11"/>
  <c r="GJ23" i="11"/>
  <c r="GI23" i="11"/>
  <c r="GT23" i="11" s="1"/>
  <c r="GW23" i="11" s="1"/>
  <c r="FR23" i="11"/>
  <c r="FQ23" i="11"/>
  <c r="EY23" i="11"/>
  <c r="EX23" i="11"/>
  <c r="EH23" i="11"/>
  <c r="EG23" i="11"/>
  <c r="DQ23" i="11"/>
  <c r="DP23" i="11"/>
  <c r="DA23" i="11"/>
  <c r="BV23" i="11"/>
  <c r="BT23" i="11"/>
  <c r="BS23" i="11"/>
  <c r="BX23" i="11" s="1"/>
  <c r="BR23" i="11"/>
  <c r="Y23" i="11" s="1"/>
  <c r="AV23" i="11" s="1"/>
  <c r="BO23" i="11"/>
  <c r="BM23" i="11"/>
  <c r="BL23" i="11"/>
  <c r="BF23" i="11"/>
  <c r="BE23" i="11"/>
  <c r="BC23" i="11"/>
  <c r="AY23" i="11"/>
  <c r="AX23" i="11"/>
  <c r="AT23" i="11"/>
  <c r="AQ23" i="11"/>
  <c r="AD23" i="11"/>
  <c r="AC23" i="11"/>
  <c r="BD23" i="11" s="1"/>
  <c r="AA23" i="11"/>
  <c r="HE22" i="11"/>
  <c r="HA22" i="11"/>
  <c r="GZ22" i="11"/>
  <c r="HB22" i="11" s="1"/>
  <c r="GL22" i="11"/>
  <c r="GJ22" i="11"/>
  <c r="GI22" i="11"/>
  <c r="GK22" i="11" s="1"/>
  <c r="FR22" i="11"/>
  <c r="FQ22" i="11"/>
  <c r="EY22" i="11"/>
  <c r="EX22" i="11"/>
  <c r="EH22" i="11"/>
  <c r="EG22" i="11"/>
  <c r="ER22" i="11" s="1"/>
  <c r="EU22" i="11" s="1"/>
  <c r="DQ22" i="11"/>
  <c r="DP22" i="11"/>
  <c r="DA22" i="11"/>
  <c r="BV22" i="11"/>
  <c r="BS22" i="11"/>
  <c r="BX22" i="11" s="1"/>
  <c r="BR22" i="11"/>
  <c r="BL22" i="11"/>
  <c r="BM22" i="11" s="1"/>
  <c r="BF22" i="11"/>
  <c r="BE22" i="11"/>
  <c r="BQ22" i="11" s="1"/>
  <c r="BW22" i="11" s="1"/>
  <c r="BC22" i="11"/>
  <c r="AY22" i="11"/>
  <c r="AX22" i="11"/>
  <c r="AT22" i="11"/>
  <c r="AQ22" i="11"/>
  <c r="AD22" i="11"/>
  <c r="AC22" i="11"/>
  <c r="AA22" i="11"/>
  <c r="Y22" i="11"/>
  <c r="AV22" i="11" s="1"/>
  <c r="HA21" i="11"/>
  <c r="GZ21" i="11"/>
  <c r="GJ21" i="11"/>
  <c r="GL21" i="11" s="1"/>
  <c r="GI21" i="11"/>
  <c r="FR21" i="11"/>
  <c r="FQ21" i="11"/>
  <c r="EY21" i="11"/>
  <c r="EX21" i="11"/>
  <c r="EH21" i="11"/>
  <c r="EG21" i="11"/>
  <c r="DQ21" i="11"/>
  <c r="DP21" i="11"/>
  <c r="DA21" i="11"/>
  <c r="BR21" i="11"/>
  <c r="BS21" i="11" s="1"/>
  <c r="BL21" i="11"/>
  <c r="BM21" i="11" s="1"/>
  <c r="BF21" i="11"/>
  <c r="BE21" i="11"/>
  <c r="BC21" i="11"/>
  <c r="HA20" i="11"/>
  <c r="GZ20" i="11"/>
  <c r="GJ20" i="11"/>
  <c r="GL20" i="11" s="1"/>
  <c r="GI20" i="11"/>
  <c r="FR20" i="11"/>
  <c r="FQ20" i="11"/>
  <c r="EY20" i="11"/>
  <c r="EX20" i="11"/>
  <c r="EH20" i="11"/>
  <c r="EG20" i="11"/>
  <c r="DQ20" i="11"/>
  <c r="DP20" i="11"/>
  <c r="DA20" i="11"/>
  <c r="BR20" i="11"/>
  <c r="Y20" i="11" s="1"/>
  <c r="BL20" i="11"/>
  <c r="BM20" i="11" s="1"/>
  <c r="BF20" i="11"/>
  <c r="BE20" i="11"/>
  <c r="BC20" i="11"/>
  <c r="HE18" i="11"/>
  <c r="HB18" i="11"/>
  <c r="GM18" i="11"/>
  <c r="GK18" i="11"/>
  <c r="FV18" i="11"/>
  <c r="FS18" i="11"/>
  <c r="FC18" i="11"/>
  <c r="EZ18" i="11"/>
  <c r="EK18" i="11"/>
  <c r="EI18" i="11"/>
  <c r="DT18" i="11"/>
  <c r="HE17" i="11"/>
  <c r="HB17" i="11"/>
  <c r="GM17" i="11"/>
  <c r="GK17" i="11"/>
  <c r="FV17" i="11"/>
  <c r="FV16" i="11" s="1"/>
  <c r="FS17" i="11"/>
  <c r="FC17" i="11"/>
  <c r="EZ17" i="11"/>
  <c r="EK17" i="11"/>
  <c r="EI17" i="11"/>
  <c r="DR17" i="11"/>
  <c r="DR14" i="11" s="1"/>
  <c r="DC17" i="11"/>
  <c r="DP47" i="11" s="1"/>
  <c r="DB17" i="11"/>
  <c r="BW17" i="11"/>
  <c r="BP30" i="11" s="1"/>
  <c r="HE16" i="11"/>
  <c r="HB16" i="11"/>
  <c r="GM16" i="11"/>
  <c r="GK16" i="11"/>
  <c r="FC16" i="11"/>
  <c r="FK34" i="11" s="1"/>
  <c r="FN34" i="11" s="1"/>
  <c r="EZ16" i="11"/>
  <c r="EZ12" i="11" s="1"/>
  <c r="EK16" i="11"/>
  <c r="ES49" i="11" s="1"/>
  <c r="EV49" i="11" s="1"/>
  <c r="EI16" i="11"/>
  <c r="EI13" i="11" s="1"/>
  <c r="DT16" i="11"/>
  <c r="EC31" i="11" s="1"/>
  <c r="DR16" i="11"/>
  <c r="CK16" i="11"/>
  <c r="AD16" i="11"/>
  <c r="DC8" i="11" s="1"/>
  <c r="GM8" i="11" s="1"/>
  <c r="GP37" i="11" s="1"/>
  <c r="FV15" i="11"/>
  <c r="FS15" i="11"/>
  <c r="FC15" i="11"/>
  <c r="EZ15" i="11"/>
  <c r="EK15" i="11"/>
  <c r="EI15" i="11"/>
  <c r="HE14" i="11"/>
  <c r="HC50" i="11" s="1"/>
  <c r="HB14" i="11"/>
  <c r="FV14" i="11"/>
  <c r="FS14" i="11"/>
  <c r="FC14" i="11"/>
  <c r="EZ14" i="11"/>
  <c r="H14" i="11"/>
  <c r="HE13" i="11"/>
  <c r="HL48" i="11" s="1"/>
  <c r="HO48" i="11" s="1"/>
  <c r="HB13" i="11"/>
  <c r="DC9" i="11"/>
  <c r="FC9" i="11" s="1"/>
  <c r="AJ8" i="11"/>
  <c r="EK6" i="11"/>
  <c r="EI6" i="11"/>
  <c r="HE50" i="10"/>
  <c r="HB50" i="10"/>
  <c r="GV50" i="10"/>
  <c r="GU50" i="10"/>
  <c r="GT50" i="10"/>
  <c r="GW50" i="10" s="1"/>
  <c r="GO50" i="10"/>
  <c r="GM50" i="10"/>
  <c r="GN50" i="10" s="1"/>
  <c r="GL50" i="10"/>
  <c r="GK50" i="10"/>
  <c r="FV50" i="10"/>
  <c r="FC50" i="10"/>
  <c r="EK50" i="10"/>
  <c r="EI50" i="10"/>
  <c r="DT50" i="10"/>
  <c r="DR50" i="10"/>
  <c r="DC50" i="10"/>
  <c r="AW50" i="10"/>
  <c r="AT50" i="10"/>
  <c r="HE49" i="10"/>
  <c r="HB49" i="10"/>
  <c r="GW49" i="10"/>
  <c r="GV49" i="10"/>
  <c r="GO49" i="10" s="1"/>
  <c r="GU49" i="10"/>
  <c r="GT49" i="10"/>
  <c r="GN49" i="10"/>
  <c r="GM49" i="10"/>
  <c r="GL49" i="10"/>
  <c r="GK49" i="10"/>
  <c r="FV49" i="10"/>
  <c r="FC49" i="10"/>
  <c r="EK49" i="10"/>
  <c r="EI49" i="10"/>
  <c r="DT49" i="10"/>
  <c r="DR49" i="10"/>
  <c r="DC49" i="10"/>
  <c r="AW49" i="10"/>
  <c r="AT49" i="10"/>
  <c r="HE48" i="10"/>
  <c r="HB48" i="10"/>
  <c r="GW48" i="10"/>
  <c r="GV48" i="10"/>
  <c r="GO48" i="10" s="1"/>
  <c r="GU48" i="10"/>
  <c r="GT48" i="10"/>
  <c r="GM48" i="10"/>
  <c r="GL48" i="10"/>
  <c r="GK48" i="10"/>
  <c r="FV48" i="10"/>
  <c r="FC48" i="10"/>
  <c r="EK48" i="10"/>
  <c r="EI48" i="10"/>
  <c r="HE47" i="10"/>
  <c r="HB47" i="10"/>
  <c r="GV47" i="10"/>
  <c r="GO47" i="10" s="1"/>
  <c r="GU47" i="10"/>
  <c r="GT47" i="10"/>
  <c r="GW47" i="10" s="1"/>
  <c r="GM47" i="10"/>
  <c r="GL47" i="10"/>
  <c r="GK47" i="10"/>
  <c r="FV47" i="10"/>
  <c r="FC47" i="10"/>
  <c r="EK47" i="10"/>
  <c r="EI47" i="10"/>
  <c r="DQ47" i="10"/>
  <c r="DA47" i="10"/>
  <c r="HE46" i="10"/>
  <c r="HB46" i="10"/>
  <c r="GW46" i="10"/>
  <c r="GV46" i="10"/>
  <c r="GO46" i="10" s="1"/>
  <c r="GU46" i="10"/>
  <c r="GT46" i="10"/>
  <c r="GM46" i="10"/>
  <c r="GL46" i="10"/>
  <c r="GK46" i="10"/>
  <c r="FV46" i="10"/>
  <c r="FC46" i="10"/>
  <c r="EK46" i="10"/>
  <c r="EI46" i="10"/>
  <c r="DT46" i="10"/>
  <c r="DR46" i="10"/>
  <c r="DC46" i="10"/>
  <c r="HE45" i="10"/>
  <c r="HB45" i="10"/>
  <c r="GV45" i="10"/>
  <c r="GU45" i="10"/>
  <c r="GT45" i="10"/>
  <c r="GW45" i="10" s="1"/>
  <c r="GO45" i="10"/>
  <c r="GM45" i="10"/>
  <c r="GL45" i="10"/>
  <c r="GK45" i="10"/>
  <c r="FV45" i="10"/>
  <c r="FC45" i="10"/>
  <c r="EK45" i="10"/>
  <c r="EI45" i="10"/>
  <c r="DT45" i="10"/>
  <c r="DR45" i="10"/>
  <c r="DC45" i="10"/>
  <c r="HE44" i="10"/>
  <c r="HB44" i="10"/>
  <c r="GV44" i="10"/>
  <c r="GO44" i="10" s="1"/>
  <c r="GU44" i="10"/>
  <c r="GT44" i="10"/>
  <c r="GW44" i="10" s="1"/>
  <c r="GM44" i="10"/>
  <c r="GL44" i="10"/>
  <c r="GK44" i="10"/>
  <c r="FV44" i="10"/>
  <c r="FC44" i="10"/>
  <c r="EK44" i="10"/>
  <c r="EI44" i="10"/>
  <c r="HE43" i="10"/>
  <c r="HB43" i="10"/>
  <c r="GW43" i="10"/>
  <c r="GV43" i="10"/>
  <c r="GO43" i="10" s="1"/>
  <c r="GU43" i="10"/>
  <c r="GT43" i="10"/>
  <c r="GM43" i="10"/>
  <c r="GL43" i="10"/>
  <c r="GK43" i="10"/>
  <c r="FV43" i="10"/>
  <c r="FC43" i="10"/>
  <c r="EK43" i="10"/>
  <c r="EI43" i="10"/>
  <c r="DQ43" i="10"/>
  <c r="DA43" i="10"/>
  <c r="HE42" i="10"/>
  <c r="HB42" i="10"/>
  <c r="GV42" i="10"/>
  <c r="GO42" i="10" s="1"/>
  <c r="GU42" i="10"/>
  <c r="GT42" i="10"/>
  <c r="GW42" i="10" s="1"/>
  <c r="GM42" i="10"/>
  <c r="GN42" i="10" s="1"/>
  <c r="GL42" i="10"/>
  <c r="GK42" i="10"/>
  <c r="FV42" i="10"/>
  <c r="FC42" i="10"/>
  <c r="EK42" i="10"/>
  <c r="EI42" i="10"/>
  <c r="DT42" i="10"/>
  <c r="DR42" i="10"/>
  <c r="DC42" i="10"/>
  <c r="HE41" i="10"/>
  <c r="HB41" i="10"/>
  <c r="GV41" i="10"/>
  <c r="GU41" i="10"/>
  <c r="GT41" i="10"/>
  <c r="GW41" i="10" s="1"/>
  <c r="GO41" i="10"/>
  <c r="GM41" i="10"/>
  <c r="GL41" i="10"/>
  <c r="GK41" i="10"/>
  <c r="FV41" i="10"/>
  <c r="FC41" i="10"/>
  <c r="EK41" i="10"/>
  <c r="EI41" i="10"/>
  <c r="DT41" i="10"/>
  <c r="DR41" i="10"/>
  <c r="DC41" i="10"/>
  <c r="HE40" i="10"/>
  <c r="HB40" i="10"/>
  <c r="GW40" i="10"/>
  <c r="GV40" i="10"/>
  <c r="GO40" i="10" s="1"/>
  <c r="GU40" i="10"/>
  <c r="GT40" i="10"/>
  <c r="GM40" i="10"/>
  <c r="GL40" i="10"/>
  <c r="GK40" i="10"/>
  <c r="FV40" i="10"/>
  <c r="FC40" i="10"/>
  <c r="EK40" i="10"/>
  <c r="EI40" i="10"/>
  <c r="HE39" i="10"/>
  <c r="HB39" i="10"/>
  <c r="GV39" i="10"/>
  <c r="GO39" i="10" s="1"/>
  <c r="GU39" i="10"/>
  <c r="GT39" i="10"/>
  <c r="GW39" i="10" s="1"/>
  <c r="GM39" i="10"/>
  <c r="GL39" i="10"/>
  <c r="GK39" i="10"/>
  <c r="FV39" i="10"/>
  <c r="FC39" i="10"/>
  <c r="EK39" i="10"/>
  <c r="EI39" i="10"/>
  <c r="DQ39" i="10"/>
  <c r="DA39" i="10"/>
  <c r="HE38" i="10"/>
  <c r="HB38" i="10"/>
  <c r="GV38" i="10"/>
  <c r="GO38" i="10" s="1"/>
  <c r="GU38" i="10"/>
  <c r="GT38" i="10"/>
  <c r="GW38" i="10" s="1"/>
  <c r="GM38" i="10"/>
  <c r="GL38" i="10"/>
  <c r="GK38" i="10"/>
  <c r="FV38" i="10"/>
  <c r="FC38" i="10"/>
  <c r="EK38" i="10"/>
  <c r="EI38" i="10"/>
  <c r="DT38" i="10"/>
  <c r="DR38" i="10"/>
  <c r="DC38" i="10"/>
  <c r="HE37" i="10"/>
  <c r="HB37" i="10"/>
  <c r="GV37" i="10"/>
  <c r="GO37" i="10" s="1"/>
  <c r="GU37" i="10"/>
  <c r="GT37" i="10"/>
  <c r="GW37" i="10" s="1"/>
  <c r="GM37" i="10"/>
  <c r="GL37" i="10"/>
  <c r="GK37" i="10"/>
  <c r="FV37" i="10"/>
  <c r="FC37" i="10"/>
  <c r="EK37" i="10"/>
  <c r="EI37" i="10"/>
  <c r="DT37" i="10"/>
  <c r="DR37" i="10"/>
  <c r="DC37" i="10"/>
  <c r="HE36" i="10"/>
  <c r="HB36" i="10"/>
  <c r="GV36" i="10"/>
  <c r="GO36" i="10" s="1"/>
  <c r="GU36" i="10"/>
  <c r="GT36" i="10"/>
  <c r="GW36" i="10" s="1"/>
  <c r="GM36" i="10"/>
  <c r="GN36" i="10" s="1"/>
  <c r="GL36" i="10"/>
  <c r="GK36" i="10"/>
  <c r="FV36" i="10"/>
  <c r="FC36" i="10"/>
  <c r="EK36" i="10"/>
  <c r="EI36" i="10"/>
  <c r="HE35" i="10"/>
  <c r="HB35" i="10"/>
  <c r="GV35" i="10"/>
  <c r="GU35" i="10"/>
  <c r="GT35" i="10"/>
  <c r="GW35" i="10" s="1"/>
  <c r="GO35" i="10"/>
  <c r="GM35" i="10"/>
  <c r="GL35" i="10"/>
  <c r="GK35" i="10"/>
  <c r="FV35" i="10"/>
  <c r="FC35" i="10"/>
  <c r="EK35" i="10"/>
  <c r="EI35" i="10"/>
  <c r="DQ35" i="10"/>
  <c r="DA35" i="10"/>
  <c r="HA34" i="10"/>
  <c r="GZ34" i="10"/>
  <c r="HE34" i="10" s="1"/>
  <c r="GK34" i="10"/>
  <c r="GJ34" i="10"/>
  <c r="GM34" i="10" s="1"/>
  <c r="GI34" i="10"/>
  <c r="GU34" i="10" s="1"/>
  <c r="FR34" i="10"/>
  <c r="FQ34" i="10"/>
  <c r="FC34" i="10"/>
  <c r="EY34" i="10"/>
  <c r="EX34" i="10"/>
  <c r="EH34" i="10"/>
  <c r="EG34" i="10"/>
  <c r="EI34" i="10" s="1"/>
  <c r="DQ34" i="10"/>
  <c r="DP34" i="10"/>
  <c r="DA34" i="10"/>
  <c r="BT34" i="10"/>
  <c r="BS34" i="10"/>
  <c r="BR34" i="10"/>
  <c r="Y34" i="10" s="1"/>
  <c r="AV34" i="10" s="1"/>
  <c r="BO34" i="10"/>
  <c r="BL34" i="10"/>
  <c r="BM34" i="10" s="1"/>
  <c r="BF34" i="10"/>
  <c r="BE34" i="10"/>
  <c r="GT34" i="10" s="1"/>
  <c r="GW34" i="10" s="1"/>
  <c r="BC34" i="10"/>
  <c r="AY34" i="10"/>
  <c r="AX34" i="10"/>
  <c r="AT34" i="10"/>
  <c r="AQ34" i="10"/>
  <c r="AD34" i="10"/>
  <c r="AC34" i="10"/>
  <c r="BD34" i="10" s="1"/>
  <c r="AA34" i="10"/>
  <c r="HB33" i="10"/>
  <c r="HA33" i="10"/>
  <c r="HE33" i="10" s="1"/>
  <c r="GZ33" i="10"/>
  <c r="GT33" i="10"/>
  <c r="GW33" i="10" s="1"/>
  <c r="GK33" i="10"/>
  <c r="GJ33" i="10"/>
  <c r="GL33" i="10" s="1"/>
  <c r="GI33" i="10"/>
  <c r="GM33" i="10" s="1"/>
  <c r="FR33" i="10"/>
  <c r="FQ33" i="10"/>
  <c r="EY33" i="10"/>
  <c r="EX33" i="10"/>
  <c r="FC33" i="10" s="1"/>
  <c r="EH33" i="10"/>
  <c r="EG33" i="10"/>
  <c r="DQ33" i="10"/>
  <c r="DP33" i="10"/>
  <c r="DA33" i="10"/>
  <c r="BX33" i="10"/>
  <c r="BV33" i="10"/>
  <c r="BT33" i="10"/>
  <c r="BS33" i="10"/>
  <c r="BR33" i="10"/>
  <c r="BL33" i="10"/>
  <c r="BM33" i="10" s="1"/>
  <c r="BF33" i="10"/>
  <c r="BE33" i="10"/>
  <c r="BC33" i="10"/>
  <c r="AY33" i="10"/>
  <c r="AX33" i="10"/>
  <c r="AT33" i="10"/>
  <c r="AQ33" i="10"/>
  <c r="AD33" i="10"/>
  <c r="AC33" i="10"/>
  <c r="BD33" i="10" s="1"/>
  <c r="AA33" i="10"/>
  <c r="Y33" i="10"/>
  <c r="BO33" i="10" s="1"/>
  <c r="HA32" i="10"/>
  <c r="GZ32" i="10"/>
  <c r="GV32" i="10"/>
  <c r="GO32" i="10" s="1"/>
  <c r="GJ32" i="10"/>
  <c r="GL32" i="10" s="1"/>
  <c r="GI32" i="10"/>
  <c r="GM32" i="10" s="1"/>
  <c r="FV32" i="10"/>
  <c r="FR32" i="10"/>
  <c r="FQ32" i="10"/>
  <c r="EY32" i="10"/>
  <c r="EX32" i="10"/>
  <c r="EH32" i="10"/>
  <c r="EG32" i="10"/>
  <c r="EK32" i="10" s="1"/>
  <c r="DQ32" i="10"/>
  <c r="DP32" i="10"/>
  <c r="DA32" i="10"/>
  <c r="BX32" i="10"/>
  <c r="BV32" i="10"/>
  <c r="BT32" i="10"/>
  <c r="BS32" i="10"/>
  <c r="BR32" i="10"/>
  <c r="BM32" i="10"/>
  <c r="BL32" i="10"/>
  <c r="BF32" i="10"/>
  <c r="GU32" i="10" s="1"/>
  <c r="BE32" i="10"/>
  <c r="BC32" i="10"/>
  <c r="AY32" i="10"/>
  <c r="AX32" i="10"/>
  <c r="AT32" i="10"/>
  <c r="AQ32" i="10"/>
  <c r="AD32" i="10"/>
  <c r="AC32" i="10"/>
  <c r="BD32" i="10" s="1"/>
  <c r="AA32" i="10"/>
  <c r="Y32" i="10"/>
  <c r="HA31" i="10"/>
  <c r="GZ31" i="10"/>
  <c r="GJ31" i="10"/>
  <c r="GI31" i="10"/>
  <c r="FV31" i="10"/>
  <c r="FR31" i="10"/>
  <c r="FQ31" i="10"/>
  <c r="EY31" i="10"/>
  <c r="EX31" i="10"/>
  <c r="EH31" i="10"/>
  <c r="EG31" i="10"/>
  <c r="DQ31" i="10"/>
  <c r="DP31" i="10"/>
  <c r="DR31" i="10" s="1"/>
  <c r="DA31" i="10"/>
  <c r="BS31" i="10"/>
  <c r="BT31" i="10" s="1"/>
  <c r="BR31" i="10"/>
  <c r="Y31" i="10" s="1"/>
  <c r="BO31" i="10" s="1"/>
  <c r="BL31" i="10"/>
  <c r="BM31" i="10" s="1"/>
  <c r="BF31" i="10"/>
  <c r="BE31" i="10"/>
  <c r="BQ31" i="10" s="1"/>
  <c r="BC31" i="10"/>
  <c r="AY31" i="10"/>
  <c r="AX31" i="10"/>
  <c r="AT31" i="10"/>
  <c r="AQ31" i="10"/>
  <c r="AD31" i="10"/>
  <c r="AC31" i="10"/>
  <c r="AA31" i="10"/>
  <c r="HA30" i="10"/>
  <c r="GZ30" i="10"/>
  <c r="HB30" i="10" s="1"/>
  <c r="GL30" i="10"/>
  <c r="GJ30" i="10"/>
  <c r="GI30" i="10"/>
  <c r="GM30" i="10" s="1"/>
  <c r="FR30" i="10"/>
  <c r="FQ30" i="10"/>
  <c r="FV30" i="10" s="1"/>
  <c r="FC30" i="10"/>
  <c r="EY30" i="10"/>
  <c r="EX30" i="10"/>
  <c r="EK30" i="10"/>
  <c r="EH30" i="10"/>
  <c r="EG30" i="10"/>
  <c r="DQ30" i="10"/>
  <c r="DP30" i="10"/>
  <c r="DA30" i="10"/>
  <c r="BV30" i="10"/>
  <c r="BS30" i="10"/>
  <c r="BT30" i="10" s="1"/>
  <c r="BR30" i="10"/>
  <c r="Y30" i="10" s="1"/>
  <c r="BL30" i="10"/>
  <c r="BM30" i="10" s="1"/>
  <c r="BF30" i="10"/>
  <c r="BE30" i="10"/>
  <c r="BQ30" i="10" s="1"/>
  <c r="BW30" i="10" s="1"/>
  <c r="BC30" i="10"/>
  <c r="AY30" i="10"/>
  <c r="AX30" i="10"/>
  <c r="AT30" i="10"/>
  <c r="AQ30" i="10"/>
  <c r="AD30" i="10"/>
  <c r="AC30" i="10"/>
  <c r="BD30" i="10" s="1"/>
  <c r="AA30" i="10"/>
  <c r="HA29" i="10"/>
  <c r="HE29" i="10" s="1"/>
  <c r="GZ29" i="10"/>
  <c r="GJ29" i="10"/>
  <c r="GL29" i="10" s="1"/>
  <c r="GI29" i="10"/>
  <c r="FR29" i="10"/>
  <c r="FQ29" i="10"/>
  <c r="EY29" i="10"/>
  <c r="EX29" i="10"/>
  <c r="FC29" i="10" s="1"/>
  <c r="EK29" i="10"/>
  <c r="EH29" i="10"/>
  <c r="EG29" i="10"/>
  <c r="DT29" i="10"/>
  <c r="DQ29" i="10"/>
  <c r="DR29" i="10" s="1"/>
  <c r="DP29" i="10"/>
  <c r="DA29" i="10"/>
  <c r="BS29" i="10"/>
  <c r="BX29" i="10" s="1"/>
  <c r="BR29" i="10"/>
  <c r="Y29" i="10" s="1"/>
  <c r="BL29" i="10"/>
  <c r="BM29" i="10" s="1"/>
  <c r="BF29" i="10"/>
  <c r="GU29" i="10" s="1"/>
  <c r="BE29" i="10"/>
  <c r="BC29" i="10"/>
  <c r="AY29" i="10"/>
  <c r="AX29" i="10"/>
  <c r="AT29" i="10"/>
  <c r="AQ29" i="10"/>
  <c r="AD29" i="10"/>
  <c r="AC29" i="10"/>
  <c r="AA29" i="10"/>
  <c r="HA28" i="10"/>
  <c r="HB28" i="10" s="1"/>
  <c r="GZ28" i="10"/>
  <c r="GJ28" i="10"/>
  <c r="GI28" i="10"/>
  <c r="GV28" i="10" s="1"/>
  <c r="FR28" i="10"/>
  <c r="FQ28" i="10"/>
  <c r="EY28" i="10"/>
  <c r="EX28" i="10"/>
  <c r="EH28" i="10"/>
  <c r="EG28" i="10"/>
  <c r="DT28" i="10"/>
  <c r="DQ28" i="10"/>
  <c r="DP28" i="10"/>
  <c r="DA28" i="10"/>
  <c r="BX28" i="10"/>
  <c r="BV28" i="10"/>
  <c r="BT28" i="10"/>
  <c r="BS28" i="10"/>
  <c r="BR28" i="10"/>
  <c r="Y28" i="10" s="1"/>
  <c r="BL28" i="10"/>
  <c r="BM28" i="10" s="1"/>
  <c r="BF28" i="10"/>
  <c r="BE28" i="10"/>
  <c r="BQ28" i="10" s="1"/>
  <c r="BC28" i="10"/>
  <c r="AY28" i="10"/>
  <c r="AX28" i="10"/>
  <c r="AT28" i="10"/>
  <c r="AQ28" i="10"/>
  <c r="AD28" i="10"/>
  <c r="AC28" i="10"/>
  <c r="BD28" i="10" s="1"/>
  <c r="AA28" i="10"/>
  <c r="HA27" i="10"/>
  <c r="GZ27" i="10"/>
  <c r="HB27" i="10" s="1"/>
  <c r="GL27" i="10"/>
  <c r="GJ27" i="10"/>
  <c r="GI27" i="10"/>
  <c r="GM27" i="10" s="1"/>
  <c r="FR27" i="10"/>
  <c r="FQ27" i="10"/>
  <c r="FV27" i="10" s="1"/>
  <c r="EY27" i="10"/>
  <c r="EX27" i="10"/>
  <c r="FC27" i="10" s="1"/>
  <c r="EI27" i="10"/>
  <c r="EH27" i="10"/>
  <c r="EG27" i="10"/>
  <c r="DR27" i="10"/>
  <c r="DQ27" i="10"/>
  <c r="DP27" i="10"/>
  <c r="DA27" i="10"/>
  <c r="BX27" i="10"/>
  <c r="BT27" i="10"/>
  <c r="BS27" i="10"/>
  <c r="BR27" i="10"/>
  <c r="BL27" i="10"/>
  <c r="BM27" i="10" s="1"/>
  <c r="BF27" i="10"/>
  <c r="GU27" i="10" s="1"/>
  <c r="BE27" i="10"/>
  <c r="BC27" i="10"/>
  <c r="AY27" i="10"/>
  <c r="AX27" i="10"/>
  <c r="AT27" i="10"/>
  <c r="AQ27" i="10"/>
  <c r="AD27" i="10"/>
  <c r="AC27" i="10"/>
  <c r="BD27" i="10" s="1"/>
  <c r="AA27" i="10"/>
  <c r="Y27" i="10"/>
  <c r="HA26" i="10"/>
  <c r="GZ26" i="10"/>
  <c r="GJ26" i="10"/>
  <c r="GL26" i="10" s="1"/>
  <c r="GI26" i="10"/>
  <c r="FR26" i="10"/>
  <c r="FQ26" i="10"/>
  <c r="EY26" i="10"/>
  <c r="FC26" i="10" s="1"/>
  <c r="EX26" i="10"/>
  <c r="EH26" i="10"/>
  <c r="EG26" i="10"/>
  <c r="DQ26" i="10"/>
  <c r="DP26" i="10"/>
  <c r="DA26" i="10"/>
  <c r="CM26" i="10"/>
  <c r="CL26" i="10"/>
  <c r="BS26" i="10"/>
  <c r="BR26" i="10"/>
  <c r="Y26" i="10" s="1"/>
  <c r="AV26" i="10" s="1"/>
  <c r="BL26" i="10"/>
  <c r="BM26" i="10" s="1"/>
  <c r="BF26" i="10"/>
  <c r="BE26" i="10"/>
  <c r="BC26" i="10"/>
  <c r="AY26" i="10"/>
  <c r="AX26" i="10"/>
  <c r="AT26" i="10"/>
  <c r="AQ26" i="10"/>
  <c r="AD26" i="10"/>
  <c r="AC26" i="10"/>
  <c r="BD26" i="10" s="1"/>
  <c r="AA26" i="10"/>
  <c r="HA25" i="10"/>
  <c r="HE25" i="10" s="1"/>
  <c r="GZ25" i="10"/>
  <c r="HM25" i="10" s="1"/>
  <c r="GL25" i="10"/>
  <c r="GJ25" i="10"/>
  <c r="GI25" i="10"/>
  <c r="GU25" i="10" s="1"/>
  <c r="FR25" i="10"/>
  <c r="FQ25" i="10"/>
  <c r="FV25" i="10" s="1"/>
  <c r="EY25" i="10"/>
  <c r="EX25" i="10"/>
  <c r="EH25" i="10"/>
  <c r="EG25" i="10"/>
  <c r="DQ25" i="10"/>
  <c r="DP25" i="10"/>
  <c r="DA25" i="10"/>
  <c r="BV25" i="10"/>
  <c r="BS25" i="10"/>
  <c r="BX25" i="10" s="1"/>
  <c r="BR25" i="10"/>
  <c r="BQ25" i="10"/>
  <c r="BU25" i="10" s="1"/>
  <c r="BM25" i="10"/>
  <c r="BL25" i="10"/>
  <c r="BF25" i="10"/>
  <c r="BE25" i="10"/>
  <c r="BC25" i="10"/>
  <c r="AY25" i="10"/>
  <c r="AX25" i="10"/>
  <c r="AT25" i="10"/>
  <c r="AQ25" i="10"/>
  <c r="AD25" i="10"/>
  <c r="AC25" i="10"/>
  <c r="AA25" i="10"/>
  <c r="Y25" i="10"/>
  <c r="BO25" i="10" s="1"/>
  <c r="HA24" i="10"/>
  <c r="GZ24" i="10"/>
  <c r="GL24" i="10"/>
  <c r="GJ24" i="10"/>
  <c r="GI24" i="10"/>
  <c r="FR24" i="10"/>
  <c r="FQ24" i="10"/>
  <c r="EY24" i="10"/>
  <c r="EX24" i="10"/>
  <c r="EH24" i="10"/>
  <c r="EG24" i="10"/>
  <c r="DQ24" i="10"/>
  <c r="DR24" i="10" s="1"/>
  <c r="DP24" i="10"/>
  <c r="DA24" i="10"/>
  <c r="BS24" i="10"/>
  <c r="BV24" i="10" s="1"/>
  <c r="BR24" i="10"/>
  <c r="BL24" i="10"/>
  <c r="BM24" i="10" s="1"/>
  <c r="BF24" i="10"/>
  <c r="BE24" i="10"/>
  <c r="BC24" i="10"/>
  <c r="AY24" i="10"/>
  <c r="AX24" i="10"/>
  <c r="AT24" i="10"/>
  <c r="AQ24" i="10"/>
  <c r="AD24" i="10"/>
  <c r="AC24" i="10"/>
  <c r="AA24" i="10"/>
  <c r="Y24" i="10"/>
  <c r="HA23" i="10"/>
  <c r="GZ23" i="10"/>
  <c r="GK23" i="10"/>
  <c r="GJ23" i="10"/>
  <c r="GI23" i="10"/>
  <c r="GU23" i="10" s="1"/>
  <c r="FR23" i="10"/>
  <c r="FQ23" i="10"/>
  <c r="EY23" i="10"/>
  <c r="EX23" i="10"/>
  <c r="EH23" i="10"/>
  <c r="EG23" i="10"/>
  <c r="DQ23" i="10"/>
  <c r="DP23" i="10"/>
  <c r="DA23" i="10"/>
  <c r="CL23" i="10"/>
  <c r="BS23" i="10"/>
  <c r="BX23" i="10" s="1"/>
  <c r="BR23" i="10"/>
  <c r="Y23" i="10" s="1"/>
  <c r="AV23" i="10" s="1"/>
  <c r="BL23" i="10"/>
  <c r="BM23" i="10" s="1"/>
  <c r="BF23" i="10"/>
  <c r="BE23" i="10"/>
  <c r="BC23" i="10"/>
  <c r="AY23" i="10"/>
  <c r="AX23" i="10"/>
  <c r="AT23" i="10"/>
  <c r="AQ23" i="10"/>
  <c r="AD23" i="10"/>
  <c r="AC23" i="10"/>
  <c r="BD23" i="10" s="1"/>
  <c r="AA23" i="10"/>
  <c r="HA22" i="10"/>
  <c r="GZ22" i="10"/>
  <c r="GL22" i="10"/>
  <c r="GJ22" i="10"/>
  <c r="GI22" i="10"/>
  <c r="FR22" i="10"/>
  <c r="FQ22" i="10"/>
  <c r="FV22" i="10" s="1"/>
  <c r="EY22" i="10"/>
  <c r="EX22" i="10"/>
  <c r="FC22" i="10" s="1"/>
  <c r="EH22" i="10"/>
  <c r="EI22" i="10" s="1"/>
  <c r="EG22" i="10"/>
  <c r="DR22" i="10"/>
  <c r="DQ22" i="10"/>
  <c r="DP22" i="10"/>
  <c r="DT22" i="10" s="1"/>
  <c r="DA22" i="10"/>
  <c r="BX22" i="10"/>
  <c r="BS22" i="10"/>
  <c r="BV22" i="10" s="1"/>
  <c r="BR22" i="10"/>
  <c r="BL22" i="10"/>
  <c r="BM22" i="10" s="1"/>
  <c r="BF22" i="10"/>
  <c r="BE22" i="10"/>
  <c r="BC22" i="10"/>
  <c r="AY22" i="10"/>
  <c r="AX22" i="10"/>
  <c r="AT22" i="10"/>
  <c r="AQ22" i="10"/>
  <c r="AD22" i="10"/>
  <c r="AC22" i="10"/>
  <c r="BD22" i="10" s="1"/>
  <c r="AA22" i="10"/>
  <c r="Y22" i="10"/>
  <c r="AV22" i="10" s="1"/>
  <c r="HA21" i="10"/>
  <c r="HE21" i="10" s="1"/>
  <c r="GZ21" i="10"/>
  <c r="GJ21" i="10"/>
  <c r="GL21" i="10" s="1"/>
  <c r="GI21" i="10"/>
  <c r="FR21" i="10"/>
  <c r="FQ21" i="10"/>
  <c r="FC21" i="10"/>
  <c r="EY21" i="10"/>
  <c r="EX21" i="10"/>
  <c r="EH21" i="10"/>
  <c r="EG21" i="10"/>
  <c r="EK21" i="10" s="1"/>
  <c r="DQ21" i="10"/>
  <c r="DP21" i="10"/>
  <c r="DA21" i="10"/>
  <c r="BS21" i="10"/>
  <c r="BV21" i="10" s="1"/>
  <c r="BR21" i="10"/>
  <c r="Y21" i="10" s="1"/>
  <c r="BM21" i="10"/>
  <c r="BL21" i="10"/>
  <c r="BF21" i="10"/>
  <c r="BQ21" i="10" s="1"/>
  <c r="BE21" i="10"/>
  <c r="BC21" i="10"/>
  <c r="AY21" i="10"/>
  <c r="AX21" i="10"/>
  <c r="AT21" i="10"/>
  <c r="AQ21" i="10"/>
  <c r="AD21" i="10"/>
  <c r="AC21" i="10"/>
  <c r="AA21" i="10"/>
  <c r="HA20" i="10"/>
  <c r="GZ20" i="10"/>
  <c r="GJ20" i="10"/>
  <c r="GL20" i="10" s="1"/>
  <c r="GI20" i="10"/>
  <c r="GV20" i="10" s="1"/>
  <c r="FR20" i="10"/>
  <c r="FQ20" i="10"/>
  <c r="EY20" i="10"/>
  <c r="EX20" i="10"/>
  <c r="EH20" i="10"/>
  <c r="EG20" i="10"/>
  <c r="DQ20" i="10"/>
  <c r="DP20" i="10"/>
  <c r="DA20" i="10"/>
  <c r="BR20" i="10"/>
  <c r="BS20" i="10" s="1"/>
  <c r="BL20" i="10"/>
  <c r="BM20" i="10" s="1"/>
  <c r="BF20" i="10"/>
  <c r="BE20" i="10"/>
  <c r="BC20" i="10"/>
  <c r="HE18" i="10"/>
  <c r="HB18" i="10"/>
  <c r="GM18" i="10"/>
  <c r="GK18" i="10"/>
  <c r="FV18" i="10"/>
  <c r="FS18" i="10"/>
  <c r="FC18" i="10"/>
  <c r="EZ18" i="10"/>
  <c r="EI18" i="10"/>
  <c r="DT18" i="10"/>
  <c r="HE17" i="10"/>
  <c r="HB17" i="10"/>
  <c r="GM17" i="10"/>
  <c r="GK17" i="10"/>
  <c r="FV17" i="10"/>
  <c r="FV16" i="10" s="1"/>
  <c r="FS17" i="10"/>
  <c r="FC17" i="10"/>
  <c r="FC16" i="10" s="1"/>
  <c r="EZ17" i="10"/>
  <c r="EI17" i="10"/>
  <c r="DR17" i="10"/>
  <c r="DR14" i="10" s="1"/>
  <c r="DC17" i="10"/>
  <c r="CZ31" i="10" s="1"/>
  <c r="DB17" i="10"/>
  <c r="BW17" i="10"/>
  <c r="BP29" i="10" s="1"/>
  <c r="HE16" i="10"/>
  <c r="HB16" i="10"/>
  <c r="GM16" i="10"/>
  <c r="GK16" i="10"/>
  <c r="DT16" i="10"/>
  <c r="DR16" i="10"/>
  <c r="CK16" i="10"/>
  <c r="AD16" i="10"/>
  <c r="DC8" i="10" s="1"/>
  <c r="FC8" i="10" s="1"/>
  <c r="FV15" i="10"/>
  <c r="FS15" i="10"/>
  <c r="FC15" i="10"/>
  <c r="EZ15" i="10"/>
  <c r="EK15" i="10"/>
  <c r="EI15" i="10"/>
  <c r="HE14" i="10"/>
  <c r="HB14" i="10"/>
  <c r="FV14" i="10"/>
  <c r="FS14" i="10"/>
  <c r="FC14" i="10"/>
  <c r="EZ14" i="10"/>
  <c r="H14" i="10"/>
  <c r="CM21" i="10" s="1"/>
  <c r="HE13" i="10"/>
  <c r="HD30" i="10" s="1"/>
  <c r="HB13" i="10"/>
  <c r="DC9" i="10"/>
  <c r="AJ8" i="10"/>
  <c r="FV8" i="10" l="1"/>
  <c r="EI20" i="10"/>
  <c r="GT22" i="11"/>
  <c r="GW22" i="11" s="1"/>
  <c r="BD22" i="11"/>
  <c r="BT22" i="11"/>
  <c r="FV22" i="11"/>
  <c r="GM22" i="11"/>
  <c r="GU22" i="11"/>
  <c r="FC8" i="11"/>
  <c r="GP41" i="11"/>
  <c r="GP50" i="11"/>
  <c r="FV8" i="11"/>
  <c r="DC18" i="11"/>
  <c r="GP36" i="11"/>
  <c r="GP45" i="11"/>
  <c r="GP35" i="11"/>
  <c r="GP40" i="11"/>
  <c r="GM9" i="11"/>
  <c r="FV9" i="11"/>
  <c r="GV21" i="11"/>
  <c r="GO21" i="11" s="1"/>
  <c r="GP21" i="11" s="1"/>
  <c r="GK21" i="11"/>
  <c r="DT20" i="11"/>
  <c r="BP22" i="10"/>
  <c r="BK22" i="10" s="1"/>
  <c r="CL28" i="10"/>
  <c r="O14" i="10" s="1"/>
  <c r="BN32" i="10" s="1"/>
  <c r="BH32" i="10" s="1"/>
  <c r="BG32" i="10" s="1"/>
  <c r="BP24" i="10"/>
  <c r="BK24" i="10" s="1"/>
  <c r="GM8" i="10"/>
  <c r="GP36" i="10" s="1"/>
  <c r="ER49" i="10"/>
  <c r="EU49" i="10" s="1"/>
  <c r="ER50" i="10"/>
  <c r="EU50" i="10" s="1"/>
  <c r="ES43" i="10"/>
  <c r="EJ34" i="10"/>
  <c r="DS38" i="10"/>
  <c r="DS46" i="10"/>
  <c r="DS37" i="10"/>
  <c r="EC50" i="10"/>
  <c r="EA37" i="10"/>
  <c r="ED37" i="10" s="1"/>
  <c r="DS31" i="10"/>
  <c r="FV20" i="10"/>
  <c r="BP21" i="10"/>
  <c r="BQ22" i="10"/>
  <c r="EK22" i="10"/>
  <c r="BT23" i="10"/>
  <c r="BQ24" i="10"/>
  <c r="EK24" i="10"/>
  <c r="BD25" i="10"/>
  <c r="AV25" i="10"/>
  <c r="GM25" i="10"/>
  <c r="GT25" i="10"/>
  <c r="GW25" i="10" s="1"/>
  <c r="HB25" i="10"/>
  <c r="BQ26" i="10"/>
  <c r="EK27" i="10"/>
  <c r="FV29" i="10"/>
  <c r="GK29" i="10"/>
  <c r="EA30" i="10"/>
  <c r="ED30" i="10" s="1"/>
  <c r="DT30" i="10"/>
  <c r="GC30" i="10"/>
  <c r="GF30" i="10" s="1"/>
  <c r="FV33" i="10"/>
  <c r="GE48" i="10"/>
  <c r="GE43" i="10"/>
  <c r="FU50" i="10"/>
  <c r="FU49" i="10"/>
  <c r="FU41" i="10"/>
  <c r="FU31" i="10"/>
  <c r="Y20" i="10"/>
  <c r="AV20" i="10" s="1"/>
  <c r="AY20" i="10" s="1"/>
  <c r="AY35" i="10" s="1"/>
  <c r="BP23" i="10"/>
  <c r="BV23" i="10"/>
  <c r="BW25" i="10"/>
  <c r="GK25" i="10"/>
  <c r="GV25" i="10"/>
  <c r="BV27" i="10"/>
  <c r="DT27" i="10"/>
  <c r="GK27" i="10"/>
  <c r="GT27" i="10"/>
  <c r="GW27" i="10" s="1"/>
  <c r="HE27" i="10"/>
  <c r="BP28" i="10"/>
  <c r="BK28" i="10" s="1"/>
  <c r="GT28" i="10"/>
  <c r="GW28" i="10" s="1"/>
  <c r="BU30" i="10"/>
  <c r="DS30" i="10"/>
  <c r="EJ30" i="10"/>
  <c r="GU30" i="10"/>
  <c r="GK30" i="10"/>
  <c r="GT30" i="10"/>
  <c r="GW30" i="10" s="1"/>
  <c r="GV30" i="10"/>
  <c r="GO30" i="10" s="1"/>
  <c r="HE30" i="10"/>
  <c r="BP31" i="10"/>
  <c r="ET31" i="10"/>
  <c r="FC32" i="10"/>
  <c r="BP34" i="10"/>
  <c r="BK34" i="10" s="1"/>
  <c r="BI34" i="10" s="1"/>
  <c r="HM43" i="10"/>
  <c r="HN42" i="10"/>
  <c r="HL36" i="10"/>
  <c r="HO36" i="10" s="1"/>
  <c r="HL48" i="10"/>
  <c r="HO48" i="10" s="1"/>
  <c r="DC18" i="10"/>
  <c r="BP20" i="10"/>
  <c r="GT20" i="10"/>
  <c r="GW20" i="10" s="1"/>
  <c r="HB23" i="10"/>
  <c r="BU24" i="10"/>
  <c r="BP25" i="10"/>
  <c r="BT25" i="10"/>
  <c r="ER25" i="10"/>
  <c r="EU25" i="10" s="1"/>
  <c r="BP26" i="10"/>
  <c r="BQ27" i="10"/>
  <c r="BW27" i="10" s="1"/>
  <c r="ES28" i="10"/>
  <c r="GU28" i="10"/>
  <c r="GM29" i="10"/>
  <c r="BP30" i="10"/>
  <c r="BK30" i="10" s="1"/>
  <c r="EB30" i="10"/>
  <c r="EE30" i="10" s="1"/>
  <c r="BP32" i="10"/>
  <c r="DS32" i="10"/>
  <c r="HM33" i="10"/>
  <c r="HD49" i="10"/>
  <c r="HD41" i="10"/>
  <c r="HD48" i="10"/>
  <c r="HD40" i="10"/>
  <c r="DB46" i="10"/>
  <c r="DL46" i="10"/>
  <c r="DE46" i="10" s="1"/>
  <c r="DF46" i="10" s="1"/>
  <c r="GO25" i="10"/>
  <c r="GP25" i="10" s="1"/>
  <c r="EC30" i="10"/>
  <c r="DV30" i="10" s="1"/>
  <c r="DW30" i="10" s="1"/>
  <c r="BX31" i="10"/>
  <c r="BV31" i="10"/>
  <c r="BU31" i="10"/>
  <c r="HC31" i="10"/>
  <c r="BP33" i="10"/>
  <c r="BJ33" i="10" s="1"/>
  <c r="HD34" i="10"/>
  <c r="EZ31" i="10"/>
  <c r="HE31" i="10"/>
  <c r="DT32" i="10"/>
  <c r="DT33" i="10"/>
  <c r="EJ33" i="10"/>
  <c r="GO33" i="10"/>
  <c r="GP42" i="10"/>
  <c r="GP45" i="10"/>
  <c r="GP49" i="10"/>
  <c r="FK47" i="11"/>
  <c r="FN47" i="11" s="1"/>
  <c r="GD43" i="11"/>
  <c r="GG43" i="11" s="1"/>
  <c r="EK20" i="11"/>
  <c r="DR21" i="11"/>
  <c r="GV22" i="11"/>
  <c r="CZ23" i="11"/>
  <c r="HE24" i="11"/>
  <c r="FV25" i="11"/>
  <c r="FV26" i="11"/>
  <c r="GT26" i="11"/>
  <c r="GW26" i="11" s="1"/>
  <c r="BV27" i="11"/>
  <c r="GM27" i="11"/>
  <c r="GV28" i="11"/>
  <c r="BX28" i="11"/>
  <c r="GK28" i="11"/>
  <c r="BX29" i="11"/>
  <c r="ER30" i="11"/>
  <c r="EU30" i="11" s="1"/>
  <c r="FV30" i="11"/>
  <c r="GE31" i="11"/>
  <c r="EI32" i="11"/>
  <c r="FU32" i="11"/>
  <c r="HB32" i="11"/>
  <c r="BP33" i="11"/>
  <c r="GK34" i="11"/>
  <c r="EJ35" i="11"/>
  <c r="FT35" i="11"/>
  <c r="HL35" i="11"/>
  <c r="HO35" i="11" s="1"/>
  <c r="ES37" i="11"/>
  <c r="EV37" i="11" s="1"/>
  <c r="FU37" i="11"/>
  <c r="ET38" i="11"/>
  <c r="GP38" i="11"/>
  <c r="HL38" i="11"/>
  <c r="HO38" i="11" s="1"/>
  <c r="GP39" i="11"/>
  <c r="ER40" i="11"/>
  <c r="EU40" i="11" s="1"/>
  <c r="FL43" i="11"/>
  <c r="GP44" i="11"/>
  <c r="ES45" i="11"/>
  <c r="EV45" i="11" s="1"/>
  <c r="HL47" i="11"/>
  <c r="HO47" i="11" s="1"/>
  <c r="GP48" i="11"/>
  <c r="ES50" i="11"/>
  <c r="EV50" i="11" s="1"/>
  <c r="EK34" i="10"/>
  <c r="GP40" i="10"/>
  <c r="GP41" i="10"/>
  <c r="GP48" i="10"/>
  <c r="GK15" i="11"/>
  <c r="GU26" i="11"/>
  <c r="CZ28" i="11"/>
  <c r="EI30" i="11"/>
  <c r="FS30" i="11"/>
  <c r="EJ31" i="11"/>
  <c r="BP32" i="11"/>
  <c r="EJ32" i="11"/>
  <c r="HC32" i="11"/>
  <c r="EI33" i="11"/>
  <c r="GC33" i="11"/>
  <c r="GF33" i="11" s="1"/>
  <c r="BP34" i="11"/>
  <c r="CZ34" i="11"/>
  <c r="DC34" i="11" s="1"/>
  <c r="GC34" i="11"/>
  <c r="GF34" i="11" s="1"/>
  <c r="HM35" i="11"/>
  <c r="ET37" i="11"/>
  <c r="ES40" i="11"/>
  <c r="EV40" i="11" s="1"/>
  <c r="FS41" i="11"/>
  <c r="ES42" i="11"/>
  <c r="EV42" i="11" s="1"/>
  <c r="GP42" i="11"/>
  <c r="HC43" i="11"/>
  <c r="EI47" i="11"/>
  <c r="GP47" i="11"/>
  <c r="HM47" i="11"/>
  <c r="GC48" i="11"/>
  <c r="GF48" i="11" s="1"/>
  <c r="GP49" i="11"/>
  <c r="EI29" i="10"/>
  <c r="BX30" i="10"/>
  <c r="GV33" i="10"/>
  <c r="EC33" i="10"/>
  <c r="DV33" i="10" s="1"/>
  <c r="DW33" i="10" s="1"/>
  <c r="GU33" i="10"/>
  <c r="BQ34" i="10"/>
  <c r="GL34" i="10"/>
  <c r="GP37" i="10"/>
  <c r="GN43" i="10"/>
  <c r="GP44" i="10"/>
  <c r="FK39" i="11"/>
  <c r="FN39" i="11" s="1"/>
  <c r="CZ20" i="11"/>
  <c r="DB20" i="11" s="1"/>
  <c r="GV25" i="11"/>
  <c r="GO25" i="11" s="1"/>
  <c r="GP25" i="11" s="1"/>
  <c r="GV26" i="11"/>
  <c r="BT28" i="11"/>
  <c r="EJ30" i="11"/>
  <c r="HC30" i="11"/>
  <c r="BP31" i="11"/>
  <c r="BT31" i="11"/>
  <c r="HL31" i="11"/>
  <c r="HO31" i="11" s="1"/>
  <c r="ET32" i="11"/>
  <c r="EM32" i="11" s="1"/>
  <c r="DR32" i="11"/>
  <c r="EK32" i="11"/>
  <c r="FJ32" i="11"/>
  <c r="FM32" i="11" s="1"/>
  <c r="GC32" i="11"/>
  <c r="GF32" i="11" s="1"/>
  <c r="HL32" i="11"/>
  <c r="HO32" i="11" s="1"/>
  <c r="DT33" i="11"/>
  <c r="ES33" i="11"/>
  <c r="EV33" i="11" s="1"/>
  <c r="FL34" i="11"/>
  <c r="GC35" i="11"/>
  <c r="GF35" i="11" s="1"/>
  <c r="GN36" i="11"/>
  <c r="HM36" i="11"/>
  <c r="HP36" i="11" s="1"/>
  <c r="FA37" i="11"/>
  <c r="GE39" i="11"/>
  <c r="ET40" i="11"/>
  <c r="EJ41" i="11"/>
  <c r="GD44" i="11"/>
  <c r="GG44" i="11" s="1"/>
  <c r="HC44" i="11"/>
  <c r="EJ47" i="11"/>
  <c r="GE48" i="11"/>
  <c r="ER49" i="11"/>
  <c r="EU49" i="11" s="1"/>
  <c r="GC49" i="11"/>
  <c r="GF49" i="11" s="1"/>
  <c r="EJ50" i="11"/>
  <c r="EI30" i="10"/>
  <c r="BD31" i="10"/>
  <c r="GM31" i="10"/>
  <c r="HN32" i="10"/>
  <c r="FS32" i="10"/>
  <c r="EK33" i="10"/>
  <c r="EC34" i="10"/>
  <c r="DS39" i="10"/>
  <c r="GN45" i="10"/>
  <c r="HE9" i="11"/>
  <c r="FS16" i="11"/>
  <c r="FS12" i="11" s="1"/>
  <c r="GO22" i="11"/>
  <c r="GP22" i="11" s="1"/>
  <c r="CZ24" i="11"/>
  <c r="HB25" i="11"/>
  <c r="BD27" i="11"/>
  <c r="GU27" i="11"/>
  <c r="HE27" i="11"/>
  <c r="BV29" i="11"/>
  <c r="BD31" i="11"/>
  <c r="HM31" i="11"/>
  <c r="BQ32" i="11"/>
  <c r="HD32" i="11"/>
  <c r="FS35" i="11"/>
  <c r="ER37" i="11"/>
  <c r="EU37" i="11" s="1"/>
  <c r="ER38" i="11"/>
  <c r="EU38" i="11" s="1"/>
  <c r="GP43" i="11"/>
  <c r="GP46" i="11"/>
  <c r="HN48" i="11"/>
  <c r="GE49" i="11"/>
  <c r="CL20" i="10"/>
  <c r="GM31" i="11"/>
  <c r="GK31" i="11"/>
  <c r="GV31" i="11"/>
  <c r="GO31" i="11" s="1"/>
  <c r="GP31" i="11" s="1"/>
  <c r="GU31" i="11"/>
  <c r="GT31" i="11"/>
  <c r="GW31" i="11" s="1"/>
  <c r="GW46" i="11"/>
  <c r="FC31" i="11"/>
  <c r="FL31" i="11"/>
  <c r="FE31" i="11" s="1"/>
  <c r="FF31" i="11" s="1"/>
  <c r="FK31" i="11"/>
  <c r="FN31" i="11" s="1"/>
  <c r="EZ31" i="11"/>
  <c r="GV30" i="11"/>
  <c r="GO30" i="11" s="1"/>
  <c r="GP30" i="11" s="1"/>
  <c r="GU30" i="11"/>
  <c r="GT30" i="11"/>
  <c r="GW30" i="11" s="1"/>
  <c r="GM30" i="11"/>
  <c r="FB33" i="11"/>
  <c r="FC33" i="11"/>
  <c r="FA33" i="11"/>
  <c r="BD34" i="11"/>
  <c r="GN37" i="11"/>
  <c r="GW37" i="11"/>
  <c r="EB32" i="11"/>
  <c r="EE32" i="11" s="1"/>
  <c r="EA41" i="11"/>
  <c r="ED41" i="11" s="1"/>
  <c r="EC46" i="11"/>
  <c r="DV46" i="11" s="1"/>
  <c r="DW46" i="11" s="1"/>
  <c r="DS44" i="11"/>
  <c r="EC37" i="11"/>
  <c r="DV37" i="11" s="1"/>
  <c r="DW37" i="11" s="1"/>
  <c r="DS49" i="11"/>
  <c r="EB46" i="11"/>
  <c r="EE46" i="11" s="1"/>
  <c r="EA46" i="11"/>
  <c r="ED46" i="11" s="1"/>
  <c r="EC42" i="11"/>
  <c r="DV42" i="11" s="1"/>
  <c r="DW42" i="11" s="1"/>
  <c r="DS40" i="11"/>
  <c r="DS50" i="11"/>
  <c r="EA42" i="11"/>
  <c r="ED42" i="11" s="1"/>
  <c r="EC38" i="11"/>
  <c r="DV38" i="11" s="1"/>
  <c r="DW38" i="11" s="1"/>
  <c r="EC49" i="11"/>
  <c r="DV49" i="11" s="1"/>
  <c r="DW49" i="11" s="1"/>
  <c r="DS41" i="11"/>
  <c r="DS37" i="11"/>
  <c r="DS48" i="11"/>
  <c r="EB49" i="11"/>
  <c r="EE49" i="11" s="1"/>
  <c r="DS43" i="11"/>
  <c r="EA49" i="11"/>
  <c r="ED49" i="11" s="1"/>
  <c r="EC45" i="11"/>
  <c r="DV45" i="11" s="1"/>
  <c r="DW45" i="11" s="1"/>
  <c r="EB45" i="11"/>
  <c r="EE45" i="11" s="1"/>
  <c r="EA45" i="11"/>
  <c r="ED45" i="11" s="1"/>
  <c r="EB42" i="11"/>
  <c r="EE42" i="11" s="1"/>
  <c r="EA33" i="11"/>
  <c r="ED33" i="11" s="1"/>
  <c r="DS45" i="11"/>
  <c r="EA38" i="11"/>
  <c r="ED38" i="11" s="1"/>
  <c r="EB37" i="11"/>
  <c r="EE37" i="11" s="1"/>
  <c r="EA50" i="11"/>
  <c r="ED50" i="11" s="1"/>
  <c r="EB38" i="11"/>
  <c r="EE38" i="11" s="1"/>
  <c r="EC41" i="11"/>
  <c r="DV41" i="11" s="1"/>
  <c r="DW41" i="11" s="1"/>
  <c r="EB41" i="11"/>
  <c r="EE41" i="11" s="1"/>
  <c r="DS46" i="11"/>
  <c r="DU46" i="11" s="1"/>
  <c r="DX46" i="11" s="1"/>
  <c r="EA37" i="11"/>
  <c r="ED37" i="11" s="1"/>
  <c r="EC30" i="11"/>
  <c r="DV30" i="11" s="1"/>
  <c r="DW30" i="11" s="1"/>
  <c r="EB30" i="11"/>
  <c r="EE30" i="11" s="1"/>
  <c r="DS36" i="11"/>
  <c r="EA32" i="11"/>
  <c r="ED32" i="11" s="1"/>
  <c r="EB20" i="11"/>
  <c r="EE20" i="11" s="1"/>
  <c r="DS42" i="11"/>
  <c r="DS31" i="11"/>
  <c r="EC33" i="11"/>
  <c r="DS32" i="11"/>
  <c r="EB33" i="11"/>
  <c r="EE33" i="11" s="1"/>
  <c r="DS20" i="11"/>
  <c r="EB50" i="11"/>
  <c r="EE50" i="11" s="1"/>
  <c r="DS30" i="11"/>
  <c r="DU30" i="11" s="1"/>
  <c r="DX30" i="11" s="1"/>
  <c r="EA23" i="11"/>
  <c r="ED23" i="11" s="1"/>
  <c r="DV33" i="11"/>
  <c r="DW33" i="11" s="1"/>
  <c r="EC50" i="11"/>
  <c r="DV50" i="11" s="1"/>
  <c r="DW50" i="11" s="1"/>
  <c r="EB31" i="11"/>
  <c r="EE31" i="11" s="1"/>
  <c r="EA30" i="11"/>
  <c r="ED30" i="11" s="1"/>
  <c r="EC27" i="11"/>
  <c r="DV27" i="11" s="1"/>
  <c r="DW27" i="11" s="1"/>
  <c r="EA31" i="11"/>
  <c r="ED31" i="11" s="1"/>
  <c r="EZ46" i="11"/>
  <c r="EZ37" i="11"/>
  <c r="EZ47" i="11"/>
  <c r="EZ42" i="11"/>
  <c r="EZ43" i="11"/>
  <c r="EZ48" i="11"/>
  <c r="EZ39" i="11"/>
  <c r="EZ40" i="11"/>
  <c r="EZ41" i="11"/>
  <c r="EZ50" i="11"/>
  <c r="EZ44" i="11"/>
  <c r="EZ35" i="11"/>
  <c r="EZ45" i="11"/>
  <c r="EZ49" i="11"/>
  <c r="FB34" i="11"/>
  <c r="FA40" i="11"/>
  <c r="FB35" i="11"/>
  <c r="FB36" i="11"/>
  <c r="FA35" i="11"/>
  <c r="FA39" i="11"/>
  <c r="FA46" i="11"/>
  <c r="FA36" i="11"/>
  <c r="EZ36" i="11"/>
  <c r="EZ38" i="11"/>
  <c r="FB37" i="11"/>
  <c r="FB30" i="11"/>
  <c r="FA30" i="11"/>
  <c r="GL30" i="11"/>
  <c r="EC32" i="11"/>
  <c r="DV32" i="11" s="1"/>
  <c r="DW32" i="11" s="1"/>
  <c r="DU37" i="11"/>
  <c r="DX37" i="11" s="1"/>
  <c r="AV30" i="11"/>
  <c r="BO30" i="11"/>
  <c r="FJ31" i="11"/>
  <c r="FM31" i="11" s="1"/>
  <c r="GD32" i="11"/>
  <c r="GG32" i="11" s="1"/>
  <c r="EA34" i="11"/>
  <c r="ED34" i="11" s="1"/>
  <c r="FA41" i="11"/>
  <c r="EB34" i="11"/>
  <c r="EE34" i="11" s="1"/>
  <c r="FB41" i="11"/>
  <c r="GM32" i="11"/>
  <c r="GK32" i="11"/>
  <c r="GV32" i="11"/>
  <c r="GO32" i="11" s="1"/>
  <c r="GP32" i="11" s="1"/>
  <c r="GU32" i="11"/>
  <c r="GT32" i="11"/>
  <c r="GW32" i="11" s="1"/>
  <c r="EC34" i="11"/>
  <c r="BW34" i="11"/>
  <c r="BV34" i="11"/>
  <c r="BU34" i="11"/>
  <c r="BT34" i="11"/>
  <c r="BX34" i="11"/>
  <c r="EZ30" i="11"/>
  <c r="HE34" i="11"/>
  <c r="HN34" i="11"/>
  <c r="HG34" i="11" s="1"/>
  <c r="HM34" i="11"/>
  <c r="HL34" i="11"/>
  <c r="HO34" i="11" s="1"/>
  <c r="AV31" i="11"/>
  <c r="BO31" i="11"/>
  <c r="EK31" i="11"/>
  <c r="ET31" i="11"/>
  <c r="EM31" i="11" s="1"/>
  <c r="ES31" i="11"/>
  <c r="EV31" i="11" s="1"/>
  <c r="ER31" i="11"/>
  <c r="EU31" i="11" s="1"/>
  <c r="EI31" i="11"/>
  <c r="DK24" i="11"/>
  <c r="DN24" i="11" s="1"/>
  <c r="DB24" i="11"/>
  <c r="DC24" i="11"/>
  <c r="DS38" i="11"/>
  <c r="DY38" i="11" s="1"/>
  <c r="DS27" i="11"/>
  <c r="FB31" i="11"/>
  <c r="FK32" i="11"/>
  <c r="FN32" i="11" s="1"/>
  <c r="GD31" i="11"/>
  <c r="GG31" i="11" s="1"/>
  <c r="FB32" i="11"/>
  <c r="DP36" i="11"/>
  <c r="GN39" i="11"/>
  <c r="DU41" i="11"/>
  <c r="DX41" i="11" s="1"/>
  <c r="GN45" i="11"/>
  <c r="GD48" i="11"/>
  <c r="GG48" i="11" s="1"/>
  <c r="EJ34" i="11"/>
  <c r="EI34" i="11"/>
  <c r="EC47" i="11"/>
  <c r="EB47" i="11"/>
  <c r="EE47" i="11" s="1"/>
  <c r="EA47" i="11"/>
  <c r="ED47" i="11" s="1"/>
  <c r="DV47" i="11"/>
  <c r="DW47" i="11" s="1"/>
  <c r="DT47" i="11"/>
  <c r="DR47" i="11"/>
  <c r="FK50" i="11"/>
  <c r="FN50" i="11" s="1"/>
  <c r="FA49" i="11"/>
  <c r="FK30" i="11"/>
  <c r="FN30" i="11" s="1"/>
  <c r="DY49" i="11"/>
  <c r="BU30" i="11"/>
  <c r="FL32" i="11"/>
  <c r="FE32" i="11" s="1"/>
  <c r="BW33" i="11"/>
  <c r="BX33" i="11"/>
  <c r="BV33" i="11"/>
  <c r="BU33" i="11"/>
  <c r="EK34" i="11"/>
  <c r="GD34" i="11"/>
  <c r="GG34" i="11" s="1"/>
  <c r="HM39" i="11"/>
  <c r="DS47" i="11"/>
  <c r="DL34" i="11"/>
  <c r="DE34" i="11" s="1"/>
  <c r="DF34" i="11" s="1"/>
  <c r="BT30" i="11"/>
  <c r="BJ30" i="11" s="1"/>
  <c r="DB49" i="11"/>
  <c r="DK46" i="11"/>
  <c r="DN46" i="11" s="1"/>
  <c r="CZ43" i="11"/>
  <c r="DK37" i="11"/>
  <c r="DN37" i="11" s="1"/>
  <c r="DP48" i="11"/>
  <c r="DJ46" i="11"/>
  <c r="DM46" i="11" s="1"/>
  <c r="CZ44" i="11"/>
  <c r="DP43" i="11"/>
  <c r="DL42" i="11"/>
  <c r="DE42" i="11" s="1"/>
  <c r="DF42" i="11" s="1"/>
  <c r="DJ37" i="11"/>
  <c r="DM37" i="11" s="1"/>
  <c r="DK42" i="11"/>
  <c r="DN42" i="11" s="1"/>
  <c r="CZ39" i="11"/>
  <c r="DB50" i="11"/>
  <c r="DP44" i="11"/>
  <c r="DJ42" i="11"/>
  <c r="DM42" i="11" s="1"/>
  <c r="CZ40" i="11"/>
  <c r="DP39" i="11"/>
  <c r="DR39" i="11" s="1"/>
  <c r="DL38" i="11"/>
  <c r="DB45" i="11"/>
  <c r="DP40" i="11"/>
  <c r="DJ38" i="11"/>
  <c r="DM38" i="11" s="1"/>
  <c r="DJ49" i="11"/>
  <c r="DM49" i="11" s="1"/>
  <c r="DE49" i="11"/>
  <c r="DF49" i="11" s="1"/>
  <c r="DK38" i="11"/>
  <c r="DN38" i="11" s="1"/>
  <c r="DL41" i="11"/>
  <c r="DE41" i="11" s="1"/>
  <c r="DF41" i="11" s="1"/>
  <c r="DB42" i="11"/>
  <c r="DK41" i="11"/>
  <c r="DN41" i="11" s="1"/>
  <c r="DL37" i="11"/>
  <c r="DE37" i="11" s="1"/>
  <c r="DF37" i="11" s="1"/>
  <c r="DL50" i="11"/>
  <c r="DE50" i="11" s="1"/>
  <c r="DF50" i="11" s="1"/>
  <c r="DJ41" i="11"/>
  <c r="DM41" i="11" s="1"/>
  <c r="DE38" i="11"/>
  <c r="DF38" i="11" s="1"/>
  <c r="DB38" i="11"/>
  <c r="DL45" i="11"/>
  <c r="DE45" i="11" s="1"/>
  <c r="DF45" i="11" s="1"/>
  <c r="CZ32" i="11"/>
  <c r="CZ30" i="11"/>
  <c r="DK45" i="11"/>
  <c r="DN45" i="11" s="1"/>
  <c r="DB37" i="11"/>
  <c r="DJ45" i="11"/>
  <c r="DM45" i="11" s="1"/>
  <c r="CZ36" i="11"/>
  <c r="DP35" i="11"/>
  <c r="DK50" i="11"/>
  <c r="DN50" i="11" s="1"/>
  <c r="DL49" i="11"/>
  <c r="CZ26" i="11"/>
  <c r="DB26" i="11" s="1"/>
  <c r="DJ50" i="11"/>
  <c r="DM50" i="11" s="1"/>
  <c r="DK49" i="11"/>
  <c r="DN49" i="11" s="1"/>
  <c r="CZ22" i="11"/>
  <c r="DC22" i="11" s="1"/>
  <c r="CZ48" i="11"/>
  <c r="CZ47" i="11"/>
  <c r="DL46" i="11"/>
  <c r="CZ31" i="11"/>
  <c r="BV30" i="11"/>
  <c r="BK30" i="11" s="1"/>
  <c r="FX31" i="11"/>
  <c r="BT33" i="11"/>
  <c r="GE34" i="11"/>
  <c r="FX34" i="11" s="1"/>
  <c r="FY34" i="11" s="1"/>
  <c r="HN39" i="11"/>
  <c r="HG39" i="11" s="1"/>
  <c r="GE44" i="11"/>
  <c r="GC43" i="11"/>
  <c r="GF43" i="11" s="1"/>
  <c r="BW30" i="11"/>
  <c r="FT30" i="11"/>
  <c r="FW30" i="11" s="1"/>
  <c r="HN30" i="11"/>
  <c r="HM30" i="11"/>
  <c r="HL30" i="11"/>
  <c r="HO30" i="11" s="1"/>
  <c r="HG30" i="11"/>
  <c r="DV31" i="11"/>
  <c r="DW31" i="11" s="1"/>
  <c r="DT31" i="11"/>
  <c r="FV31" i="11"/>
  <c r="FU31" i="11"/>
  <c r="FT31" i="11"/>
  <c r="BT32" i="11"/>
  <c r="GE32" i="11"/>
  <c r="CZ33" i="11"/>
  <c r="DB33" i="11" s="1"/>
  <c r="FS33" i="11"/>
  <c r="HN33" i="11"/>
  <c r="HM33" i="11"/>
  <c r="HL33" i="11"/>
  <c r="HO33" i="11" s="1"/>
  <c r="HG33" i="11"/>
  <c r="HE33" i="11"/>
  <c r="GE37" i="11"/>
  <c r="FX37" i="11" s="1"/>
  <c r="FY37" i="11" s="1"/>
  <c r="DB39" i="11"/>
  <c r="DB46" i="11"/>
  <c r="AV32" i="11"/>
  <c r="BO32" i="11"/>
  <c r="FU30" i="11"/>
  <c r="FS31" i="11"/>
  <c r="BU32" i="11"/>
  <c r="FT33" i="11"/>
  <c r="DJ34" i="11"/>
  <c r="DM34" i="11" s="1"/>
  <c r="FC34" i="11"/>
  <c r="FA34" i="11"/>
  <c r="GO34" i="11"/>
  <c r="GP34" i="11" s="1"/>
  <c r="GM34" i="11"/>
  <c r="GU34" i="11"/>
  <c r="GT34" i="11"/>
  <c r="GW34" i="11" s="1"/>
  <c r="GC38" i="11"/>
  <c r="GF38" i="11" s="1"/>
  <c r="BD30" i="11"/>
  <c r="HB30" i="11"/>
  <c r="DR31" i="11"/>
  <c r="HG31" i="11"/>
  <c r="HE31" i="11"/>
  <c r="HB31" i="11"/>
  <c r="BV32" i="11"/>
  <c r="ER32" i="11"/>
  <c r="EU32" i="11" s="1"/>
  <c r="FU33" i="11"/>
  <c r="HB33" i="11"/>
  <c r="DK34" i="11"/>
  <c r="DN34" i="11" s="1"/>
  <c r="EZ34" i="11"/>
  <c r="CZ35" i="11"/>
  <c r="DB35" i="11" s="1"/>
  <c r="GD38" i="11"/>
  <c r="GG38" i="11" s="1"/>
  <c r="GC39" i="11"/>
  <c r="GF39" i="11" s="1"/>
  <c r="DB41" i="11"/>
  <c r="DB34" i="11"/>
  <c r="DD34" i="11" s="1"/>
  <c r="DG34" i="11" s="1"/>
  <c r="HD46" i="11"/>
  <c r="HD37" i="11"/>
  <c r="HD47" i="11"/>
  <c r="HD43" i="11"/>
  <c r="HD44" i="11"/>
  <c r="HD36" i="11"/>
  <c r="HD41" i="11"/>
  <c r="HD34" i="11"/>
  <c r="HD50" i="11"/>
  <c r="HD49" i="11"/>
  <c r="HD48" i="11"/>
  <c r="HD45" i="11"/>
  <c r="HD38" i="11"/>
  <c r="HD35" i="11"/>
  <c r="HD40" i="11"/>
  <c r="HD39" i="11"/>
  <c r="HD33" i="11"/>
  <c r="HD42" i="11"/>
  <c r="HD31" i="11"/>
  <c r="HC31" i="11"/>
  <c r="BW32" i="11"/>
  <c r="HE32" i="11"/>
  <c r="HF32" i="11" s="1"/>
  <c r="HI32" i="11" s="1"/>
  <c r="HN32" i="11"/>
  <c r="HG32" i="11"/>
  <c r="EK33" i="11"/>
  <c r="EJ33" i="11"/>
  <c r="EP33" i="11" s="1"/>
  <c r="GD39" i="11"/>
  <c r="GG39" i="11" s="1"/>
  <c r="FE43" i="11"/>
  <c r="FF43" i="11" s="1"/>
  <c r="FT44" i="11"/>
  <c r="HM44" i="11"/>
  <c r="DE46" i="11"/>
  <c r="DF46" i="11" s="1"/>
  <c r="HM48" i="11"/>
  <c r="GN49" i="11"/>
  <c r="FU26" i="11"/>
  <c r="ES32" i="11"/>
  <c r="EV32" i="11" s="1"/>
  <c r="FJ34" i="11"/>
  <c r="FM34" i="11" s="1"/>
  <c r="EI35" i="11"/>
  <c r="HL36" i="11"/>
  <c r="HO36" i="11" s="1"/>
  <c r="FL40" i="11"/>
  <c r="GC44" i="11"/>
  <c r="GF44" i="11" s="1"/>
  <c r="HN44" i="11"/>
  <c r="ET45" i="11"/>
  <c r="EM45" i="11" s="1"/>
  <c r="HN47" i="11"/>
  <c r="HG47" i="11" s="1"/>
  <c r="DD49" i="11"/>
  <c r="DG49" i="11" s="1"/>
  <c r="ET49" i="11"/>
  <c r="EM49" i="11" s="1"/>
  <c r="ET50" i="11"/>
  <c r="EM50" i="11" s="1"/>
  <c r="ER20" i="11"/>
  <c r="EU20" i="11" s="1"/>
  <c r="ES30" i="11"/>
  <c r="EV30" i="11" s="1"/>
  <c r="EP30" i="11" s="1"/>
  <c r="FJ30" i="11"/>
  <c r="FM30" i="11" s="1"/>
  <c r="FU35" i="11"/>
  <c r="GA35" i="11" s="1"/>
  <c r="FS40" i="11"/>
  <c r="FT41" i="11"/>
  <c r="HL43" i="11"/>
  <c r="HO43" i="11" s="1"/>
  <c r="FL50" i="11"/>
  <c r="ER45" i="11"/>
  <c r="EU45" i="11" s="1"/>
  <c r="EJ43" i="11"/>
  <c r="EI42" i="11"/>
  <c r="ET41" i="11"/>
  <c r="EJ48" i="11"/>
  <c r="EI43" i="11"/>
  <c r="ES41" i="11"/>
  <c r="EV41" i="11" s="1"/>
  <c r="EJ38" i="11"/>
  <c r="EI48" i="11"/>
  <c r="ER41" i="11"/>
  <c r="EU41" i="11" s="1"/>
  <c r="EM40" i="11"/>
  <c r="EJ39" i="11"/>
  <c r="EI38" i="11"/>
  <c r="ET46" i="11"/>
  <c r="EM46" i="11" s="1"/>
  <c r="EJ44" i="11"/>
  <c r="EI39" i="11"/>
  <c r="EJ49" i="11"/>
  <c r="ET47" i="11"/>
  <c r="EM47" i="11" s="1"/>
  <c r="ES46" i="11"/>
  <c r="EV46" i="11" s="1"/>
  <c r="EI44" i="11"/>
  <c r="EI49" i="11"/>
  <c r="ES47" i="11"/>
  <c r="EV47" i="11" s="1"/>
  <c r="ER46" i="11"/>
  <c r="EU46" i="11" s="1"/>
  <c r="ET42" i="11"/>
  <c r="EM42" i="11" s="1"/>
  <c r="EJ40" i="11"/>
  <c r="EI50" i="11"/>
  <c r="ES48" i="11"/>
  <c r="EV48" i="11" s="1"/>
  <c r="EJ45" i="11"/>
  <c r="ER43" i="11"/>
  <c r="EU43" i="11" s="1"/>
  <c r="ET39" i="11"/>
  <c r="EM39" i="11" s="1"/>
  <c r="ES38" i="11"/>
  <c r="EV38" i="11" s="1"/>
  <c r="ET48" i="11"/>
  <c r="EM48" i="11" s="1"/>
  <c r="EJ46" i="11"/>
  <c r="EI45" i="11"/>
  <c r="ES39" i="11"/>
  <c r="EV39" i="11" s="1"/>
  <c r="ET35" i="11"/>
  <c r="EM35" i="11" s="1"/>
  <c r="ER48" i="11"/>
  <c r="EU48" i="11" s="1"/>
  <c r="EI46" i="11"/>
  <c r="EP46" i="11" s="1"/>
  <c r="ET43" i="11"/>
  <c r="ER39" i="11"/>
  <c r="EU39" i="11" s="1"/>
  <c r="ET36" i="11"/>
  <c r="ES35" i="11"/>
  <c r="EV35" i="11" s="1"/>
  <c r="ES43" i="11"/>
  <c r="EV43" i="11" s="1"/>
  <c r="EM37" i="11"/>
  <c r="ES36" i="11"/>
  <c r="EV36" i="11" s="1"/>
  <c r="ER35" i="11"/>
  <c r="EU35" i="11" s="1"/>
  <c r="EM38" i="11"/>
  <c r="ER36" i="11"/>
  <c r="EU36" i="11" s="1"/>
  <c r="EJ42" i="11"/>
  <c r="ER47" i="11"/>
  <c r="EM41" i="11"/>
  <c r="EJ37" i="11"/>
  <c r="ER33" i="11"/>
  <c r="EU33" i="11" s="1"/>
  <c r="ER50" i="11"/>
  <c r="EU50" i="11" s="1"/>
  <c r="EI41" i="11"/>
  <c r="EL41" i="11" s="1"/>
  <c r="EM36" i="11"/>
  <c r="GD50" i="11"/>
  <c r="GG50" i="11" s="1"/>
  <c r="FX48" i="11"/>
  <c r="FU47" i="11"/>
  <c r="FT46" i="11"/>
  <c r="GE45" i="11"/>
  <c r="FX45" i="11" s="1"/>
  <c r="FY45" i="11" s="1"/>
  <c r="FT37" i="11"/>
  <c r="GC50" i="11"/>
  <c r="GF50" i="11" s="1"/>
  <c r="FT47" i="11"/>
  <c r="FS46" i="11"/>
  <c r="GD45" i="11"/>
  <c r="GG45" i="11" s="1"/>
  <c r="FU42" i="11"/>
  <c r="FX39" i="11"/>
  <c r="FS37" i="11"/>
  <c r="FS47" i="11"/>
  <c r="GC45" i="11"/>
  <c r="GF45" i="11" s="1"/>
  <c r="FX44" i="11"/>
  <c r="FU43" i="11"/>
  <c r="FT42" i="11"/>
  <c r="GE41" i="11"/>
  <c r="FX41" i="11" s="1"/>
  <c r="FX49" i="11"/>
  <c r="FU48" i="11"/>
  <c r="FT43" i="11"/>
  <c r="FS42" i="11"/>
  <c r="GD41" i="11"/>
  <c r="GG41" i="11" s="1"/>
  <c r="FU38" i="11"/>
  <c r="FT48" i="11"/>
  <c r="FS48" i="11"/>
  <c r="GE46" i="11"/>
  <c r="FX46" i="11" s="1"/>
  <c r="FU44" i="11"/>
  <c r="FT39" i="11"/>
  <c r="FS38" i="11"/>
  <c r="FS49" i="11"/>
  <c r="GC47" i="11"/>
  <c r="GF47" i="11" s="1"/>
  <c r="GE43" i="11"/>
  <c r="FX43" i="11" s="1"/>
  <c r="GD42" i="11"/>
  <c r="GG42" i="11" s="1"/>
  <c r="FT40" i="11"/>
  <c r="FU46" i="11"/>
  <c r="FS45" i="11"/>
  <c r="FS44" i="11"/>
  <c r="FW44" i="11" s="1"/>
  <c r="FZ44" i="11" s="1"/>
  <c r="FT38" i="11"/>
  <c r="FU39" i="11"/>
  <c r="GE35" i="11"/>
  <c r="GE47" i="11"/>
  <c r="FX47" i="11" s="1"/>
  <c r="FS39" i="11"/>
  <c r="GE36" i="11"/>
  <c r="FX36" i="11" s="1"/>
  <c r="FY36" i="11" s="1"/>
  <c r="GD35" i="11"/>
  <c r="GG35" i="11" s="1"/>
  <c r="GD47" i="11"/>
  <c r="GG47" i="11" s="1"/>
  <c r="GD36" i="11"/>
  <c r="GG36" i="11" s="1"/>
  <c r="GE50" i="11"/>
  <c r="FX50" i="11" s="1"/>
  <c r="FY50" i="11" s="1"/>
  <c r="FS43" i="11"/>
  <c r="GA43" i="11" s="1"/>
  <c r="FU41" i="11"/>
  <c r="GC36" i="11"/>
  <c r="GF36" i="11" s="1"/>
  <c r="GD49" i="11"/>
  <c r="GG49" i="11" s="1"/>
  <c r="GD46" i="11"/>
  <c r="GG46" i="11" s="1"/>
  <c r="GE42" i="11"/>
  <c r="FX42" i="11" s="1"/>
  <c r="GC40" i="11"/>
  <c r="GF40" i="11" s="1"/>
  <c r="GE38" i="11"/>
  <c r="FX38" i="11" s="1"/>
  <c r="FY38" i="11" s="1"/>
  <c r="GC37" i="11"/>
  <c r="GF37" i="11" s="1"/>
  <c r="ET23" i="11"/>
  <c r="EM23" i="11" s="1"/>
  <c r="ET30" i="11"/>
  <c r="EM30" i="11" s="1"/>
  <c r="GC30" i="11"/>
  <c r="GF30" i="11" s="1"/>
  <c r="FX32" i="11"/>
  <c r="GV33" i="11"/>
  <c r="GU33" i="11"/>
  <c r="GO33" i="11"/>
  <c r="GP33" i="11" s="1"/>
  <c r="DV34" i="11"/>
  <c r="DW34" i="11" s="1"/>
  <c r="DS34" i="11"/>
  <c r="ER34" i="11"/>
  <c r="EU34" i="11" s="1"/>
  <c r="FV34" i="11"/>
  <c r="FS34" i="11"/>
  <c r="FJ39" i="11"/>
  <c r="FM39" i="11" s="1"/>
  <c r="FU40" i="11"/>
  <c r="HC40" i="11"/>
  <c r="HM43" i="11"/>
  <c r="ER44" i="11"/>
  <c r="EU44" i="11" s="1"/>
  <c r="FB45" i="11"/>
  <c r="FL30" i="11"/>
  <c r="FE30" i="11" s="1"/>
  <c r="FF30" i="11" s="1"/>
  <c r="GD30" i="11"/>
  <c r="GG30" i="11" s="1"/>
  <c r="DR34" i="11"/>
  <c r="ES34" i="11"/>
  <c r="EV34" i="11" s="1"/>
  <c r="FU34" i="11"/>
  <c r="FS36" i="11"/>
  <c r="HC38" i="11"/>
  <c r="GC41" i="11"/>
  <c r="GF41" i="11" s="1"/>
  <c r="EM43" i="11"/>
  <c r="HN43" i="11"/>
  <c r="HG43" i="11" s="1"/>
  <c r="ES44" i="11"/>
  <c r="EV44" i="11" s="1"/>
  <c r="HC45" i="11"/>
  <c r="HF45" i="11" s="1"/>
  <c r="HI45" i="11" s="1"/>
  <c r="GC46" i="11"/>
  <c r="GF46" i="11" s="1"/>
  <c r="FJ50" i="11"/>
  <c r="FM50" i="11" s="1"/>
  <c r="FA47" i="11"/>
  <c r="FK45" i="11"/>
  <c r="FN45" i="11" s="1"/>
  <c r="FB42" i="11"/>
  <c r="FJ45" i="11"/>
  <c r="FM45" i="11" s="1"/>
  <c r="FB43" i="11"/>
  <c r="FA42" i="11"/>
  <c r="FL41" i="11"/>
  <c r="FE41" i="11" s="1"/>
  <c r="FF41" i="11" s="1"/>
  <c r="FE49" i="11"/>
  <c r="FF49" i="11" s="1"/>
  <c r="FB48" i="11"/>
  <c r="FA43" i="11"/>
  <c r="FK41" i="11"/>
  <c r="FN41" i="11" s="1"/>
  <c r="FB38" i="11"/>
  <c r="FA48" i="11"/>
  <c r="FJ41" i="11"/>
  <c r="FM41" i="11" s="1"/>
  <c r="FE40" i="11"/>
  <c r="FF40" i="11" s="1"/>
  <c r="FB39" i="11"/>
  <c r="FA38" i="11"/>
  <c r="FL46" i="11"/>
  <c r="FE46" i="11" s="1"/>
  <c r="FF46" i="11" s="1"/>
  <c r="FB44" i="11"/>
  <c r="FE50" i="11"/>
  <c r="FF50" i="11" s="1"/>
  <c r="FB49" i="11"/>
  <c r="FL47" i="11"/>
  <c r="FE47" i="11" s="1"/>
  <c r="FF47" i="11" s="1"/>
  <c r="FK46" i="11"/>
  <c r="FN46" i="11" s="1"/>
  <c r="FA44" i="11"/>
  <c r="FB50" i="11"/>
  <c r="FL48" i="11"/>
  <c r="FE48" i="11" s="1"/>
  <c r="FF48" i="11" s="1"/>
  <c r="FK43" i="11"/>
  <c r="FN43" i="11" s="1"/>
  <c r="FJ42" i="11"/>
  <c r="FM42" i="11" s="1"/>
  <c r="FL38" i="11"/>
  <c r="FE38" i="11" s="1"/>
  <c r="FF38" i="11" s="1"/>
  <c r="FL49" i="11"/>
  <c r="FK40" i="11"/>
  <c r="FN40" i="11" s="1"/>
  <c r="FK49" i="11"/>
  <c r="FN49" i="11" s="1"/>
  <c r="FJ46" i="11"/>
  <c r="FM46" i="11" s="1"/>
  <c r="FJ40" i="11"/>
  <c r="FM40" i="11" s="1"/>
  <c r="FL37" i="11"/>
  <c r="FE37" i="11" s="1"/>
  <c r="FF37" i="11" s="1"/>
  <c r="FL35" i="11"/>
  <c r="FE35" i="11" s="1"/>
  <c r="FF35" i="11" s="1"/>
  <c r="FE34" i="11"/>
  <c r="FF34" i="11" s="1"/>
  <c r="FA50" i="11"/>
  <c r="FD50" i="11" s="1"/>
  <c r="FG50" i="11" s="1"/>
  <c r="FJ49" i="11"/>
  <c r="FM49" i="11" s="1"/>
  <c r="FL44" i="11"/>
  <c r="FE44" i="11" s="1"/>
  <c r="FF44" i="11" s="1"/>
  <c r="FL42" i="11"/>
  <c r="FK37" i="11"/>
  <c r="FN37" i="11" s="1"/>
  <c r="FL36" i="11"/>
  <c r="FE36" i="11" s="1"/>
  <c r="FF36" i="11" s="1"/>
  <c r="FK35" i="11"/>
  <c r="FN35" i="11" s="1"/>
  <c r="FL33" i="11"/>
  <c r="FE33" i="11" s="1"/>
  <c r="FF33" i="11" s="1"/>
  <c r="FL45" i="11"/>
  <c r="FK44" i="11"/>
  <c r="FN44" i="11" s="1"/>
  <c r="FK42" i="11"/>
  <c r="FN42" i="11" s="1"/>
  <c r="FK38" i="11"/>
  <c r="FN38" i="11" s="1"/>
  <c r="FJ37" i="11"/>
  <c r="FM37" i="11" s="1"/>
  <c r="FK36" i="11"/>
  <c r="FN36" i="11" s="1"/>
  <c r="FJ35" i="11"/>
  <c r="FM35" i="11" s="1"/>
  <c r="FB47" i="11"/>
  <c r="FE45" i="11"/>
  <c r="FF45" i="11" s="1"/>
  <c r="FJ44" i="11"/>
  <c r="FM44" i="11" s="1"/>
  <c r="FJ38" i="11"/>
  <c r="FM38" i="11" s="1"/>
  <c r="FJ36" i="11"/>
  <c r="FM36" i="11" s="1"/>
  <c r="FB40" i="11"/>
  <c r="FL39" i="11"/>
  <c r="FE39" i="11" s="1"/>
  <c r="FF39" i="11" s="1"/>
  <c r="FJ48" i="11"/>
  <c r="FM48" i="11" s="1"/>
  <c r="FB46" i="11"/>
  <c r="FA45" i="11"/>
  <c r="FJ43" i="11"/>
  <c r="FM43" i="11" s="1"/>
  <c r="FE42" i="11"/>
  <c r="FF42" i="11" s="1"/>
  <c r="EJ21" i="11"/>
  <c r="GE30" i="11"/>
  <c r="FX30" i="11" s="1"/>
  <c r="BV31" i="11"/>
  <c r="EZ32" i="11"/>
  <c r="FH32" i="11" s="1"/>
  <c r="FS32" i="11"/>
  <c r="DR33" i="11"/>
  <c r="EM33" i="11"/>
  <c r="FJ33" i="11"/>
  <c r="FM33" i="11" s="1"/>
  <c r="FH33" i="11" s="1"/>
  <c r="GK33" i="11"/>
  <c r="DT34" i="11"/>
  <c r="ET34" i="11"/>
  <c r="EM34" i="11" s="1"/>
  <c r="FT34" i="11"/>
  <c r="FX35" i="11"/>
  <c r="EI36" i="11"/>
  <c r="FT36" i="11"/>
  <c r="EI37" i="11"/>
  <c r="EP37" i="11" s="1"/>
  <c r="EI40" i="11"/>
  <c r="EP40" i="11" s="1"/>
  <c r="HL41" i="11"/>
  <c r="HO41" i="11" s="1"/>
  <c r="GC42" i="11"/>
  <c r="GF42" i="11" s="1"/>
  <c r="ET44" i="11"/>
  <c r="EM44" i="11" s="1"/>
  <c r="FT45" i="11"/>
  <c r="FT49" i="11"/>
  <c r="HC49" i="11"/>
  <c r="FS50" i="11"/>
  <c r="HB15" i="11"/>
  <c r="DS22" i="11"/>
  <c r="ES25" i="11"/>
  <c r="EV25" i="11" s="1"/>
  <c r="BW31" i="11"/>
  <c r="FA32" i="11"/>
  <c r="FT32" i="11"/>
  <c r="FW32" i="11" s="1"/>
  <c r="FZ32" i="11" s="1"/>
  <c r="DS33" i="11"/>
  <c r="FK33" i="11"/>
  <c r="FN33" i="11" s="1"/>
  <c r="DS35" i="11"/>
  <c r="EJ36" i="11"/>
  <c r="FU36" i="11"/>
  <c r="HL37" i="11"/>
  <c r="HO37" i="11" s="1"/>
  <c r="GD40" i="11"/>
  <c r="GG40" i="11" s="1"/>
  <c r="HM41" i="11"/>
  <c r="HP41" i="11" s="1"/>
  <c r="FU45" i="11"/>
  <c r="FW45" i="11" s="1"/>
  <c r="FZ45" i="11" s="1"/>
  <c r="DU49" i="11"/>
  <c r="DX49" i="11" s="1"/>
  <c r="FU49" i="11"/>
  <c r="FT50" i="11"/>
  <c r="HM49" i="11"/>
  <c r="HL44" i="11"/>
  <c r="HO44" i="11" s="1"/>
  <c r="HC41" i="11"/>
  <c r="HN40" i="11"/>
  <c r="HG40" i="11" s="1"/>
  <c r="HL49" i="11"/>
  <c r="HO49" i="11" s="1"/>
  <c r="HM40" i="11"/>
  <c r="HN50" i="11"/>
  <c r="HL40" i="11"/>
  <c r="HO40" i="11" s="1"/>
  <c r="HM50" i="11"/>
  <c r="HG48" i="11"/>
  <c r="HC46" i="11"/>
  <c r="HF46" i="11" s="1"/>
  <c r="HI46" i="11" s="1"/>
  <c r="HN45" i="11"/>
  <c r="HG45" i="11" s="1"/>
  <c r="HC37" i="11"/>
  <c r="HL50" i="11"/>
  <c r="HO50" i="11" s="1"/>
  <c r="HC47" i="11"/>
  <c r="HM45" i="11"/>
  <c r="HL45" i="11"/>
  <c r="HO45" i="11" s="1"/>
  <c r="HG44" i="11"/>
  <c r="HC42" i="11"/>
  <c r="HF42" i="11" s="1"/>
  <c r="HI42" i="11" s="1"/>
  <c r="HN41" i="11"/>
  <c r="HG41" i="11" s="1"/>
  <c r="HN46" i="11"/>
  <c r="HC39" i="11"/>
  <c r="HF39" i="11" s="1"/>
  <c r="HI39" i="11" s="1"/>
  <c r="HN37" i="11"/>
  <c r="HG37" i="11" s="1"/>
  <c r="HC48" i="11"/>
  <c r="HC35" i="11"/>
  <c r="HF35" i="11" s="1"/>
  <c r="HI35" i="11" s="1"/>
  <c r="HG50" i="11"/>
  <c r="HM46" i="11"/>
  <c r="HC36" i="11"/>
  <c r="HF36" i="11" s="1"/>
  <c r="HI36" i="11" s="1"/>
  <c r="HL46" i="11"/>
  <c r="HO46" i="11" s="1"/>
  <c r="HN42" i="11"/>
  <c r="HG42" i="11" s="1"/>
  <c r="HC34" i="11"/>
  <c r="HM42" i="11"/>
  <c r="HN38" i="11"/>
  <c r="HG38" i="11" s="1"/>
  <c r="HN49" i="11"/>
  <c r="HG49" i="11" s="1"/>
  <c r="HL42" i="11"/>
  <c r="HO42" i="11" s="1"/>
  <c r="HM38" i="11"/>
  <c r="HN35" i="11"/>
  <c r="HG35" i="11" s="1"/>
  <c r="HG46" i="11"/>
  <c r="HN36" i="11"/>
  <c r="HG36" i="11" s="1"/>
  <c r="FT20" i="11"/>
  <c r="ET25" i="11"/>
  <c r="EM25" i="11" s="1"/>
  <c r="GE33" i="11"/>
  <c r="FX33" i="11" s="1"/>
  <c r="GD33" i="11"/>
  <c r="GG33" i="11" s="1"/>
  <c r="GM33" i="11"/>
  <c r="GD37" i="11"/>
  <c r="GG37" i="11" s="1"/>
  <c r="HM37" i="11"/>
  <c r="HL39" i="11"/>
  <c r="HO39" i="11" s="1"/>
  <c r="GE40" i="11"/>
  <c r="FX40" i="11" s="1"/>
  <c r="ER42" i="11"/>
  <c r="EU42" i="11" s="1"/>
  <c r="FJ47" i="11"/>
  <c r="FM47" i="11" s="1"/>
  <c r="FK48" i="11"/>
  <c r="FN48" i="11" s="1"/>
  <c r="FU50" i="11"/>
  <c r="HF50" i="11"/>
  <c r="HI50" i="11" s="1"/>
  <c r="GN43" i="11"/>
  <c r="GN38" i="11"/>
  <c r="GN42" i="11"/>
  <c r="GX43" i="11"/>
  <c r="GR43" i="11" s="1"/>
  <c r="DS39" i="11"/>
  <c r="DU50" i="11"/>
  <c r="DX50" i="11" s="1"/>
  <c r="GN40" i="11"/>
  <c r="DY41" i="11"/>
  <c r="GN47" i="11"/>
  <c r="HB11" i="11"/>
  <c r="HP47" i="11" s="1"/>
  <c r="HN23" i="11"/>
  <c r="HC24" i="11"/>
  <c r="HN22" i="11"/>
  <c r="HL22" i="11"/>
  <c r="HO22" i="11" s="1"/>
  <c r="HC20" i="11"/>
  <c r="HM20" i="11"/>
  <c r="HP20" i="11" s="1"/>
  <c r="FK27" i="11"/>
  <c r="FN27" i="11" s="1"/>
  <c r="FK20" i="11"/>
  <c r="FN20" i="11" s="1"/>
  <c r="FK22" i="11"/>
  <c r="FN22" i="11" s="1"/>
  <c r="FJ20" i="11"/>
  <c r="FM20" i="11" s="1"/>
  <c r="FB28" i="11"/>
  <c r="EZ24" i="11"/>
  <c r="FK25" i="11"/>
  <c r="FN25" i="11" s="1"/>
  <c r="FB24" i="11"/>
  <c r="FA24" i="11"/>
  <c r="DJ22" i="11"/>
  <c r="DM22" i="11" s="1"/>
  <c r="EZ29" i="11"/>
  <c r="HC27" i="11"/>
  <c r="FU29" i="11"/>
  <c r="GD27" i="11"/>
  <c r="GG27" i="11" s="1"/>
  <c r="HD22" i="11"/>
  <c r="EA20" i="11"/>
  <c r="ED20" i="11" s="1"/>
  <c r="DL26" i="11"/>
  <c r="DE26" i="11" s="1"/>
  <c r="DF26" i="11" s="1"/>
  <c r="GK12" i="11"/>
  <c r="GX46" i="11" s="1"/>
  <c r="GR46" i="11" s="1"/>
  <c r="EB24" i="11"/>
  <c r="EE24" i="11" s="1"/>
  <c r="DS29" i="11"/>
  <c r="EB23" i="11"/>
  <c r="EE23" i="11" s="1"/>
  <c r="EC20" i="11"/>
  <c r="DV20" i="11" s="1"/>
  <c r="DW20" i="11" s="1"/>
  <c r="EJ29" i="11"/>
  <c r="ET26" i="11"/>
  <c r="EM26" i="11" s="1"/>
  <c r="ES23" i="11"/>
  <c r="EV23" i="11" s="1"/>
  <c r="ET20" i="11"/>
  <c r="EM20" i="11" s="1"/>
  <c r="ER23" i="11"/>
  <c r="EU23" i="11" s="1"/>
  <c r="ET22" i="11"/>
  <c r="EM22" i="11" s="1"/>
  <c r="ES20" i="11"/>
  <c r="EV20" i="11" s="1"/>
  <c r="FU22" i="11"/>
  <c r="GC27" i="11"/>
  <c r="GF27" i="11" s="1"/>
  <c r="FU21" i="11"/>
  <c r="EC28" i="11"/>
  <c r="DV28" i="11" s="1"/>
  <c r="DW28" i="11" s="1"/>
  <c r="FJ28" i="11"/>
  <c r="FM28" i="11" s="1"/>
  <c r="EJ26" i="11"/>
  <c r="EZ20" i="11"/>
  <c r="CZ21" i="11"/>
  <c r="DJ21" i="11" s="1"/>
  <c r="DM21" i="11" s="1"/>
  <c r="FA23" i="11"/>
  <c r="CZ29" i="11"/>
  <c r="FJ29" i="11"/>
  <c r="FM29" i="11" s="1"/>
  <c r="BO20" i="11"/>
  <c r="AV20" i="11"/>
  <c r="AY20" i="11" s="1"/>
  <c r="AV27" i="11"/>
  <c r="BO27" i="11"/>
  <c r="GD21" i="11"/>
  <c r="GG21" i="11" s="1"/>
  <c r="GC21" i="11"/>
  <c r="GF21" i="11" s="1"/>
  <c r="FV21" i="11"/>
  <c r="GE21" i="11"/>
  <c r="FX21" i="11" s="1"/>
  <c r="FY21" i="11" s="1"/>
  <c r="FS21" i="11"/>
  <c r="DS21" i="11"/>
  <c r="HM21" i="11"/>
  <c r="HP21" i="11" s="1"/>
  <c r="EB26" i="11"/>
  <c r="EE26" i="11" s="1"/>
  <c r="EA26" i="11"/>
  <c r="ED26" i="11" s="1"/>
  <c r="DT26" i="11"/>
  <c r="EC26" i="11"/>
  <c r="DV26" i="11" s="1"/>
  <c r="DW26" i="11" s="1"/>
  <c r="FT21" i="11"/>
  <c r="HN21" i="11"/>
  <c r="HG21" i="11" s="1"/>
  <c r="FJ22" i="11"/>
  <c r="FM22" i="11" s="1"/>
  <c r="FC22" i="11"/>
  <c r="DR26" i="11"/>
  <c r="EJ23" i="11"/>
  <c r="EB29" i="11"/>
  <c r="EE29" i="11" s="1"/>
  <c r="FC23" i="11"/>
  <c r="FL23" i="11"/>
  <c r="FE23" i="11" s="1"/>
  <c r="FF23" i="11" s="1"/>
  <c r="FK23" i="11"/>
  <c r="FN23" i="11" s="1"/>
  <c r="FJ23" i="11"/>
  <c r="FM23" i="11" s="1"/>
  <c r="HD24" i="11"/>
  <c r="DT25" i="11"/>
  <c r="EA25" i="11"/>
  <c r="ED25" i="11" s="1"/>
  <c r="EC25" i="11"/>
  <c r="DV25" i="11" s="1"/>
  <c r="DW25" i="11" s="1"/>
  <c r="EB25" i="11"/>
  <c r="EE25" i="11" s="1"/>
  <c r="DR25" i="11"/>
  <c r="ES26" i="11"/>
  <c r="EV26" i="11" s="1"/>
  <c r="ER26" i="11"/>
  <c r="EU26" i="11" s="1"/>
  <c r="EK26" i="11"/>
  <c r="DL28" i="11"/>
  <c r="DE28" i="11" s="1"/>
  <c r="DF28" i="11" s="1"/>
  <c r="DK28" i="11"/>
  <c r="DN28" i="11" s="1"/>
  <c r="DB28" i="11"/>
  <c r="DJ28" i="11"/>
  <c r="DM28" i="11" s="1"/>
  <c r="DC28" i="11"/>
  <c r="HL28" i="11"/>
  <c r="HO28" i="11" s="1"/>
  <c r="GM20" i="11"/>
  <c r="GT20" i="11"/>
  <c r="GW20" i="11" s="1"/>
  <c r="GV20" i="11"/>
  <c r="GO20" i="11" s="1"/>
  <c r="GP20" i="11" s="1"/>
  <c r="GU20" i="11"/>
  <c r="GL24" i="11"/>
  <c r="GN22" i="11"/>
  <c r="DB23" i="11"/>
  <c r="DL23" i="11"/>
  <c r="DE23" i="11" s="1"/>
  <c r="DF23" i="11" s="1"/>
  <c r="DK23" i="11"/>
  <c r="DN23" i="11" s="1"/>
  <c r="DJ23" i="11"/>
  <c r="DM23" i="11" s="1"/>
  <c r="DC23" i="11"/>
  <c r="GE23" i="11"/>
  <c r="FX23" i="11" s="1"/>
  <c r="GD23" i="11"/>
  <c r="GG23" i="11" s="1"/>
  <c r="FV23" i="11"/>
  <c r="AV26" i="11"/>
  <c r="BO26" i="11"/>
  <c r="HD27" i="11"/>
  <c r="DR28" i="11"/>
  <c r="FL21" i="11"/>
  <c r="FE21" i="11" s="1"/>
  <c r="FF21" i="11" s="1"/>
  <c r="FK21" i="11"/>
  <c r="FN21" i="11" s="1"/>
  <c r="FJ21" i="11"/>
  <c r="FM21" i="11" s="1"/>
  <c r="FC21" i="11"/>
  <c r="CL24" i="11"/>
  <c r="CM24" i="11" s="1"/>
  <c r="CL22" i="11"/>
  <c r="CM22" i="11" s="1"/>
  <c r="CM20" i="11"/>
  <c r="CL21" i="11"/>
  <c r="CL23" i="11"/>
  <c r="CM23" i="11" s="1"/>
  <c r="FL22" i="11"/>
  <c r="FE22" i="11" s="1"/>
  <c r="FF22" i="11" s="1"/>
  <c r="BS20" i="11"/>
  <c r="HG23" i="11"/>
  <c r="HM29" i="11"/>
  <c r="HP29" i="11" s="1"/>
  <c r="HL29" i="11"/>
  <c r="HO29" i="11" s="1"/>
  <c r="HN27" i="11"/>
  <c r="HG27" i="11" s="1"/>
  <c r="HM27" i="11"/>
  <c r="HM22" i="11"/>
  <c r="HM23" i="11"/>
  <c r="HL27" i="11"/>
  <c r="HO27" i="11" s="1"/>
  <c r="HL23" i="11"/>
  <c r="HO23" i="11" s="1"/>
  <c r="HM28" i="11"/>
  <c r="HC22" i="11"/>
  <c r="HN28" i="11"/>
  <c r="HG28" i="11" s="1"/>
  <c r="HN25" i="11"/>
  <c r="HG25" i="11" s="1"/>
  <c r="FE16" i="11"/>
  <c r="FA25" i="11"/>
  <c r="FK24" i="11"/>
  <c r="FN24" i="11" s="1"/>
  <c r="FL29" i="11"/>
  <c r="FE29" i="11" s="1"/>
  <c r="FF29" i="11" s="1"/>
  <c r="FK29" i="11"/>
  <c r="FN29" i="11" s="1"/>
  <c r="FJ24" i="11"/>
  <c r="FM24" i="11" s="1"/>
  <c r="FB29" i="11"/>
  <c r="FA29" i="11"/>
  <c r="FL20" i="11"/>
  <c r="FE20" i="11" s="1"/>
  <c r="FF20" i="11" s="1"/>
  <c r="BQ23" i="11"/>
  <c r="GV23" i="11"/>
  <c r="GO23" i="11" s="1"/>
  <c r="GP23" i="11" s="1"/>
  <c r="FT24" i="11"/>
  <c r="HM25" i="11"/>
  <c r="HP25" i="11" s="1"/>
  <c r="BX26" i="11"/>
  <c r="BU26" i="11"/>
  <c r="BT26" i="11"/>
  <c r="BD26" i="11"/>
  <c r="BV26" i="11"/>
  <c r="BW26" i="11"/>
  <c r="FL27" i="11"/>
  <c r="FE27" i="11" s="1"/>
  <c r="FF27" i="11" s="1"/>
  <c r="DS28" i="11"/>
  <c r="BP29" i="11"/>
  <c r="BP24" i="11"/>
  <c r="BP27" i="11"/>
  <c r="BP22" i="11"/>
  <c r="BP21" i="11"/>
  <c r="BP25" i="11"/>
  <c r="BP28" i="11"/>
  <c r="BP23" i="11"/>
  <c r="BP26" i="11"/>
  <c r="BP20" i="11"/>
  <c r="GK24" i="11"/>
  <c r="FS23" i="11"/>
  <c r="AV24" i="11"/>
  <c r="BO24" i="11"/>
  <c r="BV24" i="11"/>
  <c r="BD24" i="11"/>
  <c r="BX24" i="11"/>
  <c r="EB28" i="11"/>
  <c r="EE28" i="11" s="1"/>
  <c r="GC28" i="11"/>
  <c r="GF28" i="11" s="1"/>
  <c r="BQ21" i="11"/>
  <c r="ER21" i="11"/>
  <c r="EU21" i="11" s="1"/>
  <c r="CL25" i="11"/>
  <c r="FC28" i="11"/>
  <c r="FL28" i="11"/>
  <c r="FE28" i="11" s="1"/>
  <c r="FF28" i="11" s="1"/>
  <c r="FK28" i="11"/>
  <c r="FN28" i="11" s="1"/>
  <c r="EZ23" i="11"/>
  <c r="FB23" i="11"/>
  <c r="CL20" i="11"/>
  <c r="EC23" i="11"/>
  <c r="DV23" i="11" s="1"/>
  <c r="DW23" i="11" s="1"/>
  <c r="DT23" i="11"/>
  <c r="BT24" i="11"/>
  <c r="BQ29" i="11"/>
  <c r="GV29" i="11"/>
  <c r="GO29" i="11" s="1"/>
  <c r="GP29" i="11" s="1"/>
  <c r="GT29" i="11"/>
  <c r="GW29" i="11" s="1"/>
  <c r="EA29" i="11"/>
  <c r="ED29" i="11" s="1"/>
  <c r="BO22" i="11"/>
  <c r="GE29" i="11"/>
  <c r="FX29" i="11" s="1"/>
  <c r="GD29" i="11"/>
  <c r="GG29" i="11" s="1"/>
  <c r="GC29" i="11"/>
  <c r="GF29" i="11" s="1"/>
  <c r="FU28" i="11"/>
  <c r="FU23" i="11"/>
  <c r="FT28" i="11"/>
  <c r="FU24" i="11"/>
  <c r="GD22" i="11"/>
  <c r="GG22" i="11" s="1"/>
  <c r="GE25" i="11"/>
  <c r="FX25" i="11" s="1"/>
  <c r="GC22" i="11"/>
  <c r="GF22" i="11" s="1"/>
  <c r="GC25" i="11"/>
  <c r="GF25" i="11" s="1"/>
  <c r="GC26" i="11"/>
  <c r="GF26" i="11" s="1"/>
  <c r="FU27" i="11"/>
  <c r="FT29" i="11"/>
  <c r="GE28" i="11"/>
  <c r="FX28" i="11" s="1"/>
  <c r="FS29" i="11"/>
  <c r="GD28" i="11"/>
  <c r="GG28" i="11" s="1"/>
  <c r="FT23" i="11"/>
  <c r="FU20" i="11"/>
  <c r="CM21" i="11"/>
  <c r="HG22" i="11"/>
  <c r="DR23" i="11"/>
  <c r="DS23" i="11"/>
  <c r="EI24" i="11"/>
  <c r="HE26" i="11"/>
  <c r="HB26" i="11"/>
  <c r="HN26" i="11"/>
  <c r="HG26" i="11" s="1"/>
  <c r="HM26" i="11"/>
  <c r="HL26" i="11"/>
  <c r="HO26" i="11" s="1"/>
  <c r="ES29" i="11"/>
  <c r="EV29" i="11" s="1"/>
  <c r="HN29" i="11"/>
  <c r="HG29" i="11" s="1"/>
  <c r="EZ21" i="11"/>
  <c r="FB21" i="11"/>
  <c r="FA21" i="11"/>
  <c r="EC21" i="11"/>
  <c r="DV21" i="11" s="1"/>
  <c r="DW21" i="11" s="1"/>
  <c r="EB21" i="11"/>
  <c r="EE21" i="11" s="1"/>
  <c r="EA21" i="11"/>
  <c r="ED21" i="11" s="1"/>
  <c r="DT21" i="11"/>
  <c r="GK20" i="11"/>
  <c r="HE28" i="11"/>
  <c r="HD28" i="11"/>
  <c r="HC28" i="11"/>
  <c r="HB28" i="11"/>
  <c r="DT22" i="11"/>
  <c r="EB22" i="11"/>
  <c r="EE22" i="11" s="1"/>
  <c r="EA22" i="11"/>
  <c r="ED22" i="11" s="1"/>
  <c r="EC22" i="11"/>
  <c r="DV22" i="11" s="1"/>
  <c r="DW22" i="11" s="1"/>
  <c r="HD23" i="11"/>
  <c r="EI26" i="11"/>
  <c r="EA28" i="11"/>
  <c r="ED28" i="11" s="1"/>
  <c r="DT28" i="11"/>
  <c r="FS20" i="11"/>
  <c r="HL20" i="11"/>
  <c r="HO20" i="11" s="1"/>
  <c r="GC23" i="11"/>
  <c r="GF23" i="11" s="1"/>
  <c r="EJ24" i="11"/>
  <c r="FL26" i="11"/>
  <c r="FE26" i="11" s="1"/>
  <c r="FF26" i="11" s="1"/>
  <c r="HD26" i="11"/>
  <c r="HC26" i="11"/>
  <c r="HC29" i="11"/>
  <c r="HB29" i="11"/>
  <c r="HE29" i="11"/>
  <c r="HD29" i="11"/>
  <c r="FS22" i="11"/>
  <c r="EJ27" i="11"/>
  <c r="EZ28" i="11"/>
  <c r="FV20" i="11"/>
  <c r="FT22" i="11"/>
  <c r="GV24" i="11"/>
  <c r="GO24" i="11" s="1"/>
  <c r="GP24" i="11" s="1"/>
  <c r="GU24" i="11"/>
  <c r="GX24" i="11" s="1"/>
  <c r="GT24" i="11"/>
  <c r="GW24" i="11" s="1"/>
  <c r="ER25" i="11"/>
  <c r="EU25" i="11" s="1"/>
  <c r="FU25" i="11"/>
  <c r="FT26" i="11"/>
  <c r="FW26" i="11" s="1"/>
  <c r="FZ26" i="11" s="1"/>
  <c r="FA28" i="11"/>
  <c r="ER29" i="11"/>
  <c r="EU29" i="11" s="1"/>
  <c r="FS27" i="11"/>
  <c r="DB25" i="11"/>
  <c r="GD26" i="11"/>
  <c r="GG26" i="11" s="1"/>
  <c r="EK8" i="11"/>
  <c r="DT8" i="11"/>
  <c r="FA20" i="11"/>
  <c r="Y21" i="11"/>
  <c r="HD21" i="11"/>
  <c r="BU22" i="11"/>
  <c r="DR24" i="11"/>
  <c r="HD25" i="11"/>
  <c r="DS26" i="11"/>
  <c r="FB26" i="11"/>
  <c r="GE26" i="11"/>
  <c r="FX26" i="11" s="1"/>
  <c r="BQ27" i="11"/>
  <c r="GV27" i="11"/>
  <c r="GO27" i="11" s="1"/>
  <c r="GP27" i="11" s="1"/>
  <c r="ER27" i="11"/>
  <c r="EU27" i="11" s="1"/>
  <c r="BQ28" i="11"/>
  <c r="EI28" i="11"/>
  <c r="DL29" i="11"/>
  <c r="DE29" i="11" s="1"/>
  <c r="DF29" i="11" s="1"/>
  <c r="HL21" i="11"/>
  <c r="HO21" i="11" s="1"/>
  <c r="FB20" i="11"/>
  <c r="ET21" i="11"/>
  <c r="EM21" i="11" s="1"/>
  <c r="ES21" i="11"/>
  <c r="EV21" i="11" s="1"/>
  <c r="HB21" i="11"/>
  <c r="DS24" i="11"/>
  <c r="FS24" i="11"/>
  <c r="EZ26" i="11"/>
  <c r="ET27" i="11"/>
  <c r="EM27" i="11" s="1"/>
  <c r="EJ28" i="11"/>
  <c r="AV29" i="11"/>
  <c r="BO29" i="11"/>
  <c r="HE23" i="11"/>
  <c r="HC23" i="11"/>
  <c r="FB25" i="11"/>
  <c r="FT27" i="11"/>
  <c r="HE8" i="11"/>
  <c r="BQ20" i="11"/>
  <c r="EI20" i="11"/>
  <c r="FC20" i="11"/>
  <c r="HC21" i="11"/>
  <c r="EK22" i="11"/>
  <c r="ES22" i="11"/>
  <c r="EV22" i="11" s="1"/>
  <c r="EI23" i="11"/>
  <c r="BQ24" i="11"/>
  <c r="BU24" i="11" s="1"/>
  <c r="DT24" i="11"/>
  <c r="FA26" i="11"/>
  <c r="GT27" i="11"/>
  <c r="GW27" i="11" s="1"/>
  <c r="FV28" i="11"/>
  <c r="GT28" i="11"/>
  <c r="GW28" i="11" s="1"/>
  <c r="EI29" i="11"/>
  <c r="DS25" i="11"/>
  <c r="EC24" i="11"/>
  <c r="DV24" i="11" s="1"/>
  <c r="DW24" i="11" s="1"/>
  <c r="EC29" i="11"/>
  <c r="DV29" i="11" s="1"/>
  <c r="DW29" i="11" s="1"/>
  <c r="EA24" i="11"/>
  <c r="ED24" i="11" s="1"/>
  <c r="EJ20" i="11"/>
  <c r="GC20" i="11"/>
  <c r="GF20" i="11" s="1"/>
  <c r="HE20" i="11"/>
  <c r="HN20" i="11"/>
  <c r="HG20" i="11" s="1"/>
  <c r="EI21" i="11"/>
  <c r="HE21" i="11"/>
  <c r="EJ22" i="11"/>
  <c r="GL23" i="11"/>
  <c r="ES24" i="11"/>
  <c r="EV24" i="11" s="1"/>
  <c r="EK25" i="11"/>
  <c r="GO26" i="11"/>
  <c r="GP26" i="11" s="1"/>
  <c r="GK26" i="11"/>
  <c r="GN26" i="11" s="1"/>
  <c r="FJ27" i="11"/>
  <c r="FM27" i="11" s="1"/>
  <c r="ER28" i="11"/>
  <c r="EU28" i="11" s="1"/>
  <c r="FB22" i="11"/>
  <c r="DT9" i="11"/>
  <c r="GD20" i="11"/>
  <c r="GG20" i="11" s="1"/>
  <c r="HD20" i="11"/>
  <c r="GU21" i="11"/>
  <c r="GT21" i="11"/>
  <c r="GW21" i="11" s="1"/>
  <c r="GM21" i="11"/>
  <c r="EK23" i="11"/>
  <c r="GK23" i="11"/>
  <c r="DL24" i="11"/>
  <c r="DE24" i="11" s="1"/>
  <c r="DF24" i="11" s="1"/>
  <c r="DJ24" i="11"/>
  <c r="DM24" i="11" s="1"/>
  <c r="DH24" i="11" s="1"/>
  <c r="FL24" i="11"/>
  <c r="FE24" i="11" s="1"/>
  <c r="FF24" i="11" s="1"/>
  <c r="HN24" i="11"/>
  <c r="HG24" i="11" s="1"/>
  <c r="HM24" i="11"/>
  <c r="HL24" i="11"/>
  <c r="HO24" i="11" s="1"/>
  <c r="FB27" i="11"/>
  <c r="ES28" i="11"/>
  <c r="EV28" i="11" s="1"/>
  <c r="FS28" i="11"/>
  <c r="GK29" i="11"/>
  <c r="GN29" i="11" s="1"/>
  <c r="FC25" i="11"/>
  <c r="EZ25" i="11"/>
  <c r="FL25" i="11"/>
  <c r="FE25" i="11" s="1"/>
  <c r="FF25" i="11" s="1"/>
  <c r="GO28" i="11"/>
  <c r="GP28" i="11" s="1"/>
  <c r="GM28" i="11"/>
  <c r="GL28" i="11"/>
  <c r="HB23" i="11"/>
  <c r="GE24" i="11"/>
  <c r="FX24" i="11" s="1"/>
  <c r="GD24" i="11"/>
  <c r="GG24" i="11" s="1"/>
  <c r="GC24" i="11"/>
  <c r="GF24" i="11" s="1"/>
  <c r="FJ26" i="11"/>
  <c r="FM26" i="11" s="1"/>
  <c r="EK9" i="11"/>
  <c r="GQ35" i="11" s="1"/>
  <c r="EJ25" i="11"/>
  <c r="ET24" i="11"/>
  <c r="EM24" i="11" s="1"/>
  <c r="ET29" i="11"/>
  <c r="EM29" i="11" s="1"/>
  <c r="ER24" i="11"/>
  <c r="EU24" i="11" s="1"/>
  <c r="DR20" i="11"/>
  <c r="GE20" i="11"/>
  <c r="FX20" i="11" s="1"/>
  <c r="HB20" i="11"/>
  <c r="EK21" i="11"/>
  <c r="DL22" i="11"/>
  <c r="DE22" i="11" s="1"/>
  <c r="DF22" i="11" s="1"/>
  <c r="GM23" i="11"/>
  <c r="GN23" i="11" s="1"/>
  <c r="AV25" i="11"/>
  <c r="BW25" i="11"/>
  <c r="BV25" i="11"/>
  <c r="BU25" i="11"/>
  <c r="BT25" i="11"/>
  <c r="EI25" i="11"/>
  <c r="FJ25" i="11"/>
  <c r="FM25" i="11" s="1"/>
  <c r="DK26" i="11"/>
  <c r="DN26" i="11" s="1"/>
  <c r="DJ26" i="11"/>
  <c r="DM26" i="11" s="1"/>
  <c r="DC26" i="11"/>
  <c r="FK26" i="11"/>
  <c r="FN26" i="11" s="1"/>
  <c r="EA27" i="11"/>
  <c r="ED27" i="11" s="1"/>
  <c r="ET28" i="11"/>
  <c r="EM28" i="11" s="1"/>
  <c r="DK29" i="11"/>
  <c r="DN29" i="11" s="1"/>
  <c r="DK22" i="11"/>
  <c r="DN22" i="11" s="1"/>
  <c r="GD25" i="11"/>
  <c r="GG25" i="11" s="1"/>
  <c r="GU25" i="11"/>
  <c r="GX25" i="11" s="1"/>
  <c r="HL25" i="11"/>
  <c r="HO25" i="11" s="1"/>
  <c r="EB27" i="11"/>
  <c r="EE27" i="11" s="1"/>
  <c r="ES27" i="11"/>
  <c r="EV27" i="11" s="1"/>
  <c r="GE22" i="11"/>
  <c r="FX22" i="11" s="1"/>
  <c r="CZ25" i="11"/>
  <c r="GE27" i="11"/>
  <c r="FX27" i="11" s="1"/>
  <c r="FY27" i="11" s="1"/>
  <c r="FS25" i="11"/>
  <c r="CZ27" i="11"/>
  <c r="DB27" i="11" s="1"/>
  <c r="DR22" i="11"/>
  <c r="EI22" i="11"/>
  <c r="EZ22" i="11"/>
  <c r="FT25" i="11"/>
  <c r="GK25" i="11"/>
  <c r="DR27" i="11"/>
  <c r="EI27" i="11"/>
  <c r="EZ27" i="11"/>
  <c r="DB22" i="11"/>
  <c r="FA22" i="11"/>
  <c r="HC25" i="11"/>
  <c r="FA27" i="11"/>
  <c r="FJ50" i="10"/>
  <c r="FM50" i="10" s="1"/>
  <c r="FA47" i="10"/>
  <c r="EZ46" i="10"/>
  <c r="FK45" i="10"/>
  <c r="FB42" i="10"/>
  <c r="EZ37" i="10"/>
  <c r="FD37" i="10" s="1"/>
  <c r="EZ47" i="10"/>
  <c r="FJ45" i="10"/>
  <c r="FM45" i="10" s="1"/>
  <c r="FE44" i="10"/>
  <c r="FF44" i="10" s="1"/>
  <c r="FB43" i="10"/>
  <c r="FA42" i="10"/>
  <c r="FL41" i="10"/>
  <c r="FE49" i="10"/>
  <c r="FF49" i="10" s="1"/>
  <c r="FB48" i="10"/>
  <c r="FA43" i="10"/>
  <c r="EZ42" i="10"/>
  <c r="FK41" i="10"/>
  <c r="FB38" i="10"/>
  <c r="FA48" i="10"/>
  <c r="EZ43" i="10"/>
  <c r="FJ41" i="10"/>
  <c r="FM41" i="10" s="1"/>
  <c r="FB39" i="10"/>
  <c r="FA38" i="10"/>
  <c r="EZ48" i="10"/>
  <c r="FL46" i="10"/>
  <c r="FE46" i="10" s="1"/>
  <c r="FF46" i="10" s="1"/>
  <c r="FB44" i="10"/>
  <c r="FA39" i="10"/>
  <c r="EZ38" i="10"/>
  <c r="FE50" i="10"/>
  <c r="FF50" i="10" s="1"/>
  <c r="FB49" i="10"/>
  <c r="FL47" i="10"/>
  <c r="FE47" i="10" s="1"/>
  <c r="FF47" i="10" s="1"/>
  <c r="FK46" i="10"/>
  <c r="FA44" i="10"/>
  <c r="FJ49" i="10"/>
  <c r="FM49" i="10" s="1"/>
  <c r="EZ41" i="10"/>
  <c r="FB50" i="10"/>
  <c r="FA37" i="10"/>
  <c r="FB36" i="10"/>
  <c r="FA35" i="10"/>
  <c r="FA50" i="10"/>
  <c r="FB47" i="10"/>
  <c r="FD47" i="10" s="1"/>
  <c r="FL44" i="10"/>
  <c r="FE41" i="10"/>
  <c r="FF41" i="10" s="1"/>
  <c r="FL40" i="10"/>
  <c r="FE40" i="10" s="1"/>
  <c r="FF40" i="10" s="1"/>
  <c r="EZ39" i="10"/>
  <c r="FA36" i="10"/>
  <c r="EZ35" i="10"/>
  <c r="EZ50" i="10"/>
  <c r="FL45" i="10"/>
  <c r="FE45" i="10" s="1"/>
  <c r="FF45" i="10" s="1"/>
  <c r="FK44" i="10"/>
  <c r="FK40" i="10"/>
  <c r="EZ36" i="10"/>
  <c r="FA49" i="10"/>
  <c r="FJ44" i="10"/>
  <c r="FM44" i="10" s="1"/>
  <c r="FJ40" i="10"/>
  <c r="FM40" i="10" s="1"/>
  <c r="EZ49" i="10"/>
  <c r="FL48" i="10"/>
  <c r="FE48" i="10" s="1"/>
  <c r="FF48" i="10" s="1"/>
  <c r="FB41" i="10"/>
  <c r="FK48" i="10"/>
  <c r="FL43" i="10"/>
  <c r="FE43" i="10" s="1"/>
  <c r="FF43" i="10" s="1"/>
  <c r="FA41" i="10"/>
  <c r="FL37" i="10"/>
  <c r="FE37" i="10" s="1"/>
  <c r="FF37" i="10" s="1"/>
  <c r="FK50" i="10"/>
  <c r="FJ42" i="10"/>
  <c r="FM42" i="10" s="1"/>
  <c r="FK38" i="10"/>
  <c r="FL49" i="10"/>
  <c r="FJ48" i="10"/>
  <c r="FM48" i="10" s="1"/>
  <c r="FK43" i="10"/>
  <c r="FB32" i="10"/>
  <c r="FB30" i="10"/>
  <c r="FK36" i="10"/>
  <c r="FK49" i="10"/>
  <c r="FJ43" i="10"/>
  <c r="FM43" i="10" s="1"/>
  <c r="FK33" i="10"/>
  <c r="FL50" i="10"/>
  <c r="FB35" i="10"/>
  <c r="FL36" i="10"/>
  <c r="FE36" i="10" s="1"/>
  <c r="FF36" i="10" s="1"/>
  <c r="FL33" i="10"/>
  <c r="FE33" i="10" s="1"/>
  <c r="FF33" i="10" s="1"/>
  <c r="EZ44" i="10"/>
  <c r="FA45" i="10"/>
  <c r="FL39" i="10"/>
  <c r="FE39" i="10" s="1"/>
  <c r="FF39" i="10" s="1"/>
  <c r="FJ37" i="10"/>
  <c r="FM37" i="10" s="1"/>
  <c r="FK32" i="10"/>
  <c r="FJ30" i="10"/>
  <c r="FM30" i="10" s="1"/>
  <c r="FB46" i="10"/>
  <c r="FA40" i="10"/>
  <c r="FD40" i="10" s="1"/>
  <c r="FK39" i="10"/>
  <c r="FL32" i="10"/>
  <c r="FE32" i="10" s="1"/>
  <c r="FF32" i="10" s="1"/>
  <c r="FJ46" i="10"/>
  <c r="FM46" i="10" s="1"/>
  <c r="FJ39" i="10"/>
  <c r="FM39" i="10" s="1"/>
  <c r="FJ32" i="10"/>
  <c r="FM32" i="10" s="1"/>
  <c r="FK37" i="10"/>
  <c r="FL35" i="10"/>
  <c r="FE35" i="10" s="1"/>
  <c r="FF35" i="10" s="1"/>
  <c r="FK47" i="10"/>
  <c r="FA46" i="10"/>
  <c r="FL38" i="10"/>
  <c r="FE38" i="10" s="1"/>
  <c r="FF38" i="10" s="1"/>
  <c r="FJ47" i="10"/>
  <c r="FM47" i="10" s="1"/>
  <c r="FJ38" i="10"/>
  <c r="FM38" i="10" s="1"/>
  <c r="FL34" i="10"/>
  <c r="FE34" i="10" s="1"/>
  <c r="FF34" i="10" s="1"/>
  <c r="FK34" i="10"/>
  <c r="FL30" i="10"/>
  <c r="FE30" i="10" s="1"/>
  <c r="FF30" i="10" s="1"/>
  <c r="EZ40" i="10"/>
  <c r="FJ35" i="10"/>
  <c r="FM35" i="10" s="1"/>
  <c r="FB34" i="10"/>
  <c r="FJ36" i="10"/>
  <c r="FM36" i="10" s="1"/>
  <c r="ER32" i="10"/>
  <c r="EU32" i="10" s="1"/>
  <c r="HG32" i="10"/>
  <c r="HB32" i="10"/>
  <c r="HE32" i="10"/>
  <c r="HL32" i="10"/>
  <c r="HO32" i="10" s="1"/>
  <c r="HM32" i="10"/>
  <c r="GN39" i="10"/>
  <c r="GC49" i="10"/>
  <c r="GF49" i="10" s="1"/>
  <c r="GD36" i="10"/>
  <c r="GE30" i="10"/>
  <c r="FA21" i="10"/>
  <c r="GD30" i="10"/>
  <c r="GL31" i="10"/>
  <c r="ET32" i="10"/>
  <c r="EM32" i="10" s="1"/>
  <c r="HD32" i="10"/>
  <c r="HC32" i="10"/>
  <c r="FB31" i="10"/>
  <c r="FA31" i="10"/>
  <c r="HD31" i="10"/>
  <c r="AV31" i="10"/>
  <c r="DK31" i="10"/>
  <c r="DN31" i="10" s="1"/>
  <c r="DJ31" i="10"/>
  <c r="DM31" i="10" s="1"/>
  <c r="DC31" i="10"/>
  <c r="DL31" i="10"/>
  <c r="DE31" i="10" s="1"/>
  <c r="DF31" i="10" s="1"/>
  <c r="GD44" i="10"/>
  <c r="DB31" i="10"/>
  <c r="DH31" i="10" s="1"/>
  <c r="GN34" i="10"/>
  <c r="FJ31" i="10"/>
  <c r="FM31" i="10" s="1"/>
  <c r="FK31" i="10"/>
  <c r="FL31" i="10"/>
  <c r="FE31" i="10" s="1"/>
  <c r="FF31" i="10" s="1"/>
  <c r="FC31" i="10"/>
  <c r="EZ45" i="10"/>
  <c r="FK30" i="10"/>
  <c r="HC21" i="10"/>
  <c r="HM49" i="10"/>
  <c r="HF49" i="10" s="1"/>
  <c r="HL44" i="10"/>
  <c r="HO44" i="10" s="1"/>
  <c r="HC41" i="10"/>
  <c r="HN40" i="10"/>
  <c r="HG40" i="10" s="1"/>
  <c r="HL49" i="10"/>
  <c r="HO49" i="10" s="1"/>
  <c r="HG42" i="10"/>
  <c r="HM40" i="10"/>
  <c r="HN50" i="10"/>
  <c r="HG50" i="10" s="1"/>
  <c r="HL40" i="10"/>
  <c r="HO40" i="10" s="1"/>
  <c r="HM50" i="10"/>
  <c r="HC46" i="10"/>
  <c r="HN45" i="10"/>
  <c r="HG45" i="10" s="1"/>
  <c r="HL50" i="10"/>
  <c r="HO50" i="10" s="1"/>
  <c r="HC47" i="10"/>
  <c r="HM45" i="10"/>
  <c r="HG39" i="10"/>
  <c r="HL45" i="10"/>
  <c r="HO45" i="10" s="1"/>
  <c r="HC42" i="10"/>
  <c r="HN41" i="10"/>
  <c r="HC50" i="10"/>
  <c r="HM48" i="10"/>
  <c r="HL43" i="10"/>
  <c r="HO43" i="10" s="1"/>
  <c r="HM42" i="10"/>
  <c r="HM41" i="10"/>
  <c r="HL37" i="10"/>
  <c r="HO37" i="10" s="1"/>
  <c r="HN46" i="10"/>
  <c r="HG46" i="10" s="1"/>
  <c r="HL42" i="10"/>
  <c r="HO42" i="10" s="1"/>
  <c r="HL41" i="10"/>
  <c r="HO41" i="10" s="1"/>
  <c r="HC39" i="10"/>
  <c r="HM46" i="10"/>
  <c r="HN49" i="10"/>
  <c r="HG49" i="10" s="1"/>
  <c r="HL46" i="10"/>
  <c r="HO46" i="10" s="1"/>
  <c r="HC38" i="10"/>
  <c r="HC35" i="10"/>
  <c r="HN33" i="10"/>
  <c r="HC36" i="10"/>
  <c r="HC48" i="10"/>
  <c r="HM47" i="10"/>
  <c r="HM39" i="10"/>
  <c r="HN38" i="10"/>
  <c r="HG38" i="10" s="1"/>
  <c r="HC43" i="10"/>
  <c r="HM37" i="10"/>
  <c r="HG33" i="10"/>
  <c r="HC45" i="10"/>
  <c r="HC44" i="10"/>
  <c r="HC37" i="10"/>
  <c r="HC33" i="10"/>
  <c r="HN30" i="10"/>
  <c r="HG30" i="10" s="1"/>
  <c r="HG41" i="10"/>
  <c r="HC40" i="10"/>
  <c r="HF40" i="10" s="1"/>
  <c r="HN36" i="10"/>
  <c r="HG36" i="10" s="1"/>
  <c r="HL22" i="10"/>
  <c r="HO22" i="10" s="1"/>
  <c r="HM44" i="10"/>
  <c r="HM35" i="10"/>
  <c r="HC49" i="10"/>
  <c r="HM30" i="10"/>
  <c r="HN34" i="10"/>
  <c r="HL30" i="10"/>
  <c r="HO30" i="10" s="1"/>
  <c r="HL34" i="10"/>
  <c r="HO34" i="10" s="1"/>
  <c r="HN39" i="10"/>
  <c r="HM38" i="10"/>
  <c r="HN35" i="10"/>
  <c r="HG35" i="10" s="1"/>
  <c r="HN47" i="10"/>
  <c r="HG47" i="10" s="1"/>
  <c r="HL39" i="10"/>
  <c r="HO39" i="10" s="1"/>
  <c r="HL38" i="10"/>
  <c r="HO38" i="10" s="1"/>
  <c r="HL35" i="10"/>
  <c r="HO35" i="10" s="1"/>
  <c r="HN48" i="10"/>
  <c r="HG48" i="10" s="1"/>
  <c r="HM36" i="10"/>
  <c r="HC30" i="10"/>
  <c r="HN44" i="10"/>
  <c r="HG44" i="10" s="1"/>
  <c r="HC22" i="10"/>
  <c r="GD32" i="10"/>
  <c r="FJ33" i="10"/>
  <c r="FM33" i="10" s="1"/>
  <c r="FB40" i="10"/>
  <c r="HN43" i="10"/>
  <c r="HG43" i="10" s="1"/>
  <c r="EZ30" i="10"/>
  <c r="BQ32" i="10"/>
  <c r="GT32" i="10"/>
  <c r="GW32" i="10" s="1"/>
  <c r="EC32" i="10"/>
  <c r="DV32" i="10" s="1"/>
  <c r="DW32" i="10" s="1"/>
  <c r="EA32" i="10"/>
  <c r="ED32" i="10" s="1"/>
  <c r="FA32" i="10"/>
  <c r="GC31" i="10"/>
  <c r="GF31" i="10" s="1"/>
  <c r="FK35" i="10"/>
  <c r="EB31" i="10"/>
  <c r="EE31" i="10" s="1"/>
  <c r="EA31" i="10"/>
  <c r="ED31" i="10" s="1"/>
  <c r="DT31" i="10"/>
  <c r="FX30" i="10"/>
  <c r="FY30" i="10" s="1"/>
  <c r="EC31" i="10"/>
  <c r="DV31" i="10" s="1"/>
  <c r="DW31" i="10" s="1"/>
  <c r="GD31" i="10"/>
  <c r="HB31" i="10"/>
  <c r="HM31" i="10"/>
  <c r="HN31" i="10"/>
  <c r="HG31" i="10" s="1"/>
  <c r="HL31" i="10"/>
  <c r="HO31" i="10" s="1"/>
  <c r="FK42" i="10"/>
  <c r="FL42" i="10"/>
  <c r="FE42" i="10" s="1"/>
  <c r="FF42" i="10" s="1"/>
  <c r="FB45" i="10"/>
  <c r="DB49" i="10"/>
  <c r="DK46" i="10"/>
  <c r="DN46" i="10" s="1"/>
  <c r="CZ43" i="10"/>
  <c r="DK37" i="10"/>
  <c r="DN37" i="10" s="1"/>
  <c r="DP48" i="10"/>
  <c r="DJ46" i="10"/>
  <c r="DM46" i="10" s="1"/>
  <c r="DH46" i="10" s="1"/>
  <c r="CZ44" i="10"/>
  <c r="DP43" i="10"/>
  <c r="DL42" i="10"/>
  <c r="DJ37" i="10"/>
  <c r="DM37" i="10" s="1"/>
  <c r="DK42" i="10"/>
  <c r="DN42" i="10" s="1"/>
  <c r="CZ39" i="10"/>
  <c r="DB50" i="10"/>
  <c r="DP44" i="10"/>
  <c r="DJ42" i="10"/>
  <c r="DM42" i="10" s="1"/>
  <c r="CZ40" i="10"/>
  <c r="DP39" i="10"/>
  <c r="DL38" i="10"/>
  <c r="DB45" i="10"/>
  <c r="DH45" i="10" s="1"/>
  <c r="DK38" i="10"/>
  <c r="DN38" i="10" s="1"/>
  <c r="DP40" i="10"/>
  <c r="DK41" i="10"/>
  <c r="DN41" i="10" s="1"/>
  <c r="DB37" i="10"/>
  <c r="DE38" i="10"/>
  <c r="DF38" i="10" s="1"/>
  <c r="CZ33" i="10"/>
  <c r="DL50" i="10"/>
  <c r="DE50" i="10" s="1"/>
  <c r="DF50" i="10" s="1"/>
  <c r="DP47" i="10"/>
  <c r="DK50" i="10"/>
  <c r="DN50" i="10" s="1"/>
  <c r="CZ47" i="10"/>
  <c r="CZ36" i="10"/>
  <c r="DL49" i="10"/>
  <c r="DE49" i="10" s="1"/>
  <c r="DF49" i="10" s="1"/>
  <c r="DB41" i="10"/>
  <c r="CZ34" i="10"/>
  <c r="DB42" i="10"/>
  <c r="DJ38" i="10"/>
  <c r="DM38" i="10" s="1"/>
  <c r="DJ50" i="10"/>
  <c r="DM50" i="10" s="1"/>
  <c r="DK49" i="10"/>
  <c r="DN49" i="10" s="1"/>
  <c r="DE37" i="10"/>
  <c r="DF37" i="10" s="1"/>
  <c r="DJ49" i="10"/>
  <c r="DM49" i="10" s="1"/>
  <c r="DE42" i="10"/>
  <c r="DF42" i="10" s="1"/>
  <c r="CZ35" i="10"/>
  <c r="CZ32" i="10"/>
  <c r="CZ30" i="10"/>
  <c r="CZ48" i="10"/>
  <c r="DJ45" i="10"/>
  <c r="DM45" i="10" s="1"/>
  <c r="DB38" i="10"/>
  <c r="DP35" i="10"/>
  <c r="DJ41" i="10"/>
  <c r="DM41" i="10" s="1"/>
  <c r="CZ20" i="10"/>
  <c r="DC20" i="10" s="1"/>
  <c r="DL41" i="10"/>
  <c r="DE41" i="10" s="1"/>
  <c r="DF41" i="10" s="1"/>
  <c r="DL37" i="10"/>
  <c r="DL45" i="10"/>
  <c r="DE45" i="10" s="1"/>
  <c r="DF45" i="10" s="1"/>
  <c r="DK45" i="10"/>
  <c r="DN45" i="10" s="1"/>
  <c r="DP36" i="10"/>
  <c r="HL33" i="10"/>
  <c r="HO33" i="10" s="1"/>
  <c r="FB37" i="10"/>
  <c r="HN37" i="10"/>
  <c r="HG37" i="10" s="1"/>
  <c r="HL47" i="10"/>
  <c r="HO47" i="10" s="1"/>
  <c r="ER45" i="10"/>
  <c r="EU45" i="10" s="1"/>
  <c r="EJ43" i="10"/>
  <c r="ET41" i="10"/>
  <c r="EJ48" i="10"/>
  <c r="ES41" i="10"/>
  <c r="EJ38" i="10"/>
  <c r="ER41" i="10"/>
  <c r="EU41" i="10" s="1"/>
  <c r="EJ39" i="10"/>
  <c r="ET46" i="10"/>
  <c r="EM46" i="10" s="1"/>
  <c r="EJ44" i="10"/>
  <c r="EJ49" i="10"/>
  <c r="ET47" i="10"/>
  <c r="EM47" i="10" s="1"/>
  <c r="ES46" i="10"/>
  <c r="ES47" i="10"/>
  <c r="ER46" i="10"/>
  <c r="EU46" i="10" s="1"/>
  <c r="ET42" i="10"/>
  <c r="EM42" i="10" s="1"/>
  <c r="EJ40" i="10"/>
  <c r="ET50" i="10"/>
  <c r="EM50" i="10" s="1"/>
  <c r="EJ46" i="10"/>
  <c r="ER43" i="10"/>
  <c r="EU43" i="10" s="1"/>
  <c r="ET37" i="10"/>
  <c r="EM37" i="10" s="1"/>
  <c r="ER47" i="10"/>
  <c r="EU47" i="10" s="1"/>
  <c r="ES37" i="10"/>
  <c r="ER37" i="10"/>
  <c r="EU37" i="10" s="1"/>
  <c r="ES42" i="10"/>
  <c r="ET39" i="10"/>
  <c r="ET35" i="10"/>
  <c r="EM35" i="10" s="1"/>
  <c r="ES50" i="10"/>
  <c r="ER42" i="10"/>
  <c r="EU42" i="10" s="1"/>
  <c r="ES39" i="10"/>
  <c r="ET36" i="10"/>
  <c r="ET48" i="10"/>
  <c r="EM48" i="10" s="1"/>
  <c r="ER40" i="10"/>
  <c r="EU40" i="10" s="1"/>
  <c r="ET27" i="10"/>
  <c r="EM27" i="10" s="1"/>
  <c r="ES23" i="10"/>
  <c r="ER35" i="10"/>
  <c r="EU35" i="10" s="1"/>
  <c r="ET40" i="10"/>
  <c r="EM40" i="10" s="1"/>
  <c r="EJ41" i="10"/>
  <c r="EJ37" i="10"/>
  <c r="EL37" i="10" s="1"/>
  <c r="ET34" i="10"/>
  <c r="EM34" i="10" s="1"/>
  <c r="EM41" i="10"/>
  <c r="ES40" i="10"/>
  <c r="ET33" i="10"/>
  <c r="EM33" i="10" s="1"/>
  <c r="ET38" i="10"/>
  <c r="EM36" i="10"/>
  <c r="ES33" i="10"/>
  <c r="EJ36" i="10"/>
  <c r="ET49" i="10"/>
  <c r="EM49" i="10" s="1"/>
  <c r="EM39" i="10"/>
  <c r="ES38" i="10"/>
  <c r="ES35" i="10"/>
  <c r="ER33" i="10"/>
  <c r="EU33" i="10" s="1"/>
  <c r="ES49" i="10"/>
  <c r="ER38" i="10"/>
  <c r="EU38" i="10" s="1"/>
  <c r="EJ50" i="10"/>
  <c r="EL50" i="10" s="1"/>
  <c r="ER48" i="10"/>
  <c r="EU48" i="10" s="1"/>
  <c r="ET44" i="10"/>
  <c r="EM44" i="10" s="1"/>
  <c r="ET43" i="10"/>
  <c r="EM43" i="10" s="1"/>
  <c r="ES32" i="10"/>
  <c r="ES30" i="10"/>
  <c r="EJ29" i="10"/>
  <c r="ER28" i="10"/>
  <c r="EU28" i="10" s="1"/>
  <c r="ES36" i="10"/>
  <c r="EJ35" i="10"/>
  <c r="EL35" i="10" s="1"/>
  <c r="FA30" i="10"/>
  <c r="FT32" i="10"/>
  <c r="GN33" i="10"/>
  <c r="BX34" i="10"/>
  <c r="BN34" i="10" s="1"/>
  <c r="BH34" i="10" s="1"/>
  <c r="BG34" i="10" s="1"/>
  <c r="BW34" i="10"/>
  <c r="BV34" i="10"/>
  <c r="BU34" i="10"/>
  <c r="ES48" i="10"/>
  <c r="FA34" i="10"/>
  <c r="EJ47" i="10"/>
  <c r="GD50" i="10"/>
  <c r="FX48" i="10"/>
  <c r="FY48" i="10" s="1"/>
  <c r="FU47" i="10"/>
  <c r="FT46" i="10"/>
  <c r="GE45" i="10"/>
  <c r="FT37" i="10"/>
  <c r="GC50" i="10"/>
  <c r="GF50" i="10" s="1"/>
  <c r="FT47" i="10"/>
  <c r="FS46" i="10"/>
  <c r="GD45" i="10"/>
  <c r="FU42" i="10"/>
  <c r="FS37" i="10"/>
  <c r="FS47" i="10"/>
  <c r="GC45" i="10"/>
  <c r="GF45" i="10" s="1"/>
  <c r="FU43" i="10"/>
  <c r="FT42" i="10"/>
  <c r="GE41" i="10"/>
  <c r="FX41" i="10" s="1"/>
  <c r="FY41" i="10" s="1"/>
  <c r="FU48" i="10"/>
  <c r="FT43" i="10"/>
  <c r="FS42" i="10"/>
  <c r="GD41" i="10"/>
  <c r="FU38" i="10"/>
  <c r="FT48" i="10"/>
  <c r="FS43" i="10"/>
  <c r="GC41" i="10"/>
  <c r="GF41" i="10" s="1"/>
  <c r="FU39" i="10"/>
  <c r="FT38" i="10"/>
  <c r="FS48" i="10"/>
  <c r="GE46" i="10"/>
  <c r="FU44" i="10"/>
  <c r="GD49" i="10"/>
  <c r="GC44" i="10"/>
  <c r="GF44" i="10" s="1"/>
  <c r="FT41" i="10"/>
  <c r="GE47" i="10"/>
  <c r="FX47" i="10" s="1"/>
  <c r="FY47" i="10" s="1"/>
  <c r="FS45" i="10"/>
  <c r="GC39" i="10"/>
  <c r="GF39" i="10" s="1"/>
  <c r="FU35" i="10"/>
  <c r="FT33" i="10"/>
  <c r="GD47" i="10"/>
  <c r="GE38" i="10"/>
  <c r="FX38" i="10" s="1"/>
  <c r="FY38" i="10" s="1"/>
  <c r="FU36" i="10"/>
  <c r="FT35" i="10"/>
  <c r="GC47" i="10"/>
  <c r="GF47" i="10" s="1"/>
  <c r="FX43" i="10"/>
  <c r="FY43" i="10" s="1"/>
  <c r="GE42" i="10"/>
  <c r="FX42" i="10" s="1"/>
  <c r="FY42" i="10" s="1"/>
  <c r="GD38" i="10"/>
  <c r="FT36" i="10"/>
  <c r="FS35" i="10"/>
  <c r="GD42" i="10"/>
  <c r="GC38" i="10"/>
  <c r="GF38" i="10" s="1"/>
  <c r="FU37" i="10"/>
  <c r="FS36" i="10"/>
  <c r="GE50" i="10"/>
  <c r="FX50" i="10" s="1"/>
  <c r="FY50" i="10" s="1"/>
  <c r="GC42" i="10"/>
  <c r="GF42" i="10" s="1"/>
  <c r="GE49" i="10"/>
  <c r="FX49" i="10" s="1"/>
  <c r="FY49" i="10" s="1"/>
  <c r="FT39" i="10"/>
  <c r="GC48" i="10"/>
  <c r="GF48" i="10" s="1"/>
  <c r="FT44" i="10"/>
  <c r="GD43" i="10"/>
  <c r="FS41" i="10"/>
  <c r="FT40" i="10"/>
  <c r="FT50" i="10"/>
  <c r="GE37" i="10"/>
  <c r="FX37" i="10" s="1"/>
  <c r="FY37" i="10" s="1"/>
  <c r="FU33" i="10"/>
  <c r="FU32" i="10"/>
  <c r="FT30" i="10"/>
  <c r="GD40" i="10"/>
  <c r="FS50" i="10"/>
  <c r="FX45" i="10"/>
  <c r="FY45" i="10" s="1"/>
  <c r="GD37" i="10"/>
  <c r="FX36" i="10"/>
  <c r="FY36" i="10" s="1"/>
  <c r="GE35" i="10"/>
  <c r="FX35" i="10" s="1"/>
  <c r="FY35" i="10" s="1"/>
  <c r="FT45" i="10"/>
  <c r="GD46" i="10"/>
  <c r="FS44" i="10"/>
  <c r="GE39" i="10"/>
  <c r="FX39" i="10" s="1"/>
  <c r="FY39" i="10" s="1"/>
  <c r="GC37" i="10"/>
  <c r="GF37" i="10" s="1"/>
  <c r="GD35" i="10"/>
  <c r="GC46" i="10"/>
  <c r="GF46" i="10" s="1"/>
  <c r="GD39" i="10"/>
  <c r="GC35" i="10"/>
  <c r="GF35" i="10" s="1"/>
  <c r="FU45" i="10"/>
  <c r="GE40" i="10"/>
  <c r="FX40" i="10" s="1"/>
  <c r="FY40" i="10" s="1"/>
  <c r="FS39" i="10"/>
  <c r="FX46" i="10"/>
  <c r="FY46" i="10" s="1"/>
  <c r="FU40" i="10"/>
  <c r="GC33" i="10"/>
  <c r="GF33" i="10" s="1"/>
  <c r="GE32" i="10"/>
  <c r="FX32" i="10" s="1"/>
  <c r="FY32" i="10" s="1"/>
  <c r="FT49" i="10"/>
  <c r="GE44" i="10"/>
  <c r="FX44" i="10" s="1"/>
  <c r="FY44" i="10" s="1"/>
  <c r="GC43" i="10"/>
  <c r="GF43" i="10" s="1"/>
  <c r="GC36" i="10"/>
  <c r="GF36" i="10" s="1"/>
  <c r="FS49" i="10"/>
  <c r="GK31" i="10"/>
  <c r="GV31" i="10"/>
  <c r="GO31" i="10" s="1"/>
  <c r="GP31" i="10" s="1"/>
  <c r="EZ32" i="10"/>
  <c r="GC32" i="10"/>
  <c r="GF32" i="10" s="1"/>
  <c r="GE36" i="10"/>
  <c r="EM38" i="10"/>
  <c r="GN46" i="10"/>
  <c r="GD48" i="10"/>
  <c r="ES31" i="10"/>
  <c r="ER31" i="10"/>
  <c r="EU31" i="10" s="1"/>
  <c r="EK31" i="10"/>
  <c r="DR35" i="10"/>
  <c r="ER39" i="10"/>
  <c r="EU39" i="10" s="1"/>
  <c r="EL46" i="10"/>
  <c r="GN30" i="10"/>
  <c r="EZ33" i="10"/>
  <c r="DR34" i="10"/>
  <c r="DS34" i="10"/>
  <c r="DS35" i="10"/>
  <c r="FS40" i="10"/>
  <c r="EJ45" i="10"/>
  <c r="FS30" i="10"/>
  <c r="EI31" i="10"/>
  <c r="GT31" i="10"/>
  <c r="GW31" i="10" s="1"/>
  <c r="FB33" i="10"/>
  <c r="GD33" i="10"/>
  <c r="ER36" i="10"/>
  <c r="EU36" i="10" s="1"/>
  <c r="FW40" i="10"/>
  <c r="AV30" i="10"/>
  <c r="BO30" i="10"/>
  <c r="ER30" i="10"/>
  <c r="EJ31" i="10"/>
  <c r="GE31" i="10"/>
  <c r="FX31" i="10" s="1"/>
  <c r="FY31" i="10" s="1"/>
  <c r="GU31" i="10"/>
  <c r="GE33" i="10"/>
  <c r="FX33" i="10" s="1"/>
  <c r="FY33" i="10" s="1"/>
  <c r="GC40" i="10"/>
  <c r="GF40" i="10" s="1"/>
  <c r="ES45" i="10"/>
  <c r="DD41" i="10"/>
  <c r="DG41" i="10" s="1"/>
  <c r="AV32" i="10"/>
  <c r="BO32" i="10"/>
  <c r="EB34" i="10"/>
  <c r="EE34" i="10" s="1"/>
  <c r="EA34" i="10"/>
  <c r="ED34" i="10" s="1"/>
  <c r="DV34" i="10"/>
  <c r="DW34" i="10" s="1"/>
  <c r="DT34" i="10"/>
  <c r="EI16" i="10"/>
  <c r="ET30" i="10"/>
  <c r="EM30" i="10" s="1"/>
  <c r="FU30" i="10"/>
  <c r="FT31" i="10"/>
  <c r="EJ32" i="10"/>
  <c r="FT34" i="10"/>
  <c r="FU34" i="10"/>
  <c r="DD38" i="10"/>
  <c r="DG38" i="10" s="1"/>
  <c r="FS38" i="10"/>
  <c r="FW38" i="10" s="1"/>
  <c r="EJ42" i="10"/>
  <c r="EL42" i="10" s="1"/>
  <c r="ER44" i="10"/>
  <c r="EU44" i="10" s="1"/>
  <c r="ET45" i="10"/>
  <c r="EM45" i="10" s="1"/>
  <c r="HC34" i="10"/>
  <c r="EJ25" i="10"/>
  <c r="BK31" i="10"/>
  <c r="BI31" i="10" s="1"/>
  <c r="BJ31" i="10"/>
  <c r="EM31" i="10"/>
  <c r="FS31" i="10"/>
  <c r="FS34" i="10"/>
  <c r="ES44" i="10"/>
  <c r="FU46" i="10"/>
  <c r="BQ33" i="10"/>
  <c r="ES34" i="10"/>
  <c r="ER34" i="10"/>
  <c r="EU34" i="10" s="1"/>
  <c r="GV34" i="10"/>
  <c r="GO34" i="10" s="1"/>
  <c r="GP34" i="10" s="1"/>
  <c r="GN35" i="10"/>
  <c r="DV49" i="10"/>
  <c r="DW49" i="10" s="1"/>
  <c r="EB32" i="10"/>
  <c r="EE32" i="10" s="1"/>
  <c r="DS33" i="10"/>
  <c r="GE34" i="10"/>
  <c r="FX34" i="10" s="1"/>
  <c r="FY34" i="10" s="1"/>
  <c r="GN37" i="10"/>
  <c r="EC41" i="10"/>
  <c r="GN48" i="10"/>
  <c r="BW31" i="10"/>
  <c r="GN38" i="10"/>
  <c r="GN41" i="10"/>
  <c r="HD46" i="10"/>
  <c r="HF46" i="10" s="1"/>
  <c r="HD37" i="10"/>
  <c r="HD47" i="10"/>
  <c r="HD42" i="10"/>
  <c r="HD43" i="10"/>
  <c r="HD45" i="10"/>
  <c r="HF45" i="10" s="1"/>
  <c r="HD39" i="10"/>
  <c r="HF39" i="10" s="1"/>
  <c r="HD38" i="10"/>
  <c r="HF38" i="10" s="1"/>
  <c r="HD35" i="10"/>
  <c r="HD36" i="10"/>
  <c r="GK32" i="10"/>
  <c r="GN32" i="10" s="1"/>
  <c r="HD33" i="10"/>
  <c r="FJ34" i="10"/>
  <c r="FM34" i="10" s="1"/>
  <c r="FV34" i="10"/>
  <c r="HG34" i="10"/>
  <c r="HM34" i="10"/>
  <c r="EA41" i="10"/>
  <c r="ED41" i="10" s="1"/>
  <c r="EC46" i="10"/>
  <c r="DS44" i="10"/>
  <c r="EC37" i="10"/>
  <c r="DV37" i="10" s="1"/>
  <c r="DW37" i="10" s="1"/>
  <c r="DV50" i="10"/>
  <c r="DW50" i="10" s="1"/>
  <c r="DS49" i="10"/>
  <c r="EB46" i="10"/>
  <c r="EE46" i="10" s="1"/>
  <c r="EB37" i="10"/>
  <c r="EE37" i="10" s="1"/>
  <c r="DY37" i="10" s="1"/>
  <c r="EA46" i="10"/>
  <c r="ED46" i="10" s="1"/>
  <c r="DY46" i="10" s="1"/>
  <c r="DV45" i="10"/>
  <c r="DW45" i="10" s="1"/>
  <c r="EC42" i="10"/>
  <c r="DV42" i="10" s="1"/>
  <c r="DW42" i="10" s="1"/>
  <c r="DS40" i="10"/>
  <c r="EB42" i="10"/>
  <c r="EE42" i="10" s="1"/>
  <c r="DS50" i="10"/>
  <c r="DY50" i="10" s="1"/>
  <c r="EA42" i="10"/>
  <c r="ED42" i="10" s="1"/>
  <c r="DV41" i="10"/>
  <c r="DW41" i="10" s="1"/>
  <c r="EA50" i="10"/>
  <c r="ED50" i="10" s="1"/>
  <c r="EB45" i="10"/>
  <c r="EE45" i="10" s="1"/>
  <c r="DS42" i="10"/>
  <c r="EC49" i="10"/>
  <c r="EB41" i="10"/>
  <c r="EE41" i="10" s="1"/>
  <c r="EB49" i="10"/>
  <c r="EE49" i="10" s="1"/>
  <c r="EA49" i="10"/>
  <c r="ED49" i="10" s="1"/>
  <c r="DS47" i="10"/>
  <c r="EC45" i="10"/>
  <c r="EC38" i="10"/>
  <c r="DV38" i="10" s="1"/>
  <c r="DW38" i="10" s="1"/>
  <c r="EA45" i="10"/>
  <c r="ED45" i="10" s="1"/>
  <c r="DS41" i="10"/>
  <c r="DY41" i="10" s="1"/>
  <c r="EB38" i="10"/>
  <c r="EE38" i="10" s="1"/>
  <c r="DY38" i="10" s="1"/>
  <c r="DV46" i="10"/>
  <c r="DW46" i="10" s="1"/>
  <c r="EA38" i="10"/>
  <c r="ED38" i="10" s="1"/>
  <c r="EB50" i="10"/>
  <c r="EE50" i="10" s="1"/>
  <c r="DS36" i="10"/>
  <c r="DR30" i="10"/>
  <c r="DR32" i="10"/>
  <c r="EI32" i="10"/>
  <c r="AV33" i="10"/>
  <c r="FS33" i="10"/>
  <c r="FD35" i="10"/>
  <c r="FD42" i="10"/>
  <c r="DS43" i="10"/>
  <c r="DS45" i="10"/>
  <c r="DY45" i="10" s="1"/>
  <c r="DS48" i="10"/>
  <c r="DB33" i="10"/>
  <c r="EJ23" i="10"/>
  <c r="EA33" i="10"/>
  <c r="ED33" i="10" s="1"/>
  <c r="EZ34" i="10"/>
  <c r="GC34" i="10"/>
  <c r="GF34" i="10" s="1"/>
  <c r="HB34" i="10"/>
  <c r="HF34" i="10" s="1"/>
  <c r="HF43" i="10"/>
  <c r="HD50" i="10"/>
  <c r="HF50" i="10" s="1"/>
  <c r="DD50" i="10"/>
  <c r="DG50" i="10" s="1"/>
  <c r="EB33" i="10"/>
  <c r="EE33" i="10" s="1"/>
  <c r="GD34" i="10"/>
  <c r="HD44" i="10"/>
  <c r="GN47" i="10"/>
  <c r="DB39" i="10"/>
  <c r="FD38" i="10"/>
  <c r="GN44" i="10"/>
  <c r="DR33" i="10"/>
  <c r="EI33" i="10"/>
  <c r="EL33" i="10" s="1"/>
  <c r="GN40" i="10"/>
  <c r="FA33" i="10"/>
  <c r="DR39" i="10"/>
  <c r="GE20" i="10"/>
  <c r="FX20" i="10" s="1"/>
  <c r="FY20" i="10" s="1"/>
  <c r="FU24" i="10"/>
  <c r="HD20" i="10"/>
  <c r="GD24" i="10"/>
  <c r="HD26" i="10"/>
  <c r="FS23" i="10"/>
  <c r="GD20" i="10"/>
  <c r="GC20" i="10"/>
  <c r="GF20" i="10" s="1"/>
  <c r="FU27" i="10"/>
  <c r="FT28" i="10"/>
  <c r="FT23" i="10"/>
  <c r="GE21" i="10"/>
  <c r="FX21" i="10" s="1"/>
  <c r="FY21" i="10" s="1"/>
  <c r="HN26" i="10"/>
  <c r="HG26" i="10" s="1"/>
  <c r="FU29" i="10"/>
  <c r="FK28" i="10"/>
  <c r="HN21" i="10"/>
  <c r="HG21" i="10" s="1"/>
  <c r="HM21" i="10"/>
  <c r="HM26" i="10"/>
  <c r="HC20" i="10"/>
  <c r="CZ28" i="10"/>
  <c r="DB28" i="10" s="1"/>
  <c r="CZ26" i="10"/>
  <c r="DL26" i="10" s="1"/>
  <c r="DE26" i="10" s="1"/>
  <c r="DF26" i="10" s="1"/>
  <c r="FS21" i="10"/>
  <c r="FU21" i="10"/>
  <c r="FB28" i="10"/>
  <c r="EZ16" i="10"/>
  <c r="EZ12" i="10" s="1"/>
  <c r="FT26" i="10"/>
  <c r="ER27" i="10"/>
  <c r="EU27" i="10" s="1"/>
  <c r="HC27" i="10"/>
  <c r="FB21" i="10"/>
  <c r="FA26" i="10"/>
  <c r="FK25" i="10"/>
  <c r="FN25" i="10" s="1"/>
  <c r="FS16" i="10"/>
  <c r="FS12" i="10" s="1"/>
  <c r="GK15" i="10"/>
  <c r="HC24" i="10"/>
  <c r="ET26" i="10"/>
  <c r="EJ26" i="10"/>
  <c r="FU20" i="10"/>
  <c r="EJ21" i="10"/>
  <c r="EJ28" i="10"/>
  <c r="AV29" i="10"/>
  <c r="BO29" i="10"/>
  <c r="DT20" i="10"/>
  <c r="DS20" i="10"/>
  <c r="DS21" i="10"/>
  <c r="GV23" i="10"/>
  <c r="GO23" i="10" s="1"/>
  <c r="GP23" i="10" s="1"/>
  <c r="BQ23" i="10"/>
  <c r="DR23" i="10"/>
  <c r="DS23" i="10"/>
  <c r="EC25" i="10"/>
  <c r="GK26" i="10"/>
  <c r="GM26" i="10"/>
  <c r="GV26" i="10"/>
  <c r="GO26" i="10" s="1"/>
  <c r="GP26" i="10" s="1"/>
  <c r="GU26" i="10"/>
  <c r="GT26" i="10"/>
  <c r="GW26" i="10" s="1"/>
  <c r="GT23" i="10"/>
  <c r="GW23" i="10" s="1"/>
  <c r="DS22" i="10"/>
  <c r="EC24" i="10"/>
  <c r="DV24" i="10" s="1"/>
  <c r="DW24" i="10" s="1"/>
  <c r="EB24" i="10"/>
  <c r="EE24" i="10" s="1"/>
  <c r="EA24" i="10"/>
  <c r="ED24" i="10" s="1"/>
  <c r="EB29" i="10"/>
  <c r="EE29" i="10" s="1"/>
  <c r="EC22" i="10"/>
  <c r="DV22" i="10" s="1"/>
  <c r="DW22" i="10" s="1"/>
  <c r="DS28" i="10"/>
  <c r="EA29" i="10"/>
  <c r="ED29" i="10" s="1"/>
  <c r="EC20" i="10"/>
  <c r="DV20" i="10" s="1"/>
  <c r="DW20" i="10" s="1"/>
  <c r="EA27" i="10"/>
  <c r="ED27" i="10" s="1"/>
  <c r="EA22" i="10"/>
  <c r="ED22" i="10" s="1"/>
  <c r="EB20" i="10"/>
  <c r="EE20" i="10" s="1"/>
  <c r="EA20" i="10"/>
  <c r="ED20" i="10" s="1"/>
  <c r="DS29" i="10"/>
  <c r="EC27" i="10"/>
  <c r="DV27" i="10" s="1"/>
  <c r="DW27" i="10" s="1"/>
  <c r="EK28" i="10"/>
  <c r="EC23" i="10"/>
  <c r="DV23" i="10" s="1"/>
  <c r="DW23" i="10" s="1"/>
  <c r="DT23" i="10"/>
  <c r="EB23" i="10"/>
  <c r="EE23" i="10" s="1"/>
  <c r="EA23" i="10"/>
  <c r="ED23" i="10" s="1"/>
  <c r="FV28" i="10"/>
  <c r="GC28" i="10"/>
  <c r="GF28" i="10" s="1"/>
  <c r="GD28" i="10"/>
  <c r="FS28" i="10"/>
  <c r="GE28" i="10"/>
  <c r="FX28" i="10" s="1"/>
  <c r="FY28" i="10" s="1"/>
  <c r="BK21" i="10"/>
  <c r="EC26" i="10"/>
  <c r="DV26" i="10" s="1"/>
  <c r="DW26" i="10" s="1"/>
  <c r="DR20" i="10"/>
  <c r="HD24" i="10"/>
  <c r="HE24" i="10"/>
  <c r="ET23" i="10"/>
  <c r="EM23" i="10" s="1"/>
  <c r="HN23" i="10"/>
  <c r="FC24" i="10"/>
  <c r="FB24" i="10"/>
  <c r="BW28" i="10"/>
  <c r="BU28" i="10"/>
  <c r="ER23" i="10"/>
  <c r="EU23" i="10" s="1"/>
  <c r="GK12" i="10"/>
  <c r="GX39" i="10" s="1"/>
  <c r="BO21" i="10"/>
  <c r="AV21" i="10"/>
  <c r="BN22" i="10"/>
  <c r="BH22" i="10" s="1"/>
  <c r="BG22" i="10" s="1"/>
  <c r="EZ24" i="10"/>
  <c r="BN29" i="10"/>
  <c r="BH29" i="10" s="1"/>
  <c r="BG29" i="10" s="1"/>
  <c r="EC21" i="10"/>
  <c r="HB20" i="10"/>
  <c r="HN20" i="10"/>
  <c r="HG20" i="10" s="1"/>
  <c r="HM20" i="10"/>
  <c r="HL20" i="10"/>
  <c r="HO20" i="10" s="1"/>
  <c r="HE20" i="10"/>
  <c r="FC9" i="10"/>
  <c r="EK9" i="10"/>
  <c r="FV9" i="10"/>
  <c r="DT9" i="10"/>
  <c r="HE9" i="10"/>
  <c r="GM9" i="10"/>
  <c r="FA23" i="10"/>
  <c r="AV24" i="10"/>
  <c r="BO24" i="10"/>
  <c r="FA24" i="10"/>
  <c r="GN27" i="10"/>
  <c r="BN28" i="10"/>
  <c r="BH28" i="10" s="1"/>
  <c r="BG28" i="10" s="1"/>
  <c r="BN23" i="10"/>
  <c r="BH23" i="10" s="1"/>
  <c r="BG23" i="10" s="1"/>
  <c r="AV28" i="10"/>
  <c r="BO28" i="10"/>
  <c r="DS26" i="10"/>
  <c r="HB24" i="10"/>
  <c r="HE8" i="10"/>
  <c r="EK8" i="10"/>
  <c r="DT8" i="10"/>
  <c r="FA22" i="10"/>
  <c r="EZ27" i="10"/>
  <c r="FB25" i="10"/>
  <c r="FK24" i="10"/>
  <c r="FJ24" i="10"/>
  <c r="FM24" i="10" s="1"/>
  <c r="FL26" i="10"/>
  <c r="FE26" i="10" s="1"/>
  <c r="FF26" i="10" s="1"/>
  <c r="FB23" i="10"/>
  <c r="FJ21" i="10"/>
  <c r="FM21" i="10" s="1"/>
  <c r="FK22" i="10"/>
  <c r="FB29" i="10"/>
  <c r="FL27" i="10"/>
  <c r="FE27" i="10" s="1"/>
  <c r="FF27" i="10" s="1"/>
  <c r="FL22" i="10"/>
  <c r="FE22" i="10" s="1"/>
  <c r="FF22" i="10" s="1"/>
  <c r="FJ20" i="10"/>
  <c r="FM20" i="10" s="1"/>
  <c r="FJ29" i="10"/>
  <c r="FM29" i="10" s="1"/>
  <c r="FA29" i="10"/>
  <c r="FK27" i="10"/>
  <c r="FK20" i="10"/>
  <c r="FK26" i="10"/>
  <c r="EZ22" i="10"/>
  <c r="FL24" i="10"/>
  <c r="FE24" i="10" s="1"/>
  <c r="FF24" i="10" s="1"/>
  <c r="FL20" i="10"/>
  <c r="FE20" i="10" s="1"/>
  <c r="FF20" i="10" s="1"/>
  <c r="FV23" i="10"/>
  <c r="GE23" i="10"/>
  <c r="FX23" i="10" s="1"/>
  <c r="FY23" i="10" s="1"/>
  <c r="GD23" i="10"/>
  <c r="GC23" i="10"/>
  <c r="GF23" i="10" s="1"/>
  <c r="GK22" i="10"/>
  <c r="GV22" i="10"/>
  <c r="GO22" i="10"/>
  <c r="GP22" i="10" s="1"/>
  <c r="GM22" i="10"/>
  <c r="GN22" i="10" s="1"/>
  <c r="GT22" i="10"/>
  <c r="GW22" i="10" s="1"/>
  <c r="GU22" i="10"/>
  <c r="EB21" i="10"/>
  <c r="EE21" i="10" s="1"/>
  <c r="FJ25" i="10"/>
  <c r="FM25" i="10" s="1"/>
  <c r="AV27" i="10"/>
  <c r="BO27" i="10"/>
  <c r="BT21" i="10"/>
  <c r="BJ21" i="10" s="1"/>
  <c r="GK21" i="10"/>
  <c r="GV24" i="10"/>
  <c r="GO24" i="10" s="1"/>
  <c r="GP24" i="10" s="1"/>
  <c r="GT24" i="10"/>
  <c r="GW24" i="10" s="1"/>
  <c r="ET28" i="10"/>
  <c r="EM28" i="10" s="1"/>
  <c r="EC29" i="10"/>
  <c r="DV29" i="10" s="1"/>
  <c r="DW29" i="10" s="1"/>
  <c r="FU25" i="10"/>
  <c r="FT25" i="10"/>
  <c r="FU28" i="10"/>
  <c r="GE27" i="10"/>
  <c r="FX27" i="10" s="1"/>
  <c r="FY27" i="10" s="1"/>
  <c r="FU23" i="10"/>
  <c r="GE22" i="10"/>
  <c r="FX22" i="10" s="1"/>
  <c r="FY22" i="10" s="1"/>
  <c r="DB20" i="10"/>
  <c r="ER20" i="10"/>
  <c r="EU20" i="10" s="1"/>
  <c r="BU21" i="10"/>
  <c r="ER22" i="10"/>
  <c r="EU22" i="10" s="1"/>
  <c r="FT22" i="10"/>
  <c r="FS22" i="10"/>
  <c r="CM23" i="10"/>
  <c r="CM28" i="10" s="1"/>
  <c r="S14" i="10" s="1"/>
  <c r="C18" i="10" s="1"/>
  <c r="EI24" i="10"/>
  <c r="DS25" i="10"/>
  <c r="ES25" i="10"/>
  <c r="EI26" i="10"/>
  <c r="BV29" i="10"/>
  <c r="BK29" i="10" s="1"/>
  <c r="FS29" i="10"/>
  <c r="HB15" i="10"/>
  <c r="BO20" i="10"/>
  <c r="ES20" i="10"/>
  <c r="ET22" i="10"/>
  <c r="EM22" i="10" s="1"/>
  <c r="EN22" i="10" s="1"/>
  <c r="FU22" i="10"/>
  <c r="BO23" i="10"/>
  <c r="CZ23" i="10"/>
  <c r="BT24" i="10"/>
  <c r="BJ24" i="10" s="1"/>
  <c r="EJ24" i="10"/>
  <c r="GK24" i="10"/>
  <c r="HL24" i="10"/>
  <c r="HO24" i="10" s="1"/>
  <c r="ET25" i="10"/>
  <c r="EM25" i="10" s="1"/>
  <c r="EN25" i="10" s="1"/>
  <c r="HN25" i="10"/>
  <c r="HG25" i="10" s="1"/>
  <c r="BO26" i="10"/>
  <c r="GC27" i="10"/>
  <c r="GF27" i="10" s="1"/>
  <c r="HD27" i="10"/>
  <c r="DR28" i="10"/>
  <c r="FT29" i="10"/>
  <c r="ET21" i="10"/>
  <c r="EM21" i="10" s="1"/>
  <c r="EN21" i="10" s="1"/>
  <c r="ER21" i="10"/>
  <c r="EU21" i="10" s="1"/>
  <c r="ET20" i="10"/>
  <c r="EM20" i="10" s="1"/>
  <c r="BK23" i="10"/>
  <c r="BJ23" i="10"/>
  <c r="DR21" i="10"/>
  <c r="GV21" i="10"/>
  <c r="GO21" i="10" s="1"/>
  <c r="GP21" i="10" s="1"/>
  <c r="BO22" i="10"/>
  <c r="FB22" i="10"/>
  <c r="BW24" i="10"/>
  <c r="GE24" i="10"/>
  <c r="FX24" i="10" s="1"/>
  <c r="FY24" i="10" s="1"/>
  <c r="GC24" i="10"/>
  <c r="GF24" i="10" s="1"/>
  <c r="CL25" i="10"/>
  <c r="CM25" i="10" s="1"/>
  <c r="FA25" i="10"/>
  <c r="FU26" i="10"/>
  <c r="HE26" i="10"/>
  <c r="HB26" i="10"/>
  <c r="EA28" i="10"/>
  <c r="ED28" i="10" s="1"/>
  <c r="FA28" i="10"/>
  <c r="BD29" i="10"/>
  <c r="EZ29" i="10"/>
  <c r="HC29" i="10"/>
  <c r="FJ27" i="10"/>
  <c r="FM27" i="10" s="1"/>
  <c r="FC23" i="10"/>
  <c r="EZ23" i="10"/>
  <c r="EJ22" i="10"/>
  <c r="ET24" i="10"/>
  <c r="EM24" i="10" s="1"/>
  <c r="ES24" i="10"/>
  <c r="ER24" i="10"/>
  <c r="EU24" i="10" s="1"/>
  <c r="GM20" i="10"/>
  <c r="FS26" i="10"/>
  <c r="HB29" i="10"/>
  <c r="ES21" i="10"/>
  <c r="FT21" i="10"/>
  <c r="HB22" i="10"/>
  <c r="HN22" i="10"/>
  <c r="HG22" i="10" s="1"/>
  <c r="HM22" i="10"/>
  <c r="EI23" i="10"/>
  <c r="FJ23" i="10"/>
  <c r="FM23" i="10" s="1"/>
  <c r="BD24" i="10"/>
  <c r="BX24" i="10"/>
  <c r="BN24" i="10" s="1"/>
  <c r="BH24" i="10" s="1"/>
  <c r="BG24" i="10" s="1"/>
  <c r="EA25" i="10"/>
  <c r="ED25" i="10" s="1"/>
  <c r="BX26" i="10"/>
  <c r="BN26" i="10" s="1"/>
  <c r="BH26" i="10" s="1"/>
  <c r="BG26" i="10" s="1"/>
  <c r="BU26" i="10"/>
  <c r="EB26" i="10"/>
  <c r="EE26" i="10" s="1"/>
  <c r="EA26" i="10"/>
  <c r="ED26" i="10" s="1"/>
  <c r="DT26" i="10"/>
  <c r="FV26" i="10"/>
  <c r="EB28" i="10"/>
  <c r="EE28" i="10" s="1"/>
  <c r="BQ29" i="10"/>
  <c r="BU29" i="10" s="1"/>
  <c r="GV29" i="10"/>
  <c r="GO29" i="10" s="1"/>
  <c r="GP29" i="10" s="1"/>
  <c r="GT29" i="10"/>
  <c r="GW29" i="10" s="1"/>
  <c r="HD29" i="10"/>
  <c r="BW21" i="10"/>
  <c r="BT29" i="10"/>
  <c r="BJ29" i="10" s="1"/>
  <c r="FS20" i="10"/>
  <c r="EA21" i="10"/>
  <c r="ED21" i="10" s="1"/>
  <c r="DV21" i="10"/>
  <c r="DW21" i="10" s="1"/>
  <c r="GD21" i="10"/>
  <c r="GG21" i="10" s="1"/>
  <c r="GC21" i="10"/>
  <c r="GF21" i="10" s="1"/>
  <c r="FV21" i="10"/>
  <c r="ES29" i="10"/>
  <c r="FB20" i="10"/>
  <c r="FA20" i="10"/>
  <c r="CL21" i="10"/>
  <c r="DT21" i="10"/>
  <c r="FK23" i="10"/>
  <c r="DS24" i="10"/>
  <c r="FS24" i="10"/>
  <c r="EB25" i="10"/>
  <c r="EE25" i="10" s="1"/>
  <c r="GC25" i="10"/>
  <c r="GF25" i="10" s="1"/>
  <c r="HL25" i="10"/>
  <c r="HO25" i="10" s="1"/>
  <c r="BT26" i="10"/>
  <c r="BJ26" i="10" s="1"/>
  <c r="GC26" i="10"/>
  <c r="GF26" i="10" s="1"/>
  <c r="HC26" i="10"/>
  <c r="BN27" i="10"/>
  <c r="BH27" i="10" s="1"/>
  <c r="BG27" i="10" s="1"/>
  <c r="DS27" i="10"/>
  <c r="EC28" i="10"/>
  <c r="DV28" i="10" s="1"/>
  <c r="DW28" i="10" s="1"/>
  <c r="GU21" i="10"/>
  <c r="GT21" i="10"/>
  <c r="GW21" i="10" s="1"/>
  <c r="GM21" i="10"/>
  <c r="ES26" i="10"/>
  <c r="ER26" i="10"/>
  <c r="EU26" i="10" s="1"/>
  <c r="EK26" i="10"/>
  <c r="BX21" i="10"/>
  <c r="BN21" i="10" s="1"/>
  <c r="BH21" i="10" s="1"/>
  <c r="BG21" i="10" s="1"/>
  <c r="GD27" i="10"/>
  <c r="FT20" i="10"/>
  <c r="DK20" i="10"/>
  <c r="DN20" i="10" s="1"/>
  <c r="EZ20" i="10"/>
  <c r="FL21" i="10"/>
  <c r="FE21" i="10" s="1"/>
  <c r="FF21" i="10" s="1"/>
  <c r="FK21" i="10"/>
  <c r="HL21" i="10"/>
  <c r="HO21" i="10" s="1"/>
  <c r="BU22" i="10"/>
  <c r="BT22" i="10"/>
  <c r="FL23" i="10"/>
  <c r="FE23" i="10" s="1"/>
  <c r="FF23" i="10" s="1"/>
  <c r="GM23" i="10"/>
  <c r="GL23" i="10"/>
  <c r="DT24" i="10"/>
  <c r="FT24" i="10"/>
  <c r="GU24" i="10"/>
  <c r="GE25" i="10"/>
  <c r="FX25" i="10" s="1"/>
  <c r="FY25" i="10" s="1"/>
  <c r="HD25" i="10"/>
  <c r="BV26" i="10"/>
  <c r="BK26" i="10" s="1"/>
  <c r="DR26" i="10"/>
  <c r="FJ26" i="10"/>
  <c r="FM26" i="10" s="1"/>
  <c r="GD26" i="10"/>
  <c r="FJ28" i="10"/>
  <c r="FM28" i="10" s="1"/>
  <c r="HL28" i="10"/>
  <c r="HO28" i="10" s="1"/>
  <c r="GE29" i="10"/>
  <c r="FX29" i="10" s="1"/>
  <c r="FY29" i="10" s="1"/>
  <c r="HE23" i="10"/>
  <c r="HD23" i="10"/>
  <c r="HC23" i="10"/>
  <c r="BD21" i="10"/>
  <c r="GM24" i="10"/>
  <c r="FC25" i="10"/>
  <c r="EZ25" i="10"/>
  <c r="FL25" i="10"/>
  <c r="FE25" i="10" s="1"/>
  <c r="FF25" i="10" s="1"/>
  <c r="EM26" i="10"/>
  <c r="EN26" i="10" s="1"/>
  <c r="EI13" i="10"/>
  <c r="EV43" i="10" s="1"/>
  <c r="CL24" i="10"/>
  <c r="CM24" i="10" s="1"/>
  <c r="CL22" i="10"/>
  <c r="CM22" i="10" s="1"/>
  <c r="CM20" i="10"/>
  <c r="CZ29" i="10"/>
  <c r="CZ27" i="10"/>
  <c r="CZ22" i="10"/>
  <c r="DB22" i="10" s="1"/>
  <c r="CZ25" i="10"/>
  <c r="BQ20" i="10"/>
  <c r="DL20" i="10"/>
  <c r="DE20" i="10" s="1"/>
  <c r="DF20" i="10" s="1"/>
  <c r="FC20" i="10"/>
  <c r="CZ21" i="10"/>
  <c r="HD21" i="10"/>
  <c r="GC22" i="10"/>
  <c r="GF22" i="10" s="1"/>
  <c r="HD22" i="10"/>
  <c r="EK23" i="10"/>
  <c r="HL23" i="10"/>
  <c r="HO23" i="10" s="1"/>
  <c r="BW26" i="10"/>
  <c r="FB26" i="10"/>
  <c r="GE26" i="10"/>
  <c r="FX26" i="10" s="1"/>
  <c r="FY26" i="10" s="1"/>
  <c r="FS27" i="10"/>
  <c r="HL27" i="10"/>
  <c r="HO27" i="10" s="1"/>
  <c r="GO28" i="10"/>
  <c r="GP28" i="10" s="1"/>
  <c r="GM28" i="10"/>
  <c r="GL28" i="10"/>
  <c r="HM28" i="10"/>
  <c r="FB27" i="10"/>
  <c r="GO20" i="10"/>
  <c r="GP20" i="10" s="1"/>
  <c r="GK20" i="10"/>
  <c r="EI21" i="10"/>
  <c r="DV25" i="10"/>
  <c r="DW25" i="10" s="1"/>
  <c r="DT25" i="10"/>
  <c r="EJ27" i="10"/>
  <c r="FC28" i="10"/>
  <c r="EZ28" i="10"/>
  <c r="HE28" i="10"/>
  <c r="HD28" i="10"/>
  <c r="HC28" i="10"/>
  <c r="ER29" i="10"/>
  <c r="EU29" i="10" s="1"/>
  <c r="FJ22" i="10"/>
  <c r="FM22" i="10" s="1"/>
  <c r="EK20" i="10"/>
  <c r="EJ20" i="10"/>
  <c r="GU20" i="10"/>
  <c r="EZ21" i="10"/>
  <c r="HB21" i="10"/>
  <c r="BW22" i="10"/>
  <c r="GD22" i="10"/>
  <c r="GG22" i="10" s="1"/>
  <c r="HE22" i="10"/>
  <c r="HM23" i="10"/>
  <c r="CZ24" i="10"/>
  <c r="FV24" i="10"/>
  <c r="HN24" i="10"/>
  <c r="HG24" i="10" s="1"/>
  <c r="HH24" i="10" s="1"/>
  <c r="HM24" i="10"/>
  <c r="EK25" i="10"/>
  <c r="EI25" i="10"/>
  <c r="EZ26" i="10"/>
  <c r="HL26" i="10"/>
  <c r="HO26" i="10" s="1"/>
  <c r="FT27" i="10"/>
  <c r="BJ28" i="10"/>
  <c r="EI28" i="10"/>
  <c r="FL28" i="10"/>
  <c r="FE28" i="10" s="1"/>
  <c r="FF28" i="10" s="1"/>
  <c r="GK28" i="10"/>
  <c r="HN28" i="10"/>
  <c r="HG28" i="10" s="1"/>
  <c r="HH28" i="10" s="1"/>
  <c r="EB22" i="10"/>
  <c r="EE22" i="10" s="1"/>
  <c r="ES22" i="10"/>
  <c r="GD25" i="10"/>
  <c r="GG25" i="10" s="1"/>
  <c r="EB27" i="10"/>
  <c r="EE27" i="10" s="1"/>
  <c r="ES27" i="10"/>
  <c r="GV27" i="10"/>
  <c r="GO27" i="10" s="1"/>
  <c r="GP27" i="10" s="1"/>
  <c r="HM27" i="10"/>
  <c r="ET29" i="10"/>
  <c r="EM29" i="10" s="1"/>
  <c r="EN29" i="10" s="1"/>
  <c r="FK29" i="10"/>
  <c r="GC29" i="10"/>
  <c r="GF29" i="10" s="1"/>
  <c r="DR25" i="10"/>
  <c r="HN27" i="10"/>
  <c r="HG27" i="10" s="1"/>
  <c r="HH27" i="10" s="1"/>
  <c r="FL29" i="10"/>
  <c r="FE29" i="10" s="1"/>
  <c r="FF29" i="10" s="1"/>
  <c r="GD29" i="10"/>
  <c r="GG29" i="10" s="1"/>
  <c r="HL29" i="10"/>
  <c r="HO29" i="10" s="1"/>
  <c r="FS25" i="10"/>
  <c r="BP27" i="10"/>
  <c r="HM29" i="10"/>
  <c r="HN29" i="10"/>
  <c r="HG29" i="10" s="1"/>
  <c r="HH29" i="10" s="1"/>
  <c r="HG23" i="10"/>
  <c r="HC25" i="10"/>
  <c r="FA27" i="10"/>
  <c r="HE50" i="9"/>
  <c r="HB50" i="9"/>
  <c r="GV50" i="9"/>
  <c r="GU50" i="9"/>
  <c r="GT50" i="9"/>
  <c r="GW50" i="9" s="1"/>
  <c r="GO50" i="9"/>
  <c r="GM50" i="9"/>
  <c r="GL50" i="9"/>
  <c r="GK50" i="9"/>
  <c r="FV50" i="9"/>
  <c r="FC50" i="9"/>
  <c r="EK50" i="9"/>
  <c r="EI50" i="9"/>
  <c r="DT50" i="9"/>
  <c r="DR50" i="9"/>
  <c r="DC50" i="9"/>
  <c r="HE49" i="9"/>
  <c r="HB49" i="9"/>
  <c r="GV49" i="9"/>
  <c r="GO49" i="9" s="1"/>
  <c r="GU49" i="9"/>
  <c r="GT49" i="9"/>
  <c r="GW49" i="9" s="1"/>
  <c r="GM49" i="9"/>
  <c r="GL49" i="9"/>
  <c r="GK49" i="9"/>
  <c r="FV49" i="9"/>
  <c r="FC49" i="9"/>
  <c r="EK49" i="9"/>
  <c r="EI49" i="9"/>
  <c r="DT49" i="9"/>
  <c r="DR49" i="9"/>
  <c r="DC49" i="9"/>
  <c r="HE48" i="9"/>
  <c r="HB48" i="9"/>
  <c r="GW48" i="9"/>
  <c r="GV48" i="9"/>
  <c r="GU48" i="9"/>
  <c r="GT48" i="9"/>
  <c r="GO48" i="9"/>
  <c r="GM48" i="9"/>
  <c r="GL48" i="9"/>
  <c r="GK48" i="9"/>
  <c r="FV48" i="9"/>
  <c r="FC48" i="9"/>
  <c r="EK48" i="9"/>
  <c r="EI48" i="9"/>
  <c r="HE47" i="9"/>
  <c r="HB47" i="9"/>
  <c r="GV47" i="9"/>
  <c r="GU47" i="9"/>
  <c r="GT47" i="9"/>
  <c r="GW47" i="9" s="1"/>
  <c r="GO47" i="9"/>
  <c r="GM47" i="9"/>
  <c r="GL47" i="9"/>
  <c r="GK47" i="9"/>
  <c r="FV47" i="9"/>
  <c r="FC47" i="9"/>
  <c r="EK47" i="9"/>
  <c r="EI47" i="9"/>
  <c r="DQ47" i="9"/>
  <c r="DA47" i="9"/>
  <c r="HE46" i="9"/>
  <c r="HB46" i="9"/>
  <c r="GV46" i="9"/>
  <c r="GU46" i="9"/>
  <c r="GT46" i="9"/>
  <c r="GW46" i="9" s="1"/>
  <c r="GO46" i="9"/>
  <c r="GM46" i="9"/>
  <c r="GL46" i="9"/>
  <c r="GK46" i="9"/>
  <c r="FV46" i="9"/>
  <c r="FC46" i="9"/>
  <c r="EK46" i="9"/>
  <c r="EI46" i="9"/>
  <c r="DT46" i="9"/>
  <c r="DR46" i="9"/>
  <c r="DC46" i="9"/>
  <c r="HE45" i="9"/>
  <c r="HB45" i="9"/>
  <c r="GW45" i="9"/>
  <c r="GV45" i="9"/>
  <c r="GO45" i="9" s="1"/>
  <c r="GU45" i="9"/>
  <c r="GT45" i="9"/>
  <c r="GM45" i="9"/>
  <c r="GL45" i="9"/>
  <c r="GK45" i="9"/>
  <c r="FV45" i="9"/>
  <c r="FC45" i="9"/>
  <c r="EK45" i="9"/>
  <c r="EI45" i="9"/>
  <c r="DT45" i="9"/>
  <c r="DR45" i="9"/>
  <c r="DC45" i="9"/>
  <c r="HE44" i="9"/>
  <c r="HB44" i="9"/>
  <c r="GV44" i="9"/>
  <c r="GO44" i="9" s="1"/>
  <c r="GU44" i="9"/>
  <c r="GT44" i="9"/>
  <c r="GW44" i="9" s="1"/>
  <c r="GM44" i="9"/>
  <c r="GL44" i="9"/>
  <c r="GK44" i="9"/>
  <c r="FV44" i="9"/>
  <c r="FC44" i="9"/>
  <c r="EK44" i="9"/>
  <c r="EI44" i="9"/>
  <c r="HE43" i="9"/>
  <c r="HB43" i="9"/>
  <c r="GV43" i="9"/>
  <c r="GO43" i="9" s="1"/>
  <c r="GU43" i="9"/>
  <c r="GT43" i="9"/>
  <c r="GW43" i="9" s="1"/>
  <c r="GM43" i="9"/>
  <c r="GL43" i="9"/>
  <c r="GK43" i="9"/>
  <c r="FV43" i="9"/>
  <c r="FC43" i="9"/>
  <c r="EK43" i="9"/>
  <c r="EI43" i="9"/>
  <c r="DQ43" i="9"/>
  <c r="DA43" i="9"/>
  <c r="HE42" i="9"/>
  <c r="HB42" i="9"/>
  <c r="GV42" i="9"/>
  <c r="GU42" i="9"/>
  <c r="GT42" i="9"/>
  <c r="GW42" i="9" s="1"/>
  <c r="GO42" i="9"/>
  <c r="GM42" i="9"/>
  <c r="GL42" i="9"/>
  <c r="GK42" i="9"/>
  <c r="FV42" i="9"/>
  <c r="FC42" i="9"/>
  <c r="EK42" i="9"/>
  <c r="EI42" i="9"/>
  <c r="DT42" i="9"/>
  <c r="DR42" i="9"/>
  <c r="DC42" i="9"/>
  <c r="HE41" i="9"/>
  <c r="HB41" i="9"/>
  <c r="GW41" i="9"/>
  <c r="GV41" i="9"/>
  <c r="GO41" i="9" s="1"/>
  <c r="GU41" i="9"/>
  <c r="GT41" i="9"/>
  <c r="GM41" i="9"/>
  <c r="GL41" i="9"/>
  <c r="GK41" i="9"/>
  <c r="FV41" i="9"/>
  <c r="FC41" i="9"/>
  <c r="EK41" i="9"/>
  <c r="EI41" i="9"/>
  <c r="DT41" i="9"/>
  <c r="DR41" i="9"/>
  <c r="DC41" i="9"/>
  <c r="HE40" i="9"/>
  <c r="HB40" i="9"/>
  <c r="GV40" i="9"/>
  <c r="GO40" i="9" s="1"/>
  <c r="GU40" i="9"/>
  <c r="GT40" i="9"/>
  <c r="GW40" i="9" s="1"/>
  <c r="GM40" i="9"/>
  <c r="GL40" i="9"/>
  <c r="GK40" i="9"/>
  <c r="FV40" i="9"/>
  <c r="FC40" i="9"/>
  <c r="EK40" i="9"/>
  <c r="EI40" i="9"/>
  <c r="HE39" i="9"/>
  <c r="HB39" i="9"/>
  <c r="GV39" i="9"/>
  <c r="GO39" i="9" s="1"/>
  <c r="GU39" i="9"/>
  <c r="GT39" i="9"/>
  <c r="GW39" i="9" s="1"/>
  <c r="GM39" i="9"/>
  <c r="GL39" i="9"/>
  <c r="GK39" i="9"/>
  <c r="FV39" i="9"/>
  <c r="FC39" i="9"/>
  <c r="EK39" i="9"/>
  <c r="EI39" i="9"/>
  <c r="DQ39" i="9"/>
  <c r="DA39" i="9"/>
  <c r="HE38" i="9"/>
  <c r="HB38" i="9"/>
  <c r="GV38" i="9"/>
  <c r="GO38" i="9" s="1"/>
  <c r="GU38" i="9"/>
  <c r="GT38" i="9"/>
  <c r="GW38" i="9" s="1"/>
  <c r="GN38" i="9"/>
  <c r="GM38" i="9"/>
  <c r="GL38" i="9"/>
  <c r="GK38" i="9"/>
  <c r="FV38" i="9"/>
  <c r="FC38" i="9"/>
  <c r="EK38" i="9"/>
  <c r="EI38" i="9"/>
  <c r="DT38" i="9"/>
  <c r="DR38" i="9"/>
  <c r="DC38" i="9"/>
  <c r="HE37" i="9"/>
  <c r="HB37" i="9"/>
  <c r="GV37" i="9"/>
  <c r="GU37" i="9"/>
  <c r="GT37" i="9"/>
  <c r="GW37" i="9" s="1"/>
  <c r="GO37" i="9"/>
  <c r="GM37" i="9"/>
  <c r="GN37" i="9" s="1"/>
  <c r="GL37" i="9"/>
  <c r="GK37" i="9"/>
  <c r="FV37" i="9"/>
  <c r="FC37" i="9"/>
  <c r="EK37" i="9"/>
  <c r="EI37" i="9"/>
  <c r="DT37" i="9"/>
  <c r="DR37" i="9"/>
  <c r="DC37" i="9"/>
  <c r="HE36" i="9"/>
  <c r="HB36" i="9"/>
  <c r="GW36" i="9"/>
  <c r="GV36" i="9"/>
  <c r="GU36" i="9"/>
  <c r="GT36" i="9"/>
  <c r="GO36" i="9"/>
  <c r="GM36" i="9"/>
  <c r="GN36" i="9" s="1"/>
  <c r="GL36" i="9"/>
  <c r="GK36" i="9"/>
  <c r="FV36" i="9"/>
  <c r="FC36" i="9"/>
  <c r="EK36" i="9"/>
  <c r="EI36" i="9"/>
  <c r="HE35" i="9"/>
  <c r="HB35" i="9"/>
  <c r="GW35" i="9"/>
  <c r="GV35" i="9"/>
  <c r="GO35" i="9" s="1"/>
  <c r="GU35" i="9"/>
  <c r="GT35" i="9"/>
  <c r="GM35" i="9"/>
  <c r="GN35" i="9" s="1"/>
  <c r="GL35" i="9"/>
  <c r="GK35" i="9"/>
  <c r="FV35" i="9"/>
  <c r="FC35" i="9"/>
  <c r="EK35" i="9"/>
  <c r="EI35" i="9"/>
  <c r="DQ35" i="9"/>
  <c r="DA35" i="9"/>
  <c r="HA34" i="9"/>
  <c r="HB34" i="9" s="1"/>
  <c r="GZ34" i="9"/>
  <c r="GJ34" i="9"/>
  <c r="GK34" i="9" s="1"/>
  <c r="GI34" i="9"/>
  <c r="FR34" i="9"/>
  <c r="FQ34" i="9"/>
  <c r="FV34" i="9" s="1"/>
  <c r="EY34" i="9"/>
  <c r="FA34" i="9" s="1"/>
  <c r="EX34" i="9"/>
  <c r="FC34" i="9" s="1"/>
  <c r="EH34" i="9"/>
  <c r="EG34" i="9"/>
  <c r="EI34" i="9" s="1"/>
  <c r="DT34" i="9"/>
  <c r="DQ34" i="9"/>
  <c r="DP34" i="9"/>
  <c r="DR34" i="9" s="1"/>
  <c r="DA34" i="9"/>
  <c r="BX34" i="9"/>
  <c r="BS34" i="9"/>
  <c r="BT34" i="9" s="1"/>
  <c r="BR34" i="9"/>
  <c r="Y34" i="9" s="1"/>
  <c r="AV34" i="9" s="1"/>
  <c r="BL34" i="9"/>
  <c r="BM34" i="9" s="1"/>
  <c r="BF34" i="9"/>
  <c r="BE34" i="9"/>
  <c r="BQ34" i="9" s="1"/>
  <c r="BC34" i="9"/>
  <c r="AY34" i="9"/>
  <c r="AX34" i="9"/>
  <c r="AT34" i="9"/>
  <c r="AQ34" i="9"/>
  <c r="AD34" i="9"/>
  <c r="AC34" i="9"/>
  <c r="BD34" i="9" s="1"/>
  <c r="AA34" i="9"/>
  <c r="HA33" i="9"/>
  <c r="GZ33" i="9"/>
  <c r="GJ33" i="9"/>
  <c r="GL33" i="9" s="1"/>
  <c r="GI33" i="9"/>
  <c r="GK33" i="9" s="1"/>
  <c r="FR33" i="9"/>
  <c r="FQ33" i="9"/>
  <c r="EY33" i="9"/>
  <c r="EX33" i="9"/>
  <c r="EH33" i="9"/>
  <c r="EG33" i="9"/>
  <c r="EK33" i="9" s="1"/>
  <c r="DQ33" i="9"/>
  <c r="DP33" i="9"/>
  <c r="DT33" i="9" s="1"/>
  <c r="DA33" i="9"/>
  <c r="BS33" i="9"/>
  <c r="BX33" i="9" s="1"/>
  <c r="BR33" i="9"/>
  <c r="Y33" i="9" s="1"/>
  <c r="BL33" i="9"/>
  <c r="BM33" i="9" s="1"/>
  <c r="BF33" i="9"/>
  <c r="BE33" i="9"/>
  <c r="BQ33" i="9" s="1"/>
  <c r="BC33" i="9"/>
  <c r="AY33" i="9"/>
  <c r="AX33" i="9"/>
  <c r="AT33" i="9"/>
  <c r="AQ33" i="9"/>
  <c r="AD33" i="9"/>
  <c r="AC33" i="9"/>
  <c r="BD33" i="9" s="1"/>
  <c r="AA33" i="9"/>
  <c r="HA32" i="9"/>
  <c r="HB32" i="9" s="1"/>
  <c r="GZ32" i="9"/>
  <c r="HE32" i="9" s="1"/>
  <c r="GM32" i="9"/>
  <c r="GJ32" i="9"/>
  <c r="GK32" i="9" s="1"/>
  <c r="GI32" i="9"/>
  <c r="FV32" i="9"/>
  <c r="FR32" i="9"/>
  <c r="FQ32" i="9"/>
  <c r="EY32" i="9"/>
  <c r="FC32" i="9" s="1"/>
  <c r="EX32" i="9"/>
  <c r="EH32" i="9"/>
  <c r="EG32" i="9"/>
  <c r="EI32" i="9" s="1"/>
  <c r="DQ32" i="9"/>
  <c r="DP32" i="9"/>
  <c r="DT32" i="9" s="1"/>
  <c r="DA32" i="9"/>
  <c r="BX32" i="9"/>
  <c r="BV32" i="9"/>
  <c r="BT32" i="9"/>
  <c r="BS32" i="9"/>
  <c r="BR32" i="9"/>
  <c r="Y32" i="9" s="1"/>
  <c r="AV32" i="9" s="1"/>
  <c r="BL32" i="9"/>
  <c r="BM32" i="9" s="1"/>
  <c r="BF32" i="9"/>
  <c r="BE32" i="9"/>
  <c r="BQ32" i="9" s="1"/>
  <c r="BC32" i="9"/>
  <c r="AY32" i="9"/>
  <c r="AX32" i="9"/>
  <c r="AT32" i="9"/>
  <c r="AQ32" i="9"/>
  <c r="AD32" i="9"/>
  <c r="AC32" i="9"/>
  <c r="BD32" i="9" s="1"/>
  <c r="AA32" i="9"/>
  <c r="HA31" i="9"/>
  <c r="GZ31" i="9"/>
  <c r="GT31" i="9"/>
  <c r="GW31" i="9" s="1"/>
  <c r="GJ31" i="9"/>
  <c r="GL31" i="9" s="1"/>
  <c r="GI31" i="9"/>
  <c r="GU31" i="9" s="1"/>
  <c r="FR31" i="9"/>
  <c r="FQ31" i="9"/>
  <c r="EY31" i="9"/>
  <c r="EX31" i="9"/>
  <c r="FC31" i="9" s="1"/>
  <c r="EH31" i="9"/>
  <c r="EG31" i="9"/>
  <c r="EI31" i="9" s="1"/>
  <c r="DQ31" i="9"/>
  <c r="DP31" i="9"/>
  <c r="DT31" i="9" s="1"/>
  <c r="DA31" i="9"/>
  <c r="BS31" i="9"/>
  <c r="BX31" i="9" s="1"/>
  <c r="BR31" i="9"/>
  <c r="Y31" i="9" s="1"/>
  <c r="BL31" i="9"/>
  <c r="BM31" i="9" s="1"/>
  <c r="BF31" i="9"/>
  <c r="BE31" i="9"/>
  <c r="BQ31" i="9" s="1"/>
  <c r="BC31" i="9"/>
  <c r="AY31" i="9"/>
  <c r="AX31" i="9"/>
  <c r="AT31" i="9"/>
  <c r="AQ31" i="9"/>
  <c r="AD31" i="9"/>
  <c r="AC31" i="9"/>
  <c r="AA31" i="9"/>
  <c r="HA30" i="9"/>
  <c r="GZ30" i="9"/>
  <c r="GJ30" i="9"/>
  <c r="GI30" i="9"/>
  <c r="FR30" i="9"/>
  <c r="FV30" i="9" s="1"/>
  <c r="FQ30" i="9"/>
  <c r="EY30" i="9"/>
  <c r="EX30" i="9"/>
  <c r="FC30" i="9" s="1"/>
  <c r="EH30" i="9"/>
  <c r="EG30" i="9"/>
  <c r="EI30" i="9" s="1"/>
  <c r="DQ30" i="9"/>
  <c r="DP30" i="9"/>
  <c r="DR30" i="9" s="1"/>
  <c r="DA30" i="9"/>
  <c r="BS30" i="9"/>
  <c r="BX30" i="9" s="1"/>
  <c r="BR30" i="9"/>
  <c r="BL30" i="9"/>
  <c r="BM30" i="9" s="1"/>
  <c r="BF30" i="9"/>
  <c r="BE30" i="9"/>
  <c r="BC30" i="9"/>
  <c r="AY30" i="9"/>
  <c r="AX30" i="9"/>
  <c r="AT30" i="9"/>
  <c r="AQ30" i="9"/>
  <c r="AD30" i="9"/>
  <c r="AC30" i="9"/>
  <c r="BD30" i="9" s="1"/>
  <c r="AA30" i="9"/>
  <c r="Y30" i="9"/>
  <c r="HA29" i="9"/>
  <c r="GZ29" i="9"/>
  <c r="GJ29" i="9"/>
  <c r="GI29" i="9"/>
  <c r="GT29" i="9" s="1"/>
  <c r="GW29" i="9" s="1"/>
  <c r="FR29" i="9"/>
  <c r="FQ29" i="9"/>
  <c r="EY29" i="9"/>
  <c r="FA29" i="9" s="1"/>
  <c r="EX29" i="9"/>
  <c r="EH29" i="9"/>
  <c r="EG29" i="9"/>
  <c r="DQ29" i="9"/>
  <c r="DP29" i="9"/>
  <c r="DA29" i="9"/>
  <c r="BS29" i="9"/>
  <c r="BX29" i="9" s="1"/>
  <c r="BR29" i="9"/>
  <c r="BL29" i="9"/>
  <c r="BM29" i="9" s="1"/>
  <c r="BF29" i="9"/>
  <c r="BE29" i="9"/>
  <c r="BC29" i="9"/>
  <c r="AY29" i="9"/>
  <c r="AX29" i="9"/>
  <c r="AT29" i="9"/>
  <c r="AQ29" i="9"/>
  <c r="AD29" i="9"/>
  <c r="AC29" i="9"/>
  <c r="BD29" i="9" s="1"/>
  <c r="AA29" i="9"/>
  <c r="Y29" i="9"/>
  <c r="AV29" i="9" s="1"/>
  <c r="HA28" i="9"/>
  <c r="GZ28" i="9"/>
  <c r="GJ28" i="9"/>
  <c r="GL28" i="9" s="1"/>
  <c r="GI28" i="9"/>
  <c r="FR28" i="9"/>
  <c r="FQ28" i="9"/>
  <c r="FV28" i="9" s="1"/>
  <c r="EY28" i="9"/>
  <c r="EX28" i="9"/>
  <c r="FC28" i="9" s="1"/>
  <c r="EH28" i="9"/>
  <c r="EK28" i="9" s="1"/>
  <c r="EG28" i="9"/>
  <c r="DT28" i="9"/>
  <c r="DQ28" i="9"/>
  <c r="DP28" i="9"/>
  <c r="DR28" i="9" s="1"/>
  <c r="DA28" i="9"/>
  <c r="BX28" i="9"/>
  <c r="BT28" i="9"/>
  <c r="BS28" i="9"/>
  <c r="BV28" i="9" s="1"/>
  <c r="BR28" i="9"/>
  <c r="Y28" i="9" s="1"/>
  <c r="AV28" i="9" s="1"/>
  <c r="BL28" i="9"/>
  <c r="BM28" i="9" s="1"/>
  <c r="BF28" i="9"/>
  <c r="BE28" i="9"/>
  <c r="BC28" i="9"/>
  <c r="AY28" i="9"/>
  <c r="AX28" i="9"/>
  <c r="AT28" i="9"/>
  <c r="AQ28" i="9"/>
  <c r="AD28" i="9"/>
  <c r="AC28" i="9"/>
  <c r="BD28" i="9" s="1"/>
  <c r="AA28" i="9"/>
  <c r="HA27" i="9"/>
  <c r="GZ27" i="9"/>
  <c r="GL27" i="9"/>
  <c r="GJ27" i="9"/>
  <c r="GI27" i="9"/>
  <c r="FR27" i="9"/>
  <c r="FQ27" i="9"/>
  <c r="EY27" i="9"/>
  <c r="EX27" i="9"/>
  <c r="EH27" i="9"/>
  <c r="EG27" i="9"/>
  <c r="EI27" i="9" s="1"/>
  <c r="DQ27" i="9"/>
  <c r="DP27" i="9"/>
  <c r="DA27" i="9"/>
  <c r="BX27" i="9"/>
  <c r="BT27" i="9"/>
  <c r="BS27" i="9"/>
  <c r="BV27" i="9" s="1"/>
  <c r="BR27" i="9"/>
  <c r="Y27" i="9" s="1"/>
  <c r="AV27" i="9" s="1"/>
  <c r="BL27" i="9"/>
  <c r="BM27" i="9" s="1"/>
  <c r="BF27" i="9"/>
  <c r="BE27" i="9"/>
  <c r="BQ27" i="9" s="1"/>
  <c r="BC27" i="9"/>
  <c r="AY27" i="9"/>
  <c r="AX27" i="9"/>
  <c r="AT27" i="9"/>
  <c r="AQ27" i="9"/>
  <c r="AD27" i="9"/>
  <c r="AC27" i="9"/>
  <c r="BD27" i="9" s="1"/>
  <c r="AA27" i="9"/>
  <c r="HB26" i="9"/>
  <c r="HA26" i="9"/>
  <c r="GZ26" i="9"/>
  <c r="HE26" i="9" s="1"/>
  <c r="GL26" i="9"/>
  <c r="GJ26" i="9"/>
  <c r="GI26" i="9"/>
  <c r="GK26" i="9" s="1"/>
  <c r="FR26" i="9"/>
  <c r="FV26" i="9" s="1"/>
  <c r="FQ26" i="9"/>
  <c r="FC26" i="9"/>
  <c r="EY26" i="9"/>
  <c r="EX26" i="9"/>
  <c r="EH26" i="9"/>
  <c r="EK26" i="9" s="1"/>
  <c r="EG26" i="9"/>
  <c r="DQ26" i="9"/>
  <c r="DT26" i="9" s="1"/>
  <c r="DP26" i="9"/>
  <c r="DA26" i="9"/>
  <c r="CM26" i="9"/>
  <c r="CL26" i="9"/>
  <c r="BV26" i="9"/>
  <c r="BS26" i="9"/>
  <c r="BT26" i="9" s="1"/>
  <c r="BR26" i="9"/>
  <c r="Y26" i="9" s="1"/>
  <c r="BL26" i="9"/>
  <c r="BM26" i="9" s="1"/>
  <c r="BF26" i="9"/>
  <c r="BE26" i="9"/>
  <c r="BC26" i="9"/>
  <c r="AY26" i="9"/>
  <c r="AX26" i="9"/>
  <c r="AT26" i="9"/>
  <c r="AQ26" i="9"/>
  <c r="AD26" i="9"/>
  <c r="AC26" i="9"/>
  <c r="BD26" i="9" s="1"/>
  <c r="AA26" i="9"/>
  <c r="HA25" i="9"/>
  <c r="GZ25" i="9"/>
  <c r="GJ25" i="9"/>
  <c r="GL25" i="9" s="1"/>
  <c r="GI25" i="9"/>
  <c r="FR25" i="9"/>
  <c r="FQ25" i="9"/>
  <c r="EY25" i="9"/>
  <c r="EX25" i="9"/>
  <c r="EH25" i="9"/>
  <c r="EK25" i="9" s="1"/>
  <c r="EG25" i="9"/>
  <c r="EI25" i="9" s="1"/>
  <c r="DQ25" i="9"/>
  <c r="DP25" i="9"/>
  <c r="DA25" i="9"/>
  <c r="BS25" i="9"/>
  <c r="BR25" i="9"/>
  <c r="Y25" i="9" s="1"/>
  <c r="BO25" i="9" s="1"/>
  <c r="BL25" i="9"/>
  <c r="BM25" i="9" s="1"/>
  <c r="BF25" i="9"/>
  <c r="BE25" i="9"/>
  <c r="BC25" i="9"/>
  <c r="AY25" i="9"/>
  <c r="AX25" i="9"/>
  <c r="AT25" i="9"/>
  <c r="AQ25" i="9"/>
  <c r="AD25" i="9"/>
  <c r="AC25" i="9"/>
  <c r="BD25" i="9" s="1"/>
  <c r="AA25" i="9"/>
  <c r="BC20" i="9"/>
  <c r="BE20" i="9"/>
  <c r="BF20" i="9"/>
  <c r="BQ20" i="9" s="1"/>
  <c r="BL20" i="9"/>
  <c r="BM20" i="9" s="1"/>
  <c r="BR20" i="9"/>
  <c r="Y20" i="9" s="1"/>
  <c r="DA20" i="9"/>
  <c r="DP20" i="9"/>
  <c r="DQ20" i="9"/>
  <c r="EG20" i="9"/>
  <c r="EH20" i="9"/>
  <c r="EJ20" i="9" s="1"/>
  <c r="EX20" i="9"/>
  <c r="EY20" i="9"/>
  <c r="FQ20" i="9"/>
  <c r="FR20" i="9"/>
  <c r="GI20" i="9"/>
  <c r="GJ20" i="9"/>
  <c r="GZ20" i="9"/>
  <c r="HA20" i="9"/>
  <c r="BC21" i="9"/>
  <c r="BE21" i="9"/>
  <c r="BF21" i="9"/>
  <c r="BL21" i="9"/>
  <c r="BM21" i="9" s="1"/>
  <c r="BR21" i="9"/>
  <c r="BS21" i="9" s="1"/>
  <c r="DA21" i="9"/>
  <c r="DP21" i="9"/>
  <c r="EA21" i="9" s="1"/>
  <c r="ED21" i="9" s="1"/>
  <c r="DQ21" i="9"/>
  <c r="EG21" i="9"/>
  <c r="EH21" i="9"/>
  <c r="EX21" i="9"/>
  <c r="EY21" i="9"/>
  <c r="FQ21" i="9"/>
  <c r="FR21" i="9"/>
  <c r="GI21" i="9"/>
  <c r="GU21" i="9" s="1"/>
  <c r="GJ21" i="9"/>
  <c r="GL21" i="9" s="1"/>
  <c r="GZ21" i="9"/>
  <c r="HA21" i="9"/>
  <c r="AA22" i="9"/>
  <c r="AC22" i="9"/>
  <c r="AD22" i="9"/>
  <c r="AQ22" i="9"/>
  <c r="AT22" i="9"/>
  <c r="AX22" i="9"/>
  <c r="AY22" i="9"/>
  <c r="BC22" i="9"/>
  <c r="BE22" i="9"/>
  <c r="BF22" i="9"/>
  <c r="BL22" i="9"/>
  <c r="BM22" i="9"/>
  <c r="BR22" i="9"/>
  <c r="Y22" i="9" s="1"/>
  <c r="BS22" i="9"/>
  <c r="BT22" i="9"/>
  <c r="CZ22" i="9"/>
  <c r="DA22" i="9"/>
  <c r="DP22" i="9"/>
  <c r="DT22" i="9" s="1"/>
  <c r="DQ22" i="9"/>
  <c r="DR22" i="9"/>
  <c r="EG22" i="9"/>
  <c r="EK22" i="9" s="1"/>
  <c r="EH22" i="9"/>
  <c r="EI22" i="9"/>
  <c r="EX22" i="9"/>
  <c r="EY22" i="9"/>
  <c r="EZ22" i="9"/>
  <c r="FQ22" i="9"/>
  <c r="FR22" i="9"/>
  <c r="GI22" i="9"/>
  <c r="GJ22" i="9"/>
  <c r="GL22" i="9" s="1"/>
  <c r="GZ22" i="9"/>
  <c r="HA22" i="9"/>
  <c r="HB22" i="9"/>
  <c r="AA23" i="9"/>
  <c r="AC23" i="9"/>
  <c r="AD23" i="9"/>
  <c r="AQ23" i="9"/>
  <c r="AT23" i="9"/>
  <c r="AX23" i="9"/>
  <c r="AY23" i="9"/>
  <c r="BC23" i="9"/>
  <c r="BE23" i="9"/>
  <c r="BF23" i="9"/>
  <c r="BL23" i="9"/>
  <c r="BM23" i="9"/>
  <c r="BQ23" i="9"/>
  <c r="BR23" i="9"/>
  <c r="Y23" i="9" s="1"/>
  <c r="BS23" i="9"/>
  <c r="BX23" i="9" s="1"/>
  <c r="CZ23" i="9"/>
  <c r="DA23" i="9"/>
  <c r="DP23" i="9"/>
  <c r="EA23" i="9" s="1"/>
  <c r="ED23" i="9" s="1"/>
  <c r="DQ23" i="9"/>
  <c r="EG23" i="9"/>
  <c r="EI23" i="9" s="1"/>
  <c r="EH23" i="9"/>
  <c r="EX23" i="9"/>
  <c r="EY23" i="9"/>
  <c r="FQ23" i="9"/>
  <c r="FR23" i="9"/>
  <c r="GI23" i="9"/>
  <c r="GJ23" i="9"/>
  <c r="GL23" i="9"/>
  <c r="GZ23" i="9"/>
  <c r="HA23" i="9"/>
  <c r="HE23" i="9" s="1"/>
  <c r="AA24" i="9"/>
  <c r="AC24" i="9"/>
  <c r="AD24" i="9"/>
  <c r="AQ24" i="9"/>
  <c r="AT24" i="9"/>
  <c r="AX24" i="9"/>
  <c r="AY24" i="9"/>
  <c r="BC24" i="9"/>
  <c r="BE24" i="9"/>
  <c r="BF24" i="9"/>
  <c r="BL24" i="9"/>
  <c r="BM24" i="9"/>
  <c r="BQ24" i="9"/>
  <c r="BR24" i="9"/>
  <c r="Y24" i="9" s="1"/>
  <c r="BO24" i="9" s="1"/>
  <c r="BS24" i="9"/>
  <c r="BT24" i="9" s="1"/>
  <c r="DA24" i="9"/>
  <c r="DP24" i="9"/>
  <c r="DQ24" i="9"/>
  <c r="EG24" i="9"/>
  <c r="EH24" i="9"/>
  <c r="EX24" i="9"/>
  <c r="EY24" i="9"/>
  <c r="FQ24" i="9"/>
  <c r="FR24" i="9"/>
  <c r="FV24" i="9" s="1"/>
  <c r="GI24" i="9"/>
  <c r="GK24" i="9" s="1"/>
  <c r="GJ24" i="9"/>
  <c r="GL24" i="9"/>
  <c r="GZ24" i="9"/>
  <c r="HB24" i="9" s="1"/>
  <c r="HA24" i="9"/>
  <c r="HE18" i="9"/>
  <c r="HB18" i="9"/>
  <c r="GM18" i="9"/>
  <c r="GK18" i="9"/>
  <c r="FV18" i="9"/>
  <c r="FS18" i="9"/>
  <c r="FC18" i="9"/>
  <c r="EZ18" i="9"/>
  <c r="EK18" i="9"/>
  <c r="EI18" i="9"/>
  <c r="DT18" i="9"/>
  <c r="HE17" i="9"/>
  <c r="HB17" i="9"/>
  <c r="GM17" i="9"/>
  <c r="GK17" i="9"/>
  <c r="GK15" i="9" s="1"/>
  <c r="FV17" i="9"/>
  <c r="FV16" i="9" s="1"/>
  <c r="FS17" i="9"/>
  <c r="FC17" i="9"/>
  <c r="FC16" i="9" s="1"/>
  <c r="FL50" i="9" s="1"/>
  <c r="EZ17" i="9"/>
  <c r="EK17" i="9"/>
  <c r="EI17" i="9"/>
  <c r="DR17" i="9"/>
  <c r="DR14" i="9" s="1"/>
  <c r="DC17" i="9"/>
  <c r="DP43" i="9" s="1"/>
  <c r="DB17" i="9"/>
  <c r="BW17" i="9"/>
  <c r="BP29" i="9" s="1"/>
  <c r="HE16" i="9"/>
  <c r="HB16" i="9"/>
  <c r="GM16" i="9"/>
  <c r="GK16" i="9"/>
  <c r="DT16" i="9"/>
  <c r="EB45" i="9" s="1"/>
  <c r="EE45" i="9" s="1"/>
  <c r="DR16" i="9"/>
  <c r="CK16" i="9"/>
  <c r="AD16" i="9"/>
  <c r="DC8" i="9" s="1"/>
  <c r="FV15" i="9"/>
  <c r="FS15" i="9"/>
  <c r="FC15" i="9"/>
  <c r="EZ15" i="9"/>
  <c r="EK15" i="9"/>
  <c r="ET44" i="9" s="1"/>
  <c r="EI15" i="9"/>
  <c r="HE14" i="9"/>
  <c r="HL46" i="9" s="1"/>
  <c r="HO46" i="9" s="1"/>
  <c r="HB14" i="9"/>
  <c r="FV14" i="9"/>
  <c r="FS14" i="9"/>
  <c r="FC14" i="9"/>
  <c r="FJ38" i="9" s="1"/>
  <c r="FM38" i="9" s="1"/>
  <c r="EZ14" i="9"/>
  <c r="H14" i="9"/>
  <c r="CL21" i="9" s="1"/>
  <c r="HE13" i="9"/>
  <c r="HD36" i="9" s="1"/>
  <c r="HB13" i="9"/>
  <c r="DC9" i="9"/>
  <c r="HE9" i="9" s="1"/>
  <c r="AJ8" i="9"/>
  <c r="BJ33" i="11" l="1"/>
  <c r="BK33" i="11"/>
  <c r="BI33" i="11" s="1"/>
  <c r="BK34" i="11"/>
  <c r="BI34" i="11" s="1"/>
  <c r="BJ34" i="11"/>
  <c r="DL21" i="11"/>
  <c r="DE21" i="11" s="1"/>
  <c r="DF21" i="11" s="1"/>
  <c r="DC21" i="11"/>
  <c r="DK21" i="11"/>
  <c r="DN21" i="11" s="1"/>
  <c r="BJ34" i="10"/>
  <c r="BJ22" i="10"/>
  <c r="BK33" i="10"/>
  <c r="BI33" i="10" s="1"/>
  <c r="GQ22" i="10"/>
  <c r="GQ32" i="10"/>
  <c r="GP43" i="10"/>
  <c r="GP50" i="10"/>
  <c r="GP33" i="10"/>
  <c r="GP35" i="10"/>
  <c r="EN24" i="10"/>
  <c r="HH25" i="10"/>
  <c r="BI24" i="10"/>
  <c r="HH20" i="10"/>
  <c r="HH26" i="10"/>
  <c r="GP38" i="10"/>
  <c r="GP46" i="10"/>
  <c r="GP39" i="10"/>
  <c r="GP47" i="10"/>
  <c r="GP30" i="10"/>
  <c r="GP32" i="10"/>
  <c r="BI22" i="10"/>
  <c r="HI46" i="10"/>
  <c r="BI30" i="10"/>
  <c r="FZ38" i="10"/>
  <c r="BN25" i="10"/>
  <c r="BH25" i="10" s="1"/>
  <c r="BG25" i="10" s="1"/>
  <c r="BN33" i="10"/>
  <c r="BH33" i="10" s="1"/>
  <c r="BG33" i="10" s="1"/>
  <c r="BN31" i="10"/>
  <c r="BH31" i="10" s="1"/>
  <c r="BG31" i="10" s="1"/>
  <c r="BP20" i="9"/>
  <c r="BP25" i="9"/>
  <c r="HB21" i="9"/>
  <c r="GK21" i="9"/>
  <c r="EO41" i="11"/>
  <c r="FZ30" i="11"/>
  <c r="BK31" i="11"/>
  <c r="BI31" i="11" s="1"/>
  <c r="DK20" i="11"/>
  <c r="DN20" i="11" s="1"/>
  <c r="FF32" i="11"/>
  <c r="EN34" i="11"/>
  <c r="EN28" i="11"/>
  <c r="EN29" i="11"/>
  <c r="EN21" i="11"/>
  <c r="BK32" i="11"/>
  <c r="BI32" i="11" s="1"/>
  <c r="BJ32" i="11"/>
  <c r="FY20" i="11"/>
  <c r="EN24" i="11"/>
  <c r="FY26" i="11"/>
  <c r="FY25" i="11"/>
  <c r="FY29" i="11"/>
  <c r="FY23" i="11"/>
  <c r="FY33" i="11"/>
  <c r="HH42" i="11"/>
  <c r="EN44" i="11"/>
  <c r="FY32" i="11"/>
  <c r="FY43" i="11"/>
  <c r="FY48" i="11"/>
  <c r="FY24" i="11"/>
  <c r="FY28" i="11"/>
  <c r="FY40" i="11"/>
  <c r="HH40" i="11"/>
  <c r="FY30" i="11"/>
  <c r="FY46" i="11"/>
  <c r="FY49" i="11"/>
  <c r="FY44" i="11"/>
  <c r="FY39" i="11"/>
  <c r="EN35" i="11"/>
  <c r="HH38" i="11"/>
  <c r="FY22" i="11"/>
  <c r="FY35" i="11"/>
  <c r="FY42" i="11"/>
  <c r="FY47" i="11"/>
  <c r="FY41" i="11"/>
  <c r="FY31" i="11"/>
  <c r="GQ29" i="11"/>
  <c r="DB21" i="11"/>
  <c r="DD21" i="11" s="1"/>
  <c r="DG21" i="11" s="1"/>
  <c r="DC20" i="11"/>
  <c r="DJ20" i="11"/>
  <c r="DM20" i="11" s="1"/>
  <c r="DH20" i="11" s="1"/>
  <c r="DY20" i="11"/>
  <c r="DL20" i="11"/>
  <c r="DE20" i="11" s="1"/>
  <c r="DF20" i="11" s="1"/>
  <c r="FH20" i="11"/>
  <c r="EK21" i="9"/>
  <c r="GM20" i="9"/>
  <c r="HE20" i="9"/>
  <c r="GT21" i="9"/>
  <c r="GW21" i="9" s="1"/>
  <c r="FV21" i="9"/>
  <c r="GK20" i="9"/>
  <c r="EI21" i="9"/>
  <c r="HB20" i="9"/>
  <c r="DT21" i="9"/>
  <c r="GT24" i="9"/>
  <c r="BX24" i="9"/>
  <c r="BP24" i="9"/>
  <c r="AV24" i="9"/>
  <c r="BD24" i="9"/>
  <c r="BP23" i="9"/>
  <c r="GK22" i="9"/>
  <c r="GM21" i="9"/>
  <c r="Y21" i="9"/>
  <c r="DR20" i="9"/>
  <c r="CZ25" i="9"/>
  <c r="GK25" i="9"/>
  <c r="HM25" i="9"/>
  <c r="EI26" i="9"/>
  <c r="BP28" i="9"/>
  <c r="BQ29" i="9"/>
  <c r="GU29" i="9"/>
  <c r="DT30" i="9"/>
  <c r="EK30" i="9"/>
  <c r="GM30" i="9"/>
  <c r="BD31" i="9"/>
  <c r="CZ32" i="9"/>
  <c r="GL32" i="9"/>
  <c r="BP33" i="9"/>
  <c r="GU33" i="9"/>
  <c r="BP34" i="9"/>
  <c r="BV34" i="9"/>
  <c r="EK34" i="9"/>
  <c r="DP35" i="9"/>
  <c r="EB35" i="9" s="1"/>
  <c r="EE35" i="9" s="1"/>
  <c r="ER35" i="9"/>
  <c r="EU35" i="9" s="1"/>
  <c r="EZ36" i="9"/>
  <c r="FK36" i="9"/>
  <c r="DK37" i="9"/>
  <c r="DN37" i="9" s="1"/>
  <c r="EZ37" i="9"/>
  <c r="HM37" i="9"/>
  <c r="DK38" i="9"/>
  <c r="DN38" i="9" s="1"/>
  <c r="FL38" i="9"/>
  <c r="DL41" i="9"/>
  <c r="GN41" i="9"/>
  <c r="GN42" i="9"/>
  <c r="EJ43" i="9"/>
  <c r="FB45" i="9"/>
  <c r="EZ46" i="9"/>
  <c r="DP48" i="9"/>
  <c r="DR48" i="9" s="1"/>
  <c r="FA48" i="9"/>
  <c r="DJ50" i="9"/>
  <c r="DM50" i="9" s="1"/>
  <c r="EL24" i="10"/>
  <c r="EO24" i="10" s="1"/>
  <c r="GQ40" i="10"/>
  <c r="FG38" i="10"/>
  <c r="GX38" i="10"/>
  <c r="HI50" i="10"/>
  <c r="FD34" i="10"/>
  <c r="FG34" i="10" s="1"/>
  <c r="FG35" i="10"/>
  <c r="DY42" i="10"/>
  <c r="HH34" i="10"/>
  <c r="HI39" i="10"/>
  <c r="GQ41" i="10"/>
  <c r="EN31" i="10"/>
  <c r="DU41" i="10"/>
  <c r="DX41" i="10" s="1"/>
  <c r="DZ41" i="10" s="1"/>
  <c r="BZ41" i="10" s="1"/>
  <c r="EO46" i="10"/>
  <c r="FW39" i="10"/>
  <c r="FZ39" i="10" s="1"/>
  <c r="EO50" i="10"/>
  <c r="HH37" i="10"/>
  <c r="FD32" i="10"/>
  <c r="FG32" i="10" s="1"/>
  <c r="GV29" i="9"/>
  <c r="BP30" i="9"/>
  <c r="GV33" i="9"/>
  <c r="EZ34" i="9"/>
  <c r="ES35" i="9"/>
  <c r="FL35" i="9"/>
  <c r="DP36" i="9"/>
  <c r="EJ36" i="9"/>
  <c r="FA36" i="9"/>
  <c r="FL36" i="9"/>
  <c r="DL37" i="9"/>
  <c r="FA37" i="9"/>
  <c r="DL38" i="9"/>
  <c r="EJ38" i="9"/>
  <c r="HC39" i="9"/>
  <c r="EZ40" i="9"/>
  <c r="DE41" i="9"/>
  <c r="DF41" i="9" s="1"/>
  <c r="EJ41" i="9"/>
  <c r="EZ42" i="9"/>
  <c r="DK46" i="9"/>
  <c r="DN46" i="9" s="1"/>
  <c r="EA46" i="9"/>
  <c r="ED46" i="9" s="1"/>
  <c r="FA46" i="9"/>
  <c r="FB48" i="9"/>
  <c r="GQ50" i="10"/>
  <c r="GQ42" i="10"/>
  <c r="GQ49" i="10"/>
  <c r="GQ36" i="10"/>
  <c r="EO33" i="10"/>
  <c r="HI43" i="10"/>
  <c r="DU49" i="10"/>
  <c r="DX49" i="10" s="1"/>
  <c r="FW34" i="10"/>
  <c r="FZ34" i="10" s="1"/>
  <c r="HI45" i="10"/>
  <c r="GQ38" i="10"/>
  <c r="GQ37" i="10"/>
  <c r="EN45" i="10"/>
  <c r="EN30" i="10"/>
  <c r="FZ40" i="10"/>
  <c r="EN38" i="10"/>
  <c r="FW48" i="10"/>
  <c r="FZ48" i="10" s="1"/>
  <c r="FW43" i="10"/>
  <c r="FZ43" i="10" s="1"/>
  <c r="EN43" i="10"/>
  <c r="EN50" i="10"/>
  <c r="HH30" i="10"/>
  <c r="HH50" i="10"/>
  <c r="HN25" i="9"/>
  <c r="GM26" i="9"/>
  <c r="DC18" i="9"/>
  <c r="HE24" i="9"/>
  <c r="GV24" i="9"/>
  <c r="GO24" i="9" s="1"/>
  <c r="GM24" i="9"/>
  <c r="BP22" i="9"/>
  <c r="BQ22" i="9"/>
  <c r="BU22" i="9" s="1"/>
  <c r="DR21" i="9"/>
  <c r="BP21" i="9"/>
  <c r="GV21" i="9"/>
  <c r="GL20" i="9"/>
  <c r="BQ25" i="9"/>
  <c r="BP26" i="9"/>
  <c r="BX26" i="9"/>
  <c r="ER26" i="9"/>
  <c r="EU26" i="9" s="1"/>
  <c r="GT26" i="9"/>
  <c r="GW26" i="9" s="1"/>
  <c r="BO27" i="9"/>
  <c r="EI28" i="9"/>
  <c r="CZ29" i="9"/>
  <c r="BP31" i="9"/>
  <c r="BP32" i="9"/>
  <c r="DR32" i="9"/>
  <c r="GL34" i="9"/>
  <c r="HE34" i="9"/>
  <c r="ET35" i="9"/>
  <c r="EJ37" i="9"/>
  <c r="FB37" i="9"/>
  <c r="DE38" i="9"/>
  <c r="DF38" i="9" s="1"/>
  <c r="FK39" i="9"/>
  <c r="GN39" i="9"/>
  <c r="DJ41" i="9"/>
  <c r="DM41" i="9" s="1"/>
  <c r="FA42" i="9"/>
  <c r="CZ44" i="9"/>
  <c r="DL46" i="9"/>
  <c r="GN46" i="9"/>
  <c r="DP47" i="9"/>
  <c r="EZ47" i="9"/>
  <c r="EC49" i="9"/>
  <c r="GN50" i="9"/>
  <c r="EL27" i="10"/>
  <c r="EO27" i="10" s="1"/>
  <c r="GX37" i="10"/>
  <c r="GX35" i="10"/>
  <c r="GX46" i="10"/>
  <c r="GX30" i="10"/>
  <c r="GX32" i="10"/>
  <c r="DJ28" i="10"/>
  <c r="DM28" i="10" s="1"/>
  <c r="GQ47" i="10"/>
  <c r="HI34" i="10"/>
  <c r="GX41" i="10"/>
  <c r="EN41" i="10"/>
  <c r="EN40" i="10"/>
  <c r="EN37" i="10"/>
  <c r="HH47" i="10"/>
  <c r="HH49" i="10"/>
  <c r="FG37" i="10"/>
  <c r="FA50" i="9"/>
  <c r="HC24" i="9"/>
  <c r="GU24" i="9"/>
  <c r="BW24" i="9"/>
  <c r="DR23" i="9"/>
  <c r="BP27" i="9"/>
  <c r="GT27" i="9"/>
  <c r="GW27" i="9" s="1"/>
  <c r="GU30" i="9"/>
  <c r="GO31" i="9"/>
  <c r="GV31" i="9"/>
  <c r="EK32" i="9"/>
  <c r="GT33" i="9"/>
  <c r="GW33" i="9" s="1"/>
  <c r="GM34" i="9"/>
  <c r="EZ35" i="9"/>
  <c r="HC35" i="9"/>
  <c r="ES36" i="9"/>
  <c r="FJ36" i="9"/>
  <c r="FM36" i="9" s="1"/>
  <c r="DJ37" i="9"/>
  <c r="DM37" i="9" s="1"/>
  <c r="HL37" i="9"/>
  <c r="HO37" i="9" s="1"/>
  <c r="DJ38" i="9"/>
  <c r="DM38" i="9" s="1"/>
  <c r="EJ39" i="9"/>
  <c r="FL39" i="9"/>
  <c r="DK41" i="9"/>
  <c r="DN41" i="9" s="1"/>
  <c r="EC41" i="9"/>
  <c r="ER41" i="9"/>
  <c r="EU41" i="9" s="1"/>
  <c r="FB42" i="9"/>
  <c r="FJ43" i="9"/>
  <c r="FM43" i="9" s="1"/>
  <c r="GN43" i="9"/>
  <c r="DP44" i="9"/>
  <c r="DR44" i="9" s="1"/>
  <c r="FA45" i="9"/>
  <c r="FA47" i="9"/>
  <c r="DJ49" i="9"/>
  <c r="DM49" i="9" s="1"/>
  <c r="BW29" i="10"/>
  <c r="GN29" i="10"/>
  <c r="GQ44" i="10"/>
  <c r="FG42" i="10"/>
  <c r="HI38" i="10"/>
  <c r="GX43" i="10"/>
  <c r="GQ48" i="10"/>
  <c r="GQ35" i="10"/>
  <c r="DU37" i="10"/>
  <c r="DX37" i="10" s="1"/>
  <c r="EO42" i="10"/>
  <c r="EO35" i="10"/>
  <c r="EN49" i="10"/>
  <c r="EN47" i="10"/>
  <c r="DH42" i="10"/>
  <c r="EN44" i="10"/>
  <c r="EN39" i="10"/>
  <c r="EN36" i="10"/>
  <c r="EN27" i="10"/>
  <c r="EL49" i="10"/>
  <c r="EO49" i="10" s="1"/>
  <c r="HH31" i="10"/>
  <c r="DY31" i="10"/>
  <c r="HH44" i="10"/>
  <c r="HH35" i="10"/>
  <c r="HH36" i="10"/>
  <c r="HH33" i="10"/>
  <c r="FN34" i="10"/>
  <c r="FN37" i="10"/>
  <c r="FN32" i="10"/>
  <c r="FD44" i="10"/>
  <c r="FG44" i="10" s="1"/>
  <c r="FD36" i="10"/>
  <c r="FG36" i="10" s="1"/>
  <c r="HH24" i="11"/>
  <c r="DU24" i="11"/>
  <c r="DX24" i="11" s="1"/>
  <c r="EP28" i="11"/>
  <c r="HH29" i="11"/>
  <c r="HH26" i="11"/>
  <c r="GX45" i="11"/>
  <c r="GR45" i="11" s="1"/>
  <c r="GQ43" i="11"/>
  <c r="GS43" i="11" s="1"/>
  <c r="CD43" i="11" s="1"/>
  <c r="HH46" i="11"/>
  <c r="HH49" i="11"/>
  <c r="HP46" i="11"/>
  <c r="HH37" i="11"/>
  <c r="HH45" i="11"/>
  <c r="HP49" i="11"/>
  <c r="FD38" i="11"/>
  <c r="FG38" i="11" s="1"/>
  <c r="EN43" i="11"/>
  <c r="HF40" i="11"/>
  <c r="HI40" i="11" s="1"/>
  <c r="GA37" i="11"/>
  <c r="EN40" i="11"/>
  <c r="EP42" i="11"/>
  <c r="HP48" i="11"/>
  <c r="HF44" i="11"/>
  <c r="HI44" i="11" s="1"/>
  <c r="GX34" i="11"/>
  <c r="HH33" i="11"/>
  <c r="HP39" i="11"/>
  <c r="FW35" i="11"/>
  <c r="FZ35" i="11" s="1"/>
  <c r="EP31" i="11"/>
  <c r="HP34" i="11"/>
  <c r="GX32" i="11"/>
  <c r="FD39" i="11"/>
  <c r="FG39" i="11" s="1"/>
  <c r="GX31" i="11"/>
  <c r="EN32" i="11"/>
  <c r="GQ48" i="11"/>
  <c r="GQ41" i="11"/>
  <c r="GQ50" i="11"/>
  <c r="BN30" i="10"/>
  <c r="BH30" i="10" s="1"/>
  <c r="BG30" i="10" s="1"/>
  <c r="HI40" i="10"/>
  <c r="HH39" i="10"/>
  <c r="HH45" i="10"/>
  <c r="HH40" i="10"/>
  <c r="HI49" i="10"/>
  <c r="FN31" i="10"/>
  <c r="HH32" i="10"/>
  <c r="FG40" i="10"/>
  <c r="FN33" i="10"/>
  <c r="FN49" i="10"/>
  <c r="FN43" i="10"/>
  <c r="FG47" i="10"/>
  <c r="HH25" i="11"/>
  <c r="HH23" i="11"/>
  <c r="HH35" i="11"/>
  <c r="HH50" i="11"/>
  <c r="HH44" i="11"/>
  <c r="GX33" i="11"/>
  <c r="EN30" i="11"/>
  <c r="FW40" i="11"/>
  <c r="FZ40" i="11" s="1"/>
  <c r="EN39" i="11"/>
  <c r="EN47" i="11"/>
  <c r="EN46" i="11"/>
  <c r="EL43" i="11"/>
  <c r="EO43" i="11" s="1"/>
  <c r="EN50" i="11"/>
  <c r="HH47" i="11"/>
  <c r="HH32" i="11"/>
  <c r="HJ34" i="11"/>
  <c r="HF43" i="11"/>
  <c r="HI43" i="11" s="1"/>
  <c r="HH30" i="11"/>
  <c r="HH39" i="11"/>
  <c r="GX49" i="11"/>
  <c r="GR49" i="11" s="1"/>
  <c r="GQ39" i="11"/>
  <c r="HH34" i="11"/>
  <c r="FH49" i="11"/>
  <c r="GQ45" i="10"/>
  <c r="GQ43" i="10"/>
  <c r="GQ46" i="11"/>
  <c r="GS46" i="11" s="1"/>
  <c r="CD46" i="11" s="1"/>
  <c r="BK25" i="10"/>
  <c r="BI25" i="10" s="1"/>
  <c r="BJ25" i="10"/>
  <c r="GQ30" i="10"/>
  <c r="GQ46" i="10"/>
  <c r="FW49" i="10"/>
  <c r="FZ49" i="10" s="1"/>
  <c r="GG37" i="10"/>
  <c r="FW30" i="10"/>
  <c r="FZ30" i="10" s="1"/>
  <c r="FW35" i="10"/>
  <c r="FZ35" i="10" s="1"/>
  <c r="GG49" i="10"/>
  <c r="GG50" i="10"/>
  <c r="GQ33" i="10"/>
  <c r="EN34" i="10"/>
  <c r="EN48" i="10"/>
  <c r="EL40" i="10"/>
  <c r="EO40" i="10" s="1"/>
  <c r="EN46" i="10"/>
  <c r="FN35" i="10"/>
  <c r="HH41" i="10"/>
  <c r="HF48" i="10"/>
  <c r="HI48" i="10" s="1"/>
  <c r="HF41" i="10"/>
  <c r="HI41" i="10" s="1"/>
  <c r="FH31" i="10"/>
  <c r="FN47" i="10"/>
  <c r="FN36" i="10"/>
  <c r="FN48" i="10"/>
  <c r="FN45" i="10"/>
  <c r="HH22" i="11"/>
  <c r="FH24" i="11"/>
  <c r="HH28" i="11"/>
  <c r="HH27" i="11"/>
  <c r="GQ40" i="11"/>
  <c r="GQ42" i="11"/>
  <c r="HF37" i="11"/>
  <c r="HI37" i="11" s="1"/>
  <c r="HH48" i="11"/>
  <c r="HF41" i="11"/>
  <c r="HI41" i="11" s="1"/>
  <c r="EN33" i="11"/>
  <c r="FD47" i="11"/>
  <c r="FG47" i="11" s="1"/>
  <c r="HF38" i="11"/>
  <c r="HI38" i="11" s="1"/>
  <c r="FW41" i="11"/>
  <c r="FZ41" i="11" s="1"/>
  <c r="GB41" i="11" s="1"/>
  <c r="CB41" i="11" s="1"/>
  <c r="FW46" i="11"/>
  <c r="FZ46" i="11" s="1"/>
  <c r="EN36" i="11"/>
  <c r="EL49" i="11"/>
  <c r="EO49" i="11" s="1"/>
  <c r="DD50" i="11"/>
  <c r="DG50" i="11" s="1"/>
  <c r="EN45" i="11"/>
  <c r="HP44" i="11"/>
  <c r="HF47" i="11"/>
  <c r="HI47" i="11" s="1"/>
  <c r="FH34" i="11"/>
  <c r="EP32" i="11"/>
  <c r="HH31" i="11"/>
  <c r="HP33" i="11"/>
  <c r="HJ33" i="11" s="1"/>
  <c r="FW31" i="11"/>
  <c r="FZ31" i="11" s="1"/>
  <c r="FW37" i="11"/>
  <c r="FZ37" i="11" s="1"/>
  <c r="GB37" i="11" s="1"/>
  <c r="CB37" i="11" s="1"/>
  <c r="GX39" i="11"/>
  <c r="GR39" i="11" s="1"/>
  <c r="GS39" i="11" s="1"/>
  <c r="CD39" i="11" s="1"/>
  <c r="FD37" i="11"/>
  <c r="FG37" i="11" s="1"/>
  <c r="DY30" i="11"/>
  <c r="DU32" i="11"/>
  <c r="DX32" i="11" s="1"/>
  <c r="DZ32" i="11" s="1"/>
  <c r="BZ32" i="11" s="1"/>
  <c r="DY42" i="11"/>
  <c r="GQ36" i="11"/>
  <c r="GQ44" i="11"/>
  <c r="BJ30" i="10"/>
  <c r="BU27" i="10"/>
  <c r="GN25" i="10"/>
  <c r="GQ25" i="10" s="1"/>
  <c r="FW46" i="10"/>
  <c r="FZ46" i="10" s="1"/>
  <c r="EL47" i="10"/>
  <c r="EO47" i="10" s="1"/>
  <c r="EN33" i="10"/>
  <c r="EO37" i="10"/>
  <c r="EN35" i="10"/>
  <c r="EN42" i="10"/>
  <c r="EL39" i="10"/>
  <c r="EO39" i="10" s="1"/>
  <c r="DH50" i="10"/>
  <c r="DU31" i="10"/>
  <c r="DX31" i="10" s="1"/>
  <c r="HH43" i="10"/>
  <c r="HH48" i="10"/>
  <c r="HH38" i="10"/>
  <c r="HH46" i="10"/>
  <c r="HF47" i="10"/>
  <c r="HI47" i="10" s="1"/>
  <c r="HH42" i="10"/>
  <c r="GQ34" i="10"/>
  <c r="EN32" i="10"/>
  <c r="GQ39" i="10"/>
  <c r="FD45" i="10"/>
  <c r="FG45" i="10" s="1"/>
  <c r="DH26" i="11"/>
  <c r="HH20" i="11"/>
  <c r="GN20" i="11"/>
  <c r="GQ20" i="11" s="1"/>
  <c r="EN20" i="11"/>
  <c r="GQ47" i="11"/>
  <c r="GQ38" i="11"/>
  <c r="HH36" i="11"/>
  <c r="HH41" i="11"/>
  <c r="HP50" i="11"/>
  <c r="DU33" i="11"/>
  <c r="DX33" i="11" s="1"/>
  <c r="FD42" i="11"/>
  <c r="FG42" i="11" s="1"/>
  <c r="HH43" i="11"/>
  <c r="HP43" i="11"/>
  <c r="FW47" i="11"/>
  <c r="FZ47" i="11" s="1"/>
  <c r="EN41" i="11"/>
  <c r="EN38" i="11"/>
  <c r="EN37" i="11"/>
  <c r="EN48" i="11"/>
  <c r="EN42" i="11"/>
  <c r="EP39" i="11"/>
  <c r="GA41" i="11"/>
  <c r="EN49" i="11"/>
  <c r="GQ49" i="11"/>
  <c r="GR34" i="11"/>
  <c r="DU31" i="11"/>
  <c r="DX31" i="11" s="1"/>
  <c r="HP30" i="11"/>
  <c r="GQ45" i="11"/>
  <c r="EN31" i="11"/>
  <c r="GR30" i="11"/>
  <c r="DY32" i="11"/>
  <c r="DY45" i="11"/>
  <c r="DY50" i="11"/>
  <c r="GQ37" i="11"/>
  <c r="EL46" i="11"/>
  <c r="EO46" i="11" s="1"/>
  <c r="EQ46" i="11" s="1"/>
  <c r="CA46" i="11" s="1"/>
  <c r="GX30" i="11"/>
  <c r="BJ31" i="11"/>
  <c r="BK32" i="10"/>
  <c r="BI32" i="10" s="1"/>
  <c r="BJ32" i="10"/>
  <c r="FC20" i="9"/>
  <c r="FV20" i="9"/>
  <c r="CL22" i="9"/>
  <c r="CM22" i="9" s="1"/>
  <c r="CL24" i="9"/>
  <c r="CM24" i="9" s="1"/>
  <c r="CL25" i="9"/>
  <c r="CM25" i="9" s="1"/>
  <c r="DZ30" i="11"/>
  <c r="BZ30" i="11" s="1"/>
  <c r="DZ50" i="11"/>
  <c r="BZ50" i="11" s="1"/>
  <c r="DH46" i="11"/>
  <c r="DD46" i="11"/>
  <c r="DG46" i="11" s="1"/>
  <c r="EL44" i="11"/>
  <c r="EO44" i="11" s="1"/>
  <c r="GN31" i="11"/>
  <c r="GQ31" i="11" s="1"/>
  <c r="HF48" i="11"/>
  <c r="HI48" i="11" s="1"/>
  <c r="HF33" i="11"/>
  <c r="HI33" i="11" s="1"/>
  <c r="DL30" i="11"/>
  <c r="DK30" i="11"/>
  <c r="DN30" i="11" s="1"/>
  <c r="DJ30" i="11"/>
  <c r="DM30" i="11" s="1"/>
  <c r="DC30" i="11"/>
  <c r="DE30" i="11"/>
  <c r="DF30" i="11" s="1"/>
  <c r="DB30" i="11"/>
  <c r="DH30" i="11" s="1"/>
  <c r="DT40" i="11"/>
  <c r="EC40" i="11"/>
  <c r="DV40" i="11" s="1"/>
  <c r="DW40" i="11" s="1"/>
  <c r="EB40" i="11"/>
  <c r="EE40" i="11" s="1"/>
  <c r="EA40" i="11"/>
  <c r="ED40" i="11" s="1"/>
  <c r="DR40" i="11"/>
  <c r="DU47" i="11"/>
  <c r="DX47" i="11" s="1"/>
  <c r="EB36" i="11"/>
  <c r="EE36" i="11" s="1"/>
  <c r="EA36" i="11"/>
  <c r="ED36" i="11" s="1"/>
  <c r="DT36" i="11"/>
  <c r="EC36" i="11"/>
  <c r="DV36" i="11"/>
  <c r="DW36" i="11" s="1"/>
  <c r="DR36" i="11"/>
  <c r="HF34" i="11"/>
  <c r="HI34" i="11" s="1"/>
  <c r="FH50" i="11"/>
  <c r="FI50" i="11" s="1"/>
  <c r="CC50" i="11" s="1"/>
  <c r="DY21" i="11"/>
  <c r="FW43" i="11"/>
  <c r="FZ43" i="11" s="1"/>
  <c r="HJ47" i="11"/>
  <c r="HJ46" i="11"/>
  <c r="HK46" i="11" s="1"/>
  <c r="CE46" i="11" s="1"/>
  <c r="HJ41" i="11"/>
  <c r="HJ43" i="11"/>
  <c r="HJ36" i="11"/>
  <c r="HK36" i="11" s="1"/>
  <c r="CE36" i="11" s="1"/>
  <c r="EP36" i="11"/>
  <c r="EL36" i="11"/>
  <c r="EO36" i="11" s="1"/>
  <c r="GA38" i="11"/>
  <c r="EP50" i="11"/>
  <c r="DC31" i="11"/>
  <c r="DL31" i="11"/>
  <c r="DE31" i="11" s="1"/>
  <c r="DF31" i="11" s="1"/>
  <c r="DK31" i="11"/>
  <c r="DN31" i="11" s="1"/>
  <c r="DJ31" i="11"/>
  <c r="DM31" i="11" s="1"/>
  <c r="DL32" i="11"/>
  <c r="DJ32" i="11"/>
  <c r="DM32" i="11" s="1"/>
  <c r="DK32" i="11"/>
  <c r="DN32" i="11" s="1"/>
  <c r="DE32" i="11"/>
  <c r="DF32" i="11" s="1"/>
  <c r="DC32" i="11"/>
  <c r="DB32" i="11"/>
  <c r="DD45" i="11"/>
  <c r="DG45" i="11" s="1"/>
  <c r="DH45" i="11"/>
  <c r="DR48" i="11"/>
  <c r="EC48" i="11"/>
  <c r="DT48" i="11"/>
  <c r="DV48" i="11"/>
  <c r="DW48" i="11" s="1"/>
  <c r="EA48" i="11"/>
  <c r="ED48" i="11" s="1"/>
  <c r="EB48" i="11"/>
  <c r="EE48" i="11" s="1"/>
  <c r="FH30" i="11"/>
  <c r="FD30" i="11"/>
  <c r="FG30" i="11" s="1"/>
  <c r="GR32" i="11"/>
  <c r="FH41" i="11"/>
  <c r="GA21" i="11"/>
  <c r="HP38" i="11"/>
  <c r="HJ38" i="11" s="1"/>
  <c r="EL40" i="11"/>
  <c r="EO40" i="11" s="1"/>
  <c r="HJ50" i="11"/>
  <c r="HJ39" i="11"/>
  <c r="HK39" i="11" s="1"/>
  <c r="CE39" i="11" s="1"/>
  <c r="GA39" i="11"/>
  <c r="GA47" i="11"/>
  <c r="EP41" i="11"/>
  <c r="FD34" i="11"/>
  <c r="FG34" i="11" s="1"/>
  <c r="FI34" i="11" s="1"/>
  <c r="CC34" i="11" s="1"/>
  <c r="GA30" i="11"/>
  <c r="EL34" i="11"/>
  <c r="EO34" i="11" s="1"/>
  <c r="GN32" i="11"/>
  <c r="GQ32" i="11" s="1"/>
  <c r="FH38" i="11"/>
  <c r="FI38" i="11" s="1"/>
  <c r="CC38" i="11" s="1"/>
  <c r="FH40" i="11"/>
  <c r="FD40" i="11"/>
  <c r="FG40" i="11" s="1"/>
  <c r="FH31" i="11"/>
  <c r="EB43" i="11"/>
  <c r="EE43" i="11" s="1"/>
  <c r="DT43" i="11"/>
  <c r="DR43" i="11"/>
  <c r="EC43" i="11"/>
  <c r="DV43" i="11" s="1"/>
  <c r="DW43" i="11" s="1"/>
  <c r="EA43" i="11"/>
  <c r="ED43" i="11" s="1"/>
  <c r="FD46" i="11"/>
  <c r="FG46" i="11" s="1"/>
  <c r="FH45" i="11"/>
  <c r="FD45" i="11"/>
  <c r="FG45" i="11" s="1"/>
  <c r="DB44" i="11"/>
  <c r="DJ44" i="11"/>
  <c r="DM44" i="11" s="1"/>
  <c r="DC44" i="11"/>
  <c r="DD44" i="11" s="1"/>
  <c r="DG44" i="11" s="1"/>
  <c r="DL44" i="11"/>
  <c r="DE44" i="11" s="1"/>
  <c r="DF44" i="11" s="1"/>
  <c r="DK44" i="11"/>
  <c r="DN44" i="11" s="1"/>
  <c r="FH35" i="11"/>
  <c r="FD35" i="11"/>
  <c r="FG35" i="11" s="1"/>
  <c r="FD48" i="11"/>
  <c r="FG48" i="11" s="1"/>
  <c r="GN34" i="11"/>
  <c r="GQ34" i="11" s="1"/>
  <c r="GS34" i="11" s="1"/>
  <c r="CD34" i="11" s="1"/>
  <c r="FH44" i="11"/>
  <c r="EP38" i="11"/>
  <c r="EL38" i="11"/>
  <c r="EO38" i="11" s="1"/>
  <c r="HF31" i="11"/>
  <c r="HI31" i="11" s="1"/>
  <c r="HP28" i="11"/>
  <c r="HJ28" i="11" s="1"/>
  <c r="DZ41" i="11"/>
  <c r="BZ41" i="11" s="1"/>
  <c r="EL37" i="11"/>
  <c r="EO37" i="11" s="1"/>
  <c r="HF49" i="11"/>
  <c r="HI49" i="11" s="1"/>
  <c r="DU34" i="11"/>
  <c r="DX34" i="11" s="1"/>
  <c r="FW38" i="11"/>
  <c r="FZ38" i="11" s="1"/>
  <c r="FW48" i="11"/>
  <c r="FZ48" i="11" s="1"/>
  <c r="GA48" i="11"/>
  <c r="GA40" i="11"/>
  <c r="EL50" i="11"/>
  <c r="EO50" i="11" s="1"/>
  <c r="DY31" i="11"/>
  <c r="GA33" i="11"/>
  <c r="DH49" i="11"/>
  <c r="DI49" i="11" s="1"/>
  <c r="BY49" i="11" s="1"/>
  <c r="EP34" i="11"/>
  <c r="EL30" i="11"/>
  <c r="EO30" i="11" s="1"/>
  <c r="EQ30" i="11" s="1"/>
  <c r="CA30" i="11" s="1"/>
  <c r="FD43" i="11"/>
  <c r="FG43" i="11" s="1"/>
  <c r="FH43" i="11"/>
  <c r="FD31" i="11"/>
  <c r="FG31" i="11" s="1"/>
  <c r="FD32" i="11"/>
  <c r="FG32" i="11" s="1"/>
  <c r="FI32" i="11" s="1"/>
  <c r="CC32" i="11" s="1"/>
  <c r="GR31" i="11"/>
  <c r="DU45" i="11"/>
  <c r="DX45" i="11" s="1"/>
  <c r="DZ45" i="11" s="1"/>
  <c r="BZ45" i="11" s="1"/>
  <c r="FH36" i="11"/>
  <c r="FD36" i="11"/>
  <c r="FG36" i="11" s="1"/>
  <c r="FD49" i="11"/>
  <c r="FG49" i="11" s="1"/>
  <c r="FI49" i="11" s="1"/>
  <c r="CC49" i="11" s="1"/>
  <c r="FH48" i="11"/>
  <c r="HP26" i="11"/>
  <c r="GX23" i="11"/>
  <c r="GX35" i="11"/>
  <c r="GR35" i="11" s="1"/>
  <c r="GS35" i="11" s="1"/>
  <c r="CD35" i="11" s="1"/>
  <c r="GX50" i="11"/>
  <c r="GR50" i="11" s="1"/>
  <c r="GX37" i="11"/>
  <c r="GR37" i="11" s="1"/>
  <c r="GX38" i="11"/>
  <c r="GR38" i="11" s="1"/>
  <c r="GX40" i="11"/>
  <c r="GR40" i="11" s="1"/>
  <c r="GX44" i="11"/>
  <c r="GR44" i="11" s="1"/>
  <c r="GX42" i="11"/>
  <c r="GR42" i="11" s="1"/>
  <c r="GX47" i="11"/>
  <c r="GR47" i="11" s="1"/>
  <c r="GX41" i="11"/>
  <c r="GR41" i="11" s="1"/>
  <c r="HP37" i="11"/>
  <c r="HJ37" i="11" s="1"/>
  <c r="GX36" i="11"/>
  <c r="GR36" i="11" s="1"/>
  <c r="GR33" i="11"/>
  <c r="HJ49" i="11"/>
  <c r="DY34" i="11"/>
  <c r="HJ30" i="11"/>
  <c r="GA31" i="11"/>
  <c r="DJ33" i="11"/>
  <c r="DM33" i="11" s="1"/>
  <c r="DL33" i="11"/>
  <c r="DC33" i="11"/>
  <c r="DE33" i="11"/>
  <c r="DF33" i="11" s="1"/>
  <c r="DK33" i="11"/>
  <c r="DN33" i="11" s="1"/>
  <c r="DH33" i="11" s="1"/>
  <c r="DU38" i="11"/>
  <c r="DX38" i="11" s="1"/>
  <c r="DZ38" i="11" s="1"/>
  <c r="BZ38" i="11" s="1"/>
  <c r="BI30" i="11"/>
  <c r="FH42" i="11"/>
  <c r="FD33" i="11"/>
  <c r="FG33" i="11" s="1"/>
  <c r="FI33" i="11" s="1"/>
  <c r="CC33" i="11" s="1"/>
  <c r="DB31" i="11"/>
  <c r="EA35" i="11"/>
  <c r="ED35" i="11" s="1"/>
  <c r="EB35" i="11"/>
  <c r="EE35" i="11" s="1"/>
  <c r="EC35" i="11"/>
  <c r="DV35" i="11" s="1"/>
  <c r="DW35" i="11" s="1"/>
  <c r="DT35" i="11"/>
  <c r="EN23" i="11"/>
  <c r="EL35" i="11"/>
  <c r="EO35" i="11" s="1"/>
  <c r="EL39" i="11"/>
  <c r="EO39" i="11" s="1"/>
  <c r="FW36" i="11"/>
  <c r="FZ36" i="11" s="1"/>
  <c r="GA36" i="11"/>
  <c r="EA39" i="11"/>
  <c r="ED39" i="11" s="1"/>
  <c r="DY39" i="11" s="1"/>
  <c r="DT39" i="11"/>
  <c r="DU39" i="11" s="1"/>
  <c r="DX39" i="11" s="1"/>
  <c r="EB39" i="11"/>
  <c r="EE39" i="11" s="1"/>
  <c r="EC39" i="11"/>
  <c r="DV39" i="11" s="1"/>
  <c r="DW39" i="11" s="1"/>
  <c r="FH39" i="11"/>
  <c r="DY37" i="11"/>
  <c r="DZ37" i="11" s="1"/>
  <c r="BZ37" i="11" s="1"/>
  <c r="EP25" i="11"/>
  <c r="DY26" i="11"/>
  <c r="GA34" i="11"/>
  <c r="GA46" i="11"/>
  <c r="EU47" i="11"/>
  <c r="EP47" i="11" s="1"/>
  <c r="EL47" i="11"/>
  <c r="EO47" i="11" s="1"/>
  <c r="EP49" i="11"/>
  <c r="EP43" i="11"/>
  <c r="EL33" i="11"/>
  <c r="EO33" i="11" s="1"/>
  <c r="DH41" i="11"/>
  <c r="DD41" i="11"/>
  <c r="DG41" i="11" s="1"/>
  <c r="DT44" i="11"/>
  <c r="DR44" i="11"/>
  <c r="EB44" i="11"/>
  <c r="EE44" i="11" s="1"/>
  <c r="EC44" i="11"/>
  <c r="DV44" i="11" s="1"/>
  <c r="DW44" i="11" s="1"/>
  <c r="EA44" i="11"/>
  <c r="ED44" i="11" s="1"/>
  <c r="HJ32" i="11"/>
  <c r="FH47" i="11"/>
  <c r="FI47" i="11" s="1"/>
  <c r="CC47" i="11" s="1"/>
  <c r="HP32" i="11"/>
  <c r="FH29" i="11"/>
  <c r="EL42" i="11"/>
  <c r="EO42" i="11" s="1"/>
  <c r="DL47" i="11"/>
  <c r="DK47" i="11"/>
  <c r="DN47" i="11" s="1"/>
  <c r="DJ47" i="11"/>
  <c r="DM47" i="11" s="1"/>
  <c r="DE47" i="11"/>
  <c r="DF47" i="11" s="1"/>
  <c r="DC47" i="11"/>
  <c r="DK43" i="11"/>
  <c r="DN43" i="11" s="1"/>
  <c r="DL43" i="11"/>
  <c r="DE43" i="11" s="1"/>
  <c r="DF43" i="11" s="1"/>
  <c r="DC43" i="11"/>
  <c r="DJ43" i="11"/>
  <c r="DM43" i="11" s="1"/>
  <c r="DC40" i="11"/>
  <c r="DB40" i="11"/>
  <c r="DL40" i="11"/>
  <c r="DE40" i="11"/>
  <c r="DF40" i="11" s="1"/>
  <c r="DJ40" i="11"/>
  <c r="DM40" i="11" s="1"/>
  <c r="DK40" i="11"/>
  <c r="DN40" i="11" s="1"/>
  <c r="EL32" i="11"/>
  <c r="EO32" i="11" s="1"/>
  <c r="HP23" i="11"/>
  <c r="HJ23" i="11" s="1"/>
  <c r="HJ48" i="11"/>
  <c r="DR35" i="11"/>
  <c r="DY35" i="11" s="1"/>
  <c r="HP42" i="11"/>
  <c r="HP45" i="11"/>
  <c r="HJ45" i="11" s="1"/>
  <c r="HK45" i="11" s="1"/>
  <c r="CE45" i="11" s="1"/>
  <c r="FW34" i="11"/>
  <c r="FZ34" i="11" s="1"/>
  <c r="EP44" i="11"/>
  <c r="HP35" i="11"/>
  <c r="HJ35" i="11" s="1"/>
  <c r="HJ44" i="11"/>
  <c r="DH50" i="11"/>
  <c r="EL31" i="11"/>
  <c r="EO31" i="11" s="1"/>
  <c r="FH37" i="11"/>
  <c r="DZ49" i="11"/>
  <c r="BZ49" i="11" s="1"/>
  <c r="DD38" i="11"/>
  <c r="DG38" i="11" s="1"/>
  <c r="DJ36" i="11"/>
  <c r="DM36" i="11" s="1"/>
  <c r="DB36" i="11"/>
  <c r="DC36" i="11"/>
  <c r="DL36" i="11"/>
  <c r="DE36" i="11" s="1"/>
  <c r="DF36" i="11" s="1"/>
  <c r="DK36" i="11"/>
  <c r="DN36" i="11" s="1"/>
  <c r="DD37" i="11"/>
  <c r="DG37" i="11" s="1"/>
  <c r="DH37" i="11"/>
  <c r="EL45" i="11"/>
  <c r="EO45" i="11" s="1"/>
  <c r="DY47" i="11"/>
  <c r="HF30" i="11"/>
  <c r="HI30" i="11" s="1"/>
  <c r="GA50" i="11"/>
  <c r="FW50" i="11"/>
  <c r="FZ50" i="11" s="1"/>
  <c r="DH38" i="11"/>
  <c r="HP40" i="11"/>
  <c r="HJ40" i="11" s="1"/>
  <c r="EP48" i="11"/>
  <c r="EL48" i="11"/>
  <c r="EO48" i="11" s="1"/>
  <c r="HJ25" i="11"/>
  <c r="HP22" i="11"/>
  <c r="FW39" i="11"/>
  <c r="FZ39" i="11" s="1"/>
  <c r="DY46" i="11"/>
  <c r="DZ46" i="11" s="1"/>
  <c r="BZ46" i="11" s="1"/>
  <c r="GN33" i="11"/>
  <c r="GQ33" i="11" s="1"/>
  <c r="DY33" i="11"/>
  <c r="GX48" i="11"/>
  <c r="GR48" i="11" s="1"/>
  <c r="GS48" i="11" s="1"/>
  <c r="CD48" i="11" s="1"/>
  <c r="GA44" i="11"/>
  <c r="GA42" i="11"/>
  <c r="FW42" i="11"/>
  <c r="FZ42" i="11" s="1"/>
  <c r="EP45" i="11"/>
  <c r="EP35" i="11"/>
  <c r="DB47" i="11"/>
  <c r="DD42" i="11"/>
  <c r="DG42" i="11" s="1"/>
  <c r="DH42" i="11"/>
  <c r="DJ39" i="11"/>
  <c r="DM39" i="11" s="1"/>
  <c r="DL39" i="11"/>
  <c r="DE39" i="11" s="1"/>
  <c r="DF39" i="11" s="1"/>
  <c r="DK39" i="11"/>
  <c r="DN39" i="11" s="1"/>
  <c r="DH39" i="11" s="1"/>
  <c r="DC39" i="11"/>
  <c r="DB43" i="11"/>
  <c r="DH43" i="11" s="1"/>
  <c r="HP31" i="11"/>
  <c r="HJ31" i="11" s="1"/>
  <c r="HK31" i="11" s="1"/>
  <c r="CE31" i="11" s="1"/>
  <c r="FH46" i="11"/>
  <c r="DU42" i="11"/>
  <c r="DX42" i="11" s="1"/>
  <c r="DZ42" i="11" s="1"/>
  <c r="BZ42" i="11" s="1"/>
  <c r="GN30" i="11"/>
  <c r="GQ30" i="11" s="1"/>
  <c r="GS30" i="11" s="1"/>
  <c r="CD30" i="11" s="1"/>
  <c r="DD24" i="11"/>
  <c r="DG24" i="11" s="1"/>
  <c r="DI24" i="11" s="1"/>
  <c r="BY24" i="11" s="1"/>
  <c r="GA49" i="11"/>
  <c r="FW49" i="11"/>
  <c r="FZ49" i="11" s="1"/>
  <c r="FD26" i="11"/>
  <c r="FG26" i="11" s="1"/>
  <c r="DH34" i="11"/>
  <c r="DI34" i="11" s="1"/>
  <c r="BY34" i="11" s="1"/>
  <c r="DL48" i="11"/>
  <c r="DK48" i="11"/>
  <c r="DN48" i="11" s="1"/>
  <c r="DJ48" i="11"/>
  <c r="DM48" i="11" s="1"/>
  <c r="DC48" i="11"/>
  <c r="DE48" i="11"/>
  <c r="DF48" i="11" s="1"/>
  <c r="DB48" i="11"/>
  <c r="DH48" i="11" s="1"/>
  <c r="HP24" i="11"/>
  <c r="HJ24" i="11" s="1"/>
  <c r="FW20" i="11"/>
  <c r="FZ20" i="11" s="1"/>
  <c r="HP27" i="11"/>
  <c r="HJ27" i="11" s="1"/>
  <c r="HJ22" i="11"/>
  <c r="FD44" i="11"/>
  <c r="FG44" i="11" s="1"/>
  <c r="GA32" i="11"/>
  <c r="GB32" i="11" s="1"/>
  <c r="CB32" i="11" s="1"/>
  <c r="GA45" i="11"/>
  <c r="GB45" i="11" s="1"/>
  <c r="CB45" i="11" s="1"/>
  <c r="DJ35" i="11"/>
  <c r="DM35" i="11" s="1"/>
  <c r="DL35" i="11"/>
  <c r="DE35" i="11" s="1"/>
  <c r="DF35" i="11" s="1"/>
  <c r="DK35" i="11"/>
  <c r="DN35" i="11" s="1"/>
  <c r="DC35" i="11"/>
  <c r="HJ42" i="11"/>
  <c r="FD41" i="11"/>
  <c r="FG41" i="11" s="1"/>
  <c r="FW33" i="11"/>
  <c r="FZ33" i="11" s="1"/>
  <c r="HF23" i="11"/>
  <c r="HI23" i="11" s="1"/>
  <c r="FH28" i="11"/>
  <c r="DB29" i="11"/>
  <c r="DC29" i="11"/>
  <c r="EL24" i="11"/>
  <c r="EO24" i="11" s="1"/>
  <c r="EL29" i="11"/>
  <c r="EO29" i="11" s="1"/>
  <c r="FD29" i="11"/>
  <c r="FG29" i="11" s="1"/>
  <c r="FI29" i="11" s="1"/>
  <c r="CC29" i="11" s="1"/>
  <c r="EP21" i="11"/>
  <c r="DY29" i="11"/>
  <c r="HF21" i="11"/>
  <c r="HI21" i="11" s="1"/>
  <c r="DJ29" i="11"/>
  <c r="DM29" i="11" s="1"/>
  <c r="GX26" i="11"/>
  <c r="GR26" i="11" s="1"/>
  <c r="GX22" i="11"/>
  <c r="GR22" i="11" s="1"/>
  <c r="GA28" i="11"/>
  <c r="HF22" i="11"/>
  <c r="HI22" i="11" s="1"/>
  <c r="HF27" i="11"/>
  <c r="HI27" i="11" s="1"/>
  <c r="GX20" i="11"/>
  <c r="GR20" i="11" s="1"/>
  <c r="GA26" i="11"/>
  <c r="EP26" i="11"/>
  <c r="DD23" i="11"/>
  <c r="DG23" i="11" s="1"/>
  <c r="GX21" i="11"/>
  <c r="GR21" i="11" s="1"/>
  <c r="GX28" i="11"/>
  <c r="GR28" i="11" s="1"/>
  <c r="DY28" i="11"/>
  <c r="FW29" i="11"/>
  <c r="FZ29" i="11" s="1"/>
  <c r="GX27" i="11"/>
  <c r="GR27" i="11" s="1"/>
  <c r="GX29" i="11"/>
  <c r="GR29" i="11" s="1"/>
  <c r="GS29" i="11" s="1"/>
  <c r="CD29" i="11" s="1"/>
  <c r="DH22" i="11"/>
  <c r="FD20" i="11"/>
  <c r="FG20" i="11" s="1"/>
  <c r="DD28" i="11"/>
  <c r="DG28" i="11" s="1"/>
  <c r="DU25" i="11"/>
  <c r="DX25" i="11" s="1"/>
  <c r="GQ23" i="11"/>
  <c r="DY27" i="11"/>
  <c r="EN22" i="11"/>
  <c r="GA24" i="11"/>
  <c r="BW27" i="11"/>
  <c r="BU27" i="11"/>
  <c r="BJ27" i="11" s="1"/>
  <c r="HF24" i="11"/>
  <c r="HI24" i="11" s="1"/>
  <c r="DD22" i="11"/>
  <c r="DG22" i="11" s="1"/>
  <c r="FH23" i="11"/>
  <c r="BK27" i="11"/>
  <c r="BI27" i="11" s="1"/>
  <c r="DH23" i="11"/>
  <c r="GR25" i="11"/>
  <c r="GN25" i="11"/>
  <c r="GQ25" i="11" s="1"/>
  <c r="EL22" i="11"/>
  <c r="EO22" i="11" s="1"/>
  <c r="GA22" i="11"/>
  <c r="DU29" i="11"/>
  <c r="DX29" i="11" s="1"/>
  <c r="DZ29" i="11" s="1"/>
  <c r="BZ29" i="11" s="1"/>
  <c r="BJ24" i="11"/>
  <c r="BW23" i="11"/>
  <c r="BK23" i="11" s="1"/>
  <c r="BI23" i="11" s="1"/>
  <c r="BU23" i="11"/>
  <c r="HF25" i="11"/>
  <c r="HI25" i="11" s="1"/>
  <c r="EN26" i="11"/>
  <c r="DH28" i="11"/>
  <c r="BJ23" i="11"/>
  <c r="EP27" i="11"/>
  <c r="EP22" i="11"/>
  <c r="GN28" i="11"/>
  <c r="GQ28" i="11" s="1"/>
  <c r="EP20" i="11"/>
  <c r="HJ29" i="11"/>
  <c r="GA20" i="11"/>
  <c r="HF28" i="11"/>
  <c r="HI28" i="11" s="1"/>
  <c r="FD28" i="11"/>
  <c r="FG28" i="11" s="1"/>
  <c r="FI28" i="11" s="1"/>
  <c r="CC28" i="11" s="1"/>
  <c r="GQ22" i="11"/>
  <c r="GS22" i="11" s="1"/>
  <c r="CD22" i="11" s="1"/>
  <c r="BK28" i="11"/>
  <c r="BI28" i="11" s="1"/>
  <c r="GA27" i="11"/>
  <c r="DU27" i="11"/>
  <c r="DX27" i="11" s="1"/>
  <c r="DY22" i="11"/>
  <c r="DD26" i="11"/>
  <c r="DG26" i="11" s="1"/>
  <c r="DI26" i="11" s="1"/>
  <c r="BY26" i="11" s="1"/>
  <c r="GR23" i="11"/>
  <c r="EL25" i="11"/>
  <c r="EO25" i="11" s="1"/>
  <c r="DY24" i="11"/>
  <c r="DZ24" i="11" s="1"/>
  <c r="BZ24" i="11" s="1"/>
  <c r="EL20" i="11"/>
  <c r="EO20" i="11" s="1"/>
  <c r="FW24" i="11"/>
  <c r="FZ24" i="11" s="1"/>
  <c r="FD23" i="11"/>
  <c r="FG23" i="11" s="1"/>
  <c r="DU26" i="11"/>
  <c r="DX26" i="11" s="1"/>
  <c r="DZ26" i="11" s="1"/>
  <c r="BZ26" i="11" s="1"/>
  <c r="BK26" i="11"/>
  <c r="BI26" i="11" s="1"/>
  <c r="BJ26" i="11"/>
  <c r="BW28" i="11"/>
  <c r="BU28" i="11"/>
  <c r="BJ28" i="11" s="1"/>
  <c r="DU23" i="11"/>
  <c r="DX23" i="11" s="1"/>
  <c r="HF20" i="11"/>
  <c r="HI20" i="11" s="1"/>
  <c r="FH26" i="11"/>
  <c r="FI26" i="11" s="1"/>
  <c r="CC26" i="11" s="1"/>
  <c r="BK22" i="11"/>
  <c r="BI22" i="11" s="1"/>
  <c r="BJ22" i="11"/>
  <c r="HJ21" i="11"/>
  <c r="DC27" i="11"/>
  <c r="DK27" i="11"/>
  <c r="DN27" i="11" s="1"/>
  <c r="DJ27" i="11"/>
  <c r="DM27" i="11" s="1"/>
  <c r="DL27" i="11"/>
  <c r="DE27" i="11" s="1"/>
  <c r="DF27" i="11" s="1"/>
  <c r="EL23" i="11"/>
  <c r="EO23" i="11" s="1"/>
  <c r="EN25" i="11"/>
  <c r="DU28" i="11"/>
  <c r="DX28" i="11" s="1"/>
  <c r="CM25" i="11"/>
  <c r="CM28" i="11" s="1"/>
  <c r="S14" i="11" s="1"/>
  <c r="C18" i="11" s="1"/>
  <c r="CL28" i="11"/>
  <c r="O14" i="11" s="1"/>
  <c r="BN26" i="11" s="1"/>
  <c r="BH26" i="11" s="1"/>
  <c r="BG26" i="11" s="1"/>
  <c r="GA23" i="11"/>
  <c r="EL26" i="11"/>
  <c r="EO26" i="11" s="1"/>
  <c r="DU20" i="11"/>
  <c r="DX20" i="11" s="1"/>
  <c r="EP23" i="11"/>
  <c r="FW27" i="11"/>
  <c r="FZ27" i="11" s="1"/>
  <c r="BW24" i="11"/>
  <c r="BK24" i="11" s="1"/>
  <c r="BI24" i="11" s="1"/>
  <c r="HJ20" i="11"/>
  <c r="HF29" i="11"/>
  <c r="HI29" i="11" s="1"/>
  <c r="EL27" i="11"/>
  <c r="EO27" i="11" s="1"/>
  <c r="GA25" i="11"/>
  <c r="FW25" i="11"/>
  <c r="FZ25" i="11" s="1"/>
  <c r="FH25" i="11"/>
  <c r="GN21" i="11"/>
  <c r="GQ21" i="11" s="1"/>
  <c r="EP29" i="11"/>
  <c r="EL28" i="11"/>
  <c r="EO28" i="11" s="1"/>
  <c r="DU21" i="11"/>
  <c r="DX21" i="11" s="1"/>
  <c r="HJ26" i="11"/>
  <c r="BU29" i="11"/>
  <c r="BJ29" i="11" s="1"/>
  <c r="BW29" i="11"/>
  <c r="BK29" i="11" s="1"/>
  <c r="BI29" i="11" s="1"/>
  <c r="FD21" i="11"/>
  <c r="FG21" i="11" s="1"/>
  <c r="FW23" i="11"/>
  <c r="FZ23" i="11" s="1"/>
  <c r="FW22" i="11"/>
  <c r="FZ22" i="11" s="1"/>
  <c r="EP24" i="11"/>
  <c r="GQ26" i="11"/>
  <c r="DY23" i="11"/>
  <c r="FD24" i="11"/>
  <c r="FG24" i="11" s="1"/>
  <c r="FI24" i="11" s="1"/>
  <c r="CC24" i="11" s="1"/>
  <c r="FH27" i="11"/>
  <c r="FD27" i="11"/>
  <c r="FG27" i="11" s="1"/>
  <c r="EN27" i="11"/>
  <c r="FD25" i="11"/>
  <c r="FG25" i="11" s="1"/>
  <c r="HH21" i="11"/>
  <c r="BO21" i="11"/>
  <c r="AV21" i="11"/>
  <c r="AY21" i="11" s="1"/>
  <c r="AY35" i="11" s="1"/>
  <c r="HF26" i="11"/>
  <c r="HI26" i="11" s="1"/>
  <c r="GA29" i="11"/>
  <c r="GR24" i="11"/>
  <c r="BK25" i="11"/>
  <c r="BI25" i="11" s="1"/>
  <c r="BJ25" i="11"/>
  <c r="FW21" i="11"/>
  <c r="FZ21" i="11" s="1"/>
  <c r="FH21" i="11"/>
  <c r="DU22" i="11"/>
  <c r="DX22" i="11" s="1"/>
  <c r="FD22" i="11"/>
  <c r="FG22" i="11" s="1"/>
  <c r="EL21" i="11"/>
  <c r="EO21" i="11" s="1"/>
  <c r="FH22" i="11"/>
  <c r="DC25" i="11"/>
  <c r="DK25" i="11"/>
  <c r="DN25" i="11" s="1"/>
  <c r="DJ25" i="11"/>
  <c r="DM25" i="11" s="1"/>
  <c r="DH25" i="11" s="1"/>
  <c r="DL25" i="11"/>
  <c r="DE25" i="11" s="1"/>
  <c r="DF25" i="11" s="1"/>
  <c r="FW28" i="11"/>
  <c r="FZ28" i="11" s="1"/>
  <c r="GB28" i="11" s="1"/>
  <c r="CB28" i="11" s="1"/>
  <c r="GN24" i="11"/>
  <c r="GQ24" i="11" s="1"/>
  <c r="DY25" i="11"/>
  <c r="GN27" i="11"/>
  <c r="GQ27" i="11" s="1"/>
  <c r="GS27" i="11" s="1"/>
  <c r="CD27" i="11" s="1"/>
  <c r="FW44" i="10"/>
  <c r="FZ44" i="10" s="1"/>
  <c r="EV49" i="10"/>
  <c r="EP49" i="10" s="1"/>
  <c r="DC30" i="10"/>
  <c r="DB30" i="10"/>
  <c r="DK30" i="10"/>
  <c r="DN30" i="10" s="1"/>
  <c r="DJ30" i="10"/>
  <c r="DM30" i="10" s="1"/>
  <c r="DL30" i="10"/>
  <c r="DE30" i="10" s="1"/>
  <c r="DF30" i="10" s="1"/>
  <c r="EC47" i="10"/>
  <c r="EB47" i="10"/>
  <c r="EE47" i="10" s="1"/>
  <c r="EA47" i="10"/>
  <c r="ED47" i="10" s="1"/>
  <c r="DT47" i="10"/>
  <c r="DV47" i="10"/>
  <c r="DW47" i="10" s="1"/>
  <c r="DI50" i="10"/>
  <c r="BY50" i="10" s="1"/>
  <c r="FW50" i="10"/>
  <c r="FZ50" i="10" s="1"/>
  <c r="GG26" i="10"/>
  <c r="EV44" i="10"/>
  <c r="EP44" i="10" s="1"/>
  <c r="GG46" i="10"/>
  <c r="GG43" i="10"/>
  <c r="DC32" i="10"/>
  <c r="DB32" i="10"/>
  <c r="DK32" i="10"/>
  <c r="DN32" i="10" s="1"/>
  <c r="DJ32" i="10"/>
  <c r="DM32" i="10" s="1"/>
  <c r="DL32" i="10"/>
  <c r="DE32" i="10" s="1"/>
  <c r="DF32" i="10" s="1"/>
  <c r="DC39" i="10"/>
  <c r="DJ39" i="10"/>
  <c r="DM39" i="10" s="1"/>
  <c r="DH39" i="10" s="1"/>
  <c r="DL39" i="10"/>
  <c r="DE39" i="10" s="1"/>
  <c r="DF39" i="10" s="1"/>
  <c r="DK39" i="10"/>
  <c r="DN39" i="10" s="1"/>
  <c r="DY49" i="10"/>
  <c r="DZ49" i="10" s="1"/>
  <c r="BZ49" i="10" s="1"/>
  <c r="FD46" i="10"/>
  <c r="FG46" i="10" s="1"/>
  <c r="EV28" i="10"/>
  <c r="DB26" i="10"/>
  <c r="DU45" i="10"/>
  <c r="DX45" i="10" s="1"/>
  <c r="DZ45" i="10" s="1"/>
  <c r="BZ45" i="10" s="1"/>
  <c r="GG34" i="10"/>
  <c r="GA34" i="10" s="1"/>
  <c r="EL43" i="10"/>
  <c r="EO43" i="10" s="1"/>
  <c r="DU38" i="10"/>
  <c r="DX38" i="10" s="1"/>
  <c r="DZ38" i="10" s="1"/>
  <c r="BZ38" i="10" s="1"/>
  <c r="DY34" i="10"/>
  <c r="DD42" i="10"/>
  <c r="DG42" i="10" s="1"/>
  <c r="DI42" i="10" s="1"/>
  <c r="BY42" i="10" s="1"/>
  <c r="EV35" i="10"/>
  <c r="EP35" i="10" s="1"/>
  <c r="EV37" i="10"/>
  <c r="EP37" i="10" s="1"/>
  <c r="DL35" i="10"/>
  <c r="DE35" i="10" s="1"/>
  <c r="DF35" i="10" s="1"/>
  <c r="DK35" i="10"/>
  <c r="DN35" i="10" s="1"/>
  <c r="DJ35" i="10"/>
  <c r="DM35" i="10" s="1"/>
  <c r="DB35" i="10"/>
  <c r="DC35" i="10"/>
  <c r="DC33" i="10"/>
  <c r="DK33" i="10"/>
  <c r="DN33" i="10" s="1"/>
  <c r="DL33" i="10"/>
  <c r="DE33" i="10" s="1"/>
  <c r="DF33" i="10" s="1"/>
  <c r="DJ33" i="10"/>
  <c r="DM33" i="10" s="1"/>
  <c r="FN42" i="10"/>
  <c r="FH42" i="10" s="1"/>
  <c r="FI42" i="10" s="1"/>
  <c r="CC42" i="10" s="1"/>
  <c r="HF30" i="10"/>
  <c r="HI30" i="10" s="1"/>
  <c r="FH35" i="10"/>
  <c r="FN46" i="10"/>
  <c r="FH46" i="10" s="1"/>
  <c r="FN41" i="10"/>
  <c r="FH41" i="10" s="1"/>
  <c r="EC36" i="10"/>
  <c r="EB36" i="10"/>
  <c r="EE36" i="10" s="1"/>
  <c r="EA36" i="10"/>
  <c r="ED36" i="10" s="1"/>
  <c r="DT36" i="10"/>
  <c r="DV36" i="10"/>
  <c r="DW36" i="10" s="1"/>
  <c r="DR36" i="10"/>
  <c r="EC43" i="10"/>
  <c r="EB43" i="10"/>
  <c r="EE43" i="10" s="1"/>
  <c r="DT43" i="10"/>
  <c r="DR43" i="10"/>
  <c r="DV43" i="10"/>
  <c r="DW43" i="10" s="1"/>
  <c r="EA43" i="10"/>
  <c r="ED43" i="10" s="1"/>
  <c r="GX49" i="10"/>
  <c r="GR49" i="10" s="1"/>
  <c r="GS49" i="10" s="1"/>
  <c r="CD49" i="10" s="1"/>
  <c r="GX48" i="10"/>
  <c r="GR48" i="10" s="1"/>
  <c r="GS48" i="10" s="1"/>
  <c r="CD48" i="10" s="1"/>
  <c r="GX50" i="10"/>
  <c r="GR50" i="10" s="1"/>
  <c r="GS50" i="10" s="1"/>
  <c r="CD50" i="10" s="1"/>
  <c r="GX44" i="10"/>
  <c r="GR44" i="10" s="1"/>
  <c r="GX40" i="10"/>
  <c r="GR40" i="10" s="1"/>
  <c r="GS40" i="10" s="1"/>
  <c r="CD40" i="10" s="1"/>
  <c r="GX42" i="10"/>
  <c r="GR42" i="10" s="1"/>
  <c r="GX36" i="10"/>
  <c r="GR32" i="10"/>
  <c r="EL36" i="10"/>
  <c r="EO36" i="10" s="1"/>
  <c r="HF36" i="10"/>
  <c r="HI36" i="10" s="1"/>
  <c r="EV45" i="10"/>
  <c r="EP45" i="10" s="1"/>
  <c r="GG47" i="10"/>
  <c r="GA47" i="10" s="1"/>
  <c r="GA37" i="10"/>
  <c r="EV36" i="10"/>
  <c r="DB44" i="10"/>
  <c r="DC44" i="10"/>
  <c r="DJ44" i="10"/>
  <c r="DM44" i="10" s="1"/>
  <c r="DK44" i="10"/>
  <c r="DN44" i="10" s="1"/>
  <c r="DL44" i="10"/>
  <c r="DE44" i="10" s="1"/>
  <c r="DF44" i="10" s="1"/>
  <c r="GX33" i="10"/>
  <c r="GR33" i="10" s="1"/>
  <c r="FW47" i="10"/>
  <c r="FZ47" i="10" s="1"/>
  <c r="DD45" i="10"/>
  <c r="DG45" i="10" s="1"/>
  <c r="DI45" i="10" s="1"/>
  <c r="BY45" i="10" s="1"/>
  <c r="HF32" i="10"/>
  <c r="HI32" i="10" s="1"/>
  <c r="GG27" i="10"/>
  <c r="DL28" i="10"/>
  <c r="DE28" i="10" s="1"/>
  <c r="DF28" i="10" s="1"/>
  <c r="GR43" i="10"/>
  <c r="GR36" i="10"/>
  <c r="GR30" i="10"/>
  <c r="GR41" i="10"/>
  <c r="GR46" i="10"/>
  <c r="GR35" i="10"/>
  <c r="GS35" i="10" s="1"/>
  <c r="CD35" i="10" s="1"/>
  <c r="GR37" i="10"/>
  <c r="GS37" i="10" s="1"/>
  <c r="CD37" i="10" s="1"/>
  <c r="HF37" i="10"/>
  <c r="HI37" i="10" s="1"/>
  <c r="GG33" i="10"/>
  <c r="GA33" i="10" s="1"/>
  <c r="FH32" i="10"/>
  <c r="FI32" i="10" s="1"/>
  <c r="CC32" i="10" s="1"/>
  <c r="GA50" i="10"/>
  <c r="FD50" i="10"/>
  <c r="FG50" i="10" s="1"/>
  <c r="EV33" i="10"/>
  <c r="EP33" i="10" s="1"/>
  <c r="EL38" i="10"/>
  <c r="EO38" i="10" s="1"/>
  <c r="DT40" i="10"/>
  <c r="DR40" i="10"/>
  <c r="EC40" i="10"/>
  <c r="DV40" i="10" s="1"/>
  <c r="DW40" i="10" s="1"/>
  <c r="EB40" i="10"/>
  <c r="EE40" i="10" s="1"/>
  <c r="EA40" i="10"/>
  <c r="ED40" i="10" s="1"/>
  <c r="FN30" i="10"/>
  <c r="GG44" i="10"/>
  <c r="GA44" i="10" s="1"/>
  <c r="FW41" i="10"/>
  <c r="FZ41" i="10" s="1"/>
  <c r="FD49" i="10"/>
  <c r="FG49" i="10" s="1"/>
  <c r="FH49" i="10"/>
  <c r="FW32" i="10"/>
  <c r="FZ32" i="10" s="1"/>
  <c r="FH33" i="10"/>
  <c r="FD33" i="10"/>
  <c r="FG33" i="10" s="1"/>
  <c r="DD37" i="10"/>
  <c r="DG37" i="10" s="1"/>
  <c r="DH37" i="10"/>
  <c r="DU46" i="10"/>
  <c r="DX46" i="10" s="1"/>
  <c r="DZ46" i="10" s="1"/>
  <c r="BZ46" i="10" s="1"/>
  <c r="EV48" i="10"/>
  <c r="DR47" i="10"/>
  <c r="DK34" i="10"/>
  <c r="DN34" i="10" s="1"/>
  <c r="DJ34" i="10"/>
  <c r="DM34" i="10" s="1"/>
  <c r="DC34" i="10"/>
  <c r="DL34" i="10"/>
  <c r="DE34" i="10" s="1"/>
  <c r="DF34" i="10" s="1"/>
  <c r="GX34" i="10"/>
  <c r="GR34" i="10" s="1"/>
  <c r="HF31" i="10"/>
  <c r="HI31" i="10" s="1"/>
  <c r="DJ26" i="10"/>
  <c r="DM26" i="10" s="1"/>
  <c r="BI28" i="10"/>
  <c r="GX45" i="10"/>
  <c r="GR45" i="10" s="1"/>
  <c r="EV34" i="10"/>
  <c r="EP34" i="10" s="1"/>
  <c r="GX31" i="10"/>
  <c r="GR31" i="10" s="1"/>
  <c r="EL31" i="10"/>
  <c r="EO31" i="10" s="1"/>
  <c r="GA49" i="10"/>
  <c r="GG39" i="10"/>
  <c r="GA39" i="10" s="1"/>
  <c r="GB39" i="10" s="1"/>
  <c r="CB39" i="10" s="1"/>
  <c r="FW45" i="10"/>
  <c r="FZ45" i="10" s="1"/>
  <c r="GG41" i="10"/>
  <c r="GA41" i="10" s="1"/>
  <c r="GR38" i="10"/>
  <c r="DH41" i="10"/>
  <c r="DI41" i="10" s="1"/>
  <c r="BY41" i="10" s="1"/>
  <c r="EB39" i="10"/>
  <c r="EE39" i="10" s="1"/>
  <c r="EA39" i="10"/>
  <c r="ED39" i="10" s="1"/>
  <c r="EC39" i="10"/>
  <c r="DV39" i="10"/>
  <c r="DW39" i="10" s="1"/>
  <c r="DT39" i="10"/>
  <c r="DU39" i="10" s="1"/>
  <c r="DX39" i="10" s="1"/>
  <c r="DL43" i="10"/>
  <c r="DE43" i="10" s="1"/>
  <c r="DF43" i="10" s="1"/>
  <c r="DK43" i="10"/>
  <c r="DN43" i="10" s="1"/>
  <c r="DC43" i="10"/>
  <c r="DJ43" i="10"/>
  <c r="DM43" i="10" s="1"/>
  <c r="DB43" i="10"/>
  <c r="DD46" i="10"/>
  <c r="DG46" i="10" s="1"/>
  <c r="DI46" i="10" s="1"/>
  <c r="BY46" i="10" s="1"/>
  <c r="GG28" i="10"/>
  <c r="FW36" i="10"/>
  <c r="FZ36" i="10" s="1"/>
  <c r="FH30" i="10"/>
  <c r="DY39" i="10"/>
  <c r="EV32" i="10"/>
  <c r="EP32" i="10" s="1"/>
  <c r="DK26" i="10"/>
  <c r="DN26" i="10" s="1"/>
  <c r="GG23" i="10"/>
  <c r="EL44" i="10"/>
  <c r="EO44" i="10" s="1"/>
  <c r="BW33" i="10"/>
  <c r="BU33" i="10"/>
  <c r="DU42" i="10"/>
  <c r="DX42" i="10" s="1"/>
  <c r="DZ42" i="10" s="1"/>
  <c r="BZ42" i="10" s="1"/>
  <c r="GG42" i="10"/>
  <c r="GA42" i="10" s="1"/>
  <c r="FW42" i="10"/>
  <c r="FZ42" i="10" s="1"/>
  <c r="EV50" i="10"/>
  <c r="EP50" i="10" s="1"/>
  <c r="EQ50" i="10" s="1"/>
  <c r="CA50" i="10" s="1"/>
  <c r="EC35" i="10"/>
  <c r="EB35" i="10"/>
  <c r="EE35" i="10" s="1"/>
  <c r="EA35" i="10"/>
  <c r="ED35" i="10" s="1"/>
  <c r="DY35" i="10" s="1"/>
  <c r="DT35" i="10"/>
  <c r="DU35" i="10" s="1"/>
  <c r="DX35" i="10" s="1"/>
  <c r="DV35" i="10"/>
  <c r="DW35" i="10" s="1"/>
  <c r="DC40" i="10"/>
  <c r="DB40" i="10"/>
  <c r="DL40" i="10"/>
  <c r="DE40" i="10" s="1"/>
  <c r="DF40" i="10" s="1"/>
  <c r="DK40" i="10"/>
  <c r="DN40" i="10" s="1"/>
  <c r="DJ40" i="10"/>
  <c r="DM40" i="10" s="1"/>
  <c r="FH45" i="10"/>
  <c r="DD31" i="10"/>
  <c r="DG31" i="10" s="1"/>
  <c r="DI31" i="10" s="1"/>
  <c r="BY31" i="10" s="1"/>
  <c r="GG30" i="10"/>
  <c r="GA30" i="10" s="1"/>
  <c r="FH47" i="10"/>
  <c r="FW33" i="10"/>
  <c r="FZ33" i="10" s="1"/>
  <c r="EV41" i="10"/>
  <c r="EP41" i="10" s="1"/>
  <c r="GG45" i="10"/>
  <c r="GA45" i="10" s="1"/>
  <c r="GB45" i="10" s="1"/>
  <c r="CB45" i="10" s="1"/>
  <c r="DR48" i="10"/>
  <c r="EC48" i="10"/>
  <c r="DV48" i="10" s="1"/>
  <c r="DW48" i="10" s="1"/>
  <c r="DT48" i="10"/>
  <c r="EB48" i="10"/>
  <c r="EE48" i="10" s="1"/>
  <c r="EA48" i="10"/>
  <c r="ED48" i="10" s="1"/>
  <c r="GX47" i="10"/>
  <c r="GR47" i="10" s="1"/>
  <c r="GS47" i="10" s="1"/>
  <c r="CD47" i="10" s="1"/>
  <c r="DC26" i="10"/>
  <c r="DD26" i="10" s="1"/>
  <c r="DG26" i="10" s="1"/>
  <c r="FH48" i="10"/>
  <c r="HF42" i="10"/>
  <c r="HI42" i="10" s="1"/>
  <c r="FD48" i="10"/>
  <c r="FG48" i="10" s="1"/>
  <c r="EP48" i="10"/>
  <c r="EP43" i="10"/>
  <c r="EP46" i="10"/>
  <c r="EP36" i="10"/>
  <c r="DD49" i="10"/>
  <c r="DG49" i="10" s="1"/>
  <c r="EV31" i="10"/>
  <c r="EP31" i="10" s="1"/>
  <c r="EQ31" i="10" s="1"/>
  <c r="CA31" i="10" s="1"/>
  <c r="GG35" i="10"/>
  <c r="GA35" i="10" s="1"/>
  <c r="EL34" i="10"/>
  <c r="EO34" i="10" s="1"/>
  <c r="EV40" i="10"/>
  <c r="EP40" i="10" s="1"/>
  <c r="EV47" i="10"/>
  <c r="EP47" i="10" s="1"/>
  <c r="EQ47" i="10" s="1"/>
  <c r="CA47" i="10" s="1"/>
  <c r="DH38" i="10"/>
  <c r="DI38" i="10" s="1"/>
  <c r="BY38" i="10" s="1"/>
  <c r="DL36" i="10"/>
  <c r="DE36" i="10" s="1"/>
  <c r="DF36" i="10" s="1"/>
  <c r="DK36" i="10"/>
  <c r="DN36" i="10" s="1"/>
  <c r="DJ36" i="10"/>
  <c r="DM36" i="10" s="1"/>
  <c r="DC36" i="10"/>
  <c r="DB36" i="10"/>
  <c r="DH49" i="10"/>
  <c r="GG32" i="10"/>
  <c r="GA32" i="10" s="1"/>
  <c r="FN38" i="10"/>
  <c r="FH38" i="10" s="1"/>
  <c r="FH36" i="10"/>
  <c r="FH37" i="10"/>
  <c r="FI37" i="10" s="1"/>
  <c r="CC37" i="10" s="1"/>
  <c r="FD30" i="10"/>
  <c r="FG30" i="10" s="1"/>
  <c r="EV38" i="10"/>
  <c r="EP38" i="10" s="1"/>
  <c r="HF35" i="10"/>
  <c r="HI35" i="10" s="1"/>
  <c r="FW37" i="10"/>
  <c r="FZ37" i="10" s="1"/>
  <c r="GA43" i="10"/>
  <c r="GB43" i="10" s="1"/>
  <c r="CB43" i="10" s="1"/>
  <c r="DY33" i="10"/>
  <c r="DU33" i="10"/>
  <c r="DX33" i="10" s="1"/>
  <c r="EL48" i="10"/>
  <c r="EO48" i="10" s="1"/>
  <c r="EL41" i="10"/>
  <c r="EO41" i="10" s="1"/>
  <c r="FH34" i="10"/>
  <c r="FI34" i="10" s="1"/>
  <c r="CC34" i="10" s="1"/>
  <c r="GA21" i="10"/>
  <c r="FD29" i="10"/>
  <c r="FG29" i="10" s="1"/>
  <c r="FD39" i="10"/>
  <c r="FG39" i="10" s="1"/>
  <c r="DH33" i="10"/>
  <c r="DU34" i="10"/>
  <c r="DX34" i="10" s="1"/>
  <c r="EL45" i="10"/>
  <c r="EO45" i="10" s="1"/>
  <c r="EV46" i="10"/>
  <c r="DL47" i="10"/>
  <c r="DK47" i="10"/>
  <c r="DN47" i="10" s="1"/>
  <c r="DJ47" i="10"/>
  <c r="DM47" i="10" s="1"/>
  <c r="DC47" i="10"/>
  <c r="DB47" i="10"/>
  <c r="DE47" i="10"/>
  <c r="DF47" i="10" s="1"/>
  <c r="EL32" i="10"/>
  <c r="EO32" i="10" s="1"/>
  <c r="HF44" i="10"/>
  <c r="HI44" i="10" s="1"/>
  <c r="FD31" i="10"/>
  <c r="FG31" i="10" s="1"/>
  <c r="FI31" i="10" s="1"/>
  <c r="CC31" i="10" s="1"/>
  <c r="FN40" i="10"/>
  <c r="FH40" i="10" s="1"/>
  <c r="FD41" i="10"/>
  <c r="FG41" i="10" s="1"/>
  <c r="DB34" i="10"/>
  <c r="DH34" i="10" s="1"/>
  <c r="DZ37" i="10"/>
  <c r="BZ37" i="10" s="1"/>
  <c r="GG40" i="10"/>
  <c r="BU32" i="10"/>
  <c r="BW32" i="10"/>
  <c r="EL26" i="10"/>
  <c r="EO26" i="10" s="1"/>
  <c r="DY32" i="10"/>
  <c r="EV30" i="10"/>
  <c r="DY30" i="10"/>
  <c r="DU30" i="10"/>
  <c r="DX30" i="10" s="1"/>
  <c r="GA46" i="10"/>
  <c r="GB46" i="10" s="1"/>
  <c r="CB46" i="10" s="1"/>
  <c r="EV39" i="10"/>
  <c r="EP39" i="10" s="1"/>
  <c r="GG31" i="10"/>
  <c r="GA31" i="10" s="1"/>
  <c r="HF33" i="10"/>
  <c r="HI33" i="10" s="1"/>
  <c r="GN31" i="10"/>
  <c r="GQ31" i="10" s="1"/>
  <c r="DJ20" i="10"/>
  <c r="DM20" i="10" s="1"/>
  <c r="DH20" i="10" s="1"/>
  <c r="EV21" i="10"/>
  <c r="DU50" i="10"/>
  <c r="DX50" i="10" s="1"/>
  <c r="DZ50" i="10" s="1"/>
  <c r="BZ50" i="10" s="1"/>
  <c r="GR39" i="10"/>
  <c r="EU30" i="10"/>
  <c r="EL30" i="10"/>
  <c r="EO30" i="10" s="1"/>
  <c r="GA40" i="10"/>
  <c r="GB40" i="10" s="1"/>
  <c r="CB40" i="10" s="1"/>
  <c r="GG48" i="10"/>
  <c r="GA48" i="10" s="1"/>
  <c r="GG38" i="10"/>
  <c r="GA38" i="10" s="1"/>
  <c r="EV42" i="10"/>
  <c r="EP42" i="10" s="1"/>
  <c r="DL48" i="10"/>
  <c r="DE48" i="10" s="1"/>
  <c r="DF48" i="10" s="1"/>
  <c r="DK48" i="10"/>
  <c r="DN48" i="10" s="1"/>
  <c r="DC48" i="10"/>
  <c r="DJ48" i="10"/>
  <c r="DM48" i="10" s="1"/>
  <c r="DB48" i="10"/>
  <c r="DT44" i="10"/>
  <c r="DR44" i="10"/>
  <c r="EC44" i="10"/>
  <c r="EB44" i="10"/>
  <c r="EE44" i="10" s="1"/>
  <c r="EA44" i="10"/>
  <c r="ED44" i="10" s="1"/>
  <c r="DV44" i="10"/>
  <c r="DW44" i="10" s="1"/>
  <c r="FW31" i="10"/>
  <c r="FZ31" i="10" s="1"/>
  <c r="GG36" i="10"/>
  <c r="GA36" i="10" s="1"/>
  <c r="GB36" i="10" s="1"/>
  <c r="CB36" i="10" s="1"/>
  <c r="FN39" i="10"/>
  <c r="FH39" i="10" s="1"/>
  <c r="FN50" i="10"/>
  <c r="FH50" i="10" s="1"/>
  <c r="FI50" i="10" s="1"/>
  <c r="CC50" i="10" s="1"/>
  <c r="FN44" i="10"/>
  <c r="FH44" i="10" s="1"/>
  <c r="FI44" i="10" s="1"/>
  <c r="CC44" i="10" s="1"/>
  <c r="FH43" i="10"/>
  <c r="FD43" i="10"/>
  <c r="FG43" i="10" s="1"/>
  <c r="DU32" i="10"/>
  <c r="DX32" i="10" s="1"/>
  <c r="FN22" i="10"/>
  <c r="FH22" i="10" s="1"/>
  <c r="EL23" i="10"/>
  <c r="EV23" i="10"/>
  <c r="EP23" i="10" s="1"/>
  <c r="DY26" i="10"/>
  <c r="DU22" i="10"/>
  <c r="DX22" i="10" s="1"/>
  <c r="EP21" i="10"/>
  <c r="DY29" i="10"/>
  <c r="HF24" i="10"/>
  <c r="HI24" i="10" s="1"/>
  <c r="FN28" i="10"/>
  <c r="FH28" i="10" s="1"/>
  <c r="GX24" i="10"/>
  <c r="GR24" i="10" s="1"/>
  <c r="GX25" i="10"/>
  <c r="GR25" i="10" s="1"/>
  <c r="GX27" i="10"/>
  <c r="GR27" i="10" s="1"/>
  <c r="FN26" i="10"/>
  <c r="FH26" i="10" s="1"/>
  <c r="GX28" i="10"/>
  <c r="GG24" i="10"/>
  <c r="GA24" i="10" s="1"/>
  <c r="GX29" i="10"/>
  <c r="GR29" i="10" s="1"/>
  <c r="FH25" i="10"/>
  <c r="FN24" i="10"/>
  <c r="FH24" i="10" s="1"/>
  <c r="GX20" i="10"/>
  <c r="GR20" i="10" s="1"/>
  <c r="EV27" i="10"/>
  <c r="EP27" i="10" s="1"/>
  <c r="DU24" i="10"/>
  <c r="DX24" i="10" s="1"/>
  <c r="DY24" i="10"/>
  <c r="DY28" i="10"/>
  <c r="EV20" i="10"/>
  <c r="EP20" i="10" s="1"/>
  <c r="FN20" i="10"/>
  <c r="FH20" i="10" s="1"/>
  <c r="FN21" i="10"/>
  <c r="FH21" i="10" s="1"/>
  <c r="FD22" i="10"/>
  <c r="FG22" i="10" s="1"/>
  <c r="FN23" i="10"/>
  <c r="FH23" i="10" s="1"/>
  <c r="HF27" i="10"/>
  <c r="HI27" i="10" s="1"/>
  <c r="FN27" i="10"/>
  <c r="FH27" i="10" s="1"/>
  <c r="HF29" i="10"/>
  <c r="HI29" i="10" s="1"/>
  <c r="FW21" i="10"/>
  <c r="FZ21" i="10" s="1"/>
  <c r="EV24" i="10"/>
  <c r="GX26" i="10"/>
  <c r="GR26" i="10" s="1"/>
  <c r="EV26" i="10"/>
  <c r="EP26" i="10" s="1"/>
  <c r="GA23" i="10"/>
  <c r="GG20" i="10"/>
  <c r="GA20" i="10" s="1"/>
  <c r="FN29" i="10"/>
  <c r="FH29" i="10" s="1"/>
  <c r="EV22" i="10"/>
  <c r="EP22" i="10" s="1"/>
  <c r="DK28" i="10"/>
  <c r="DN28" i="10" s="1"/>
  <c r="DH28" i="10" s="1"/>
  <c r="DC28" i="10"/>
  <c r="FD25" i="10"/>
  <c r="FG25" i="10" s="1"/>
  <c r="EL21" i="10"/>
  <c r="EO21" i="10" s="1"/>
  <c r="HF25" i="10"/>
  <c r="HI25" i="10" s="1"/>
  <c r="EL20" i="10"/>
  <c r="EO20" i="10" s="1"/>
  <c r="DJ21" i="10"/>
  <c r="DM21" i="10" s="1"/>
  <c r="DL21" i="10"/>
  <c r="DE21" i="10" s="1"/>
  <c r="DF21" i="10" s="1"/>
  <c r="DK21" i="10"/>
  <c r="DN21" i="10" s="1"/>
  <c r="DB21" i="10"/>
  <c r="DH21" i="10" s="1"/>
  <c r="DC21" i="10"/>
  <c r="GN24" i="10"/>
  <c r="GQ24" i="10" s="1"/>
  <c r="GA26" i="10"/>
  <c r="DY21" i="10"/>
  <c r="HB11" i="10"/>
  <c r="HP48" i="10" s="1"/>
  <c r="HJ48" i="10" s="1"/>
  <c r="GA28" i="10"/>
  <c r="DU27" i="10"/>
  <c r="DX27" i="10" s="1"/>
  <c r="FD27" i="10"/>
  <c r="FG27" i="10" s="1"/>
  <c r="HH23" i="10"/>
  <c r="EL25" i="10"/>
  <c r="EO25" i="10" s="1"/>
  <c r="FD20" i="10"/>
  <c r="FG20" i="10" s="1"/>
  <c r="GN20" i="10"/>
  <c r="GQ20" i="10" s="1"/>
  <c r="BI26" i="10"/>
  <c r="GA29" i="10"/>
  <c r="HF20" i="10"/>
  <c r="HI20" i="10" s="1"/>
  <c r="DY22" i="10"/>
  <c r="DZ22" i="10" s="1"/>
  <c r="BZ22" i="10" s="1"/>
  <c r="BI21" i="10"/>
  <c r="FW25" i="10"/>
  <c r="FZ25" i="10" s="1"/>
  <c r="GN28" i="10"/>
  <c r="GQ28" i="10" s="1"/>
  <c r="GQ29" i="10"/>
  <c r="GA25" i="10"/>
  <c r="HF23" i="10"/>
  <c r="HI23" i="10" s="1"/>
  <c r="EL22" i="10"/>
  <c r="EO22" i="10" s="1"/>
  <c r="DU20" i="10"/>
  <c r="DX20" i="10" s="1"/>
  <c r="GR28" i="10"/>
  <c r="DL24" i="10"/>
  <c r="DK24" i="10"/>
  <c r="DN24" i="10" s="1"/>
  <c r="DJ24" i="10"/>
  <c r="DM24" i="10" s="1"/>
  <c r="DE24" i="10"/>
  <c r="DF24" i="10" s="1"/>
  <c r="DB24" i="10"/>
  <c r="DC24" i="10"/>
  <c r="GA27" i="10"/>
  <c r="DC27" i="10"/>
  <c r="DK27" i="10"/>
  <c r="DN27" i="10" s="1"/>
  <c r="DL27" i="10"/>
  <c r="DE27" i="10" s="1"/>
  <c r="DF27" i="10" s="1"/>
  <c r="DJ27" i="10"/>
  <c r="DM27" i="10" s="1"/>
  <c r="EV25" i="10"/>
  <c r="EP25" i="10" s="1"/>
  <c r="DU29" i="10"/>
  <c r="DX29" i="10" s="1"/>
  <c r="FW28" i="10"/>
  <c r="FZ28" i="10" s="1"/>
  <c r="GN23" i="10"/>
  <c r="GQ23" i="10" s="1"/>
  <c r="HF28" i="10"/>
  <c r="HI28" i="10" s="1"/>
  <c r="GN21" i="10"/>
  <c r="GQ21" i="10" s="1"/>
  <c r="FD28" i="10"/>
  <c r="FG28" i="10" s="1"/>
  <c r="DL29" i="10"/>
  <c r="DE29" i="10" s="1"/>
  <c r="DF29" i="10" s="1"/>
  <c r="DC29" i="10"/>
  <c r="DB29" i="10"/>
  <c r="DK29" i="10"/>
  <c r="DN29" i="10" s="1"/>
  <c r="DJ29" i="10"/>
  <c r="DM29" i="10" s="1"/>
  <c r="GX21" i="10"/>
  <c r="GR21" i="10" s="1"/>
  <c r="FD23" i="10"/>
  <c r="FG23" i="10" s="1"/>
  <c r="FW20" i="10"/>
  <c r="FZ20" i="10" s="1"/>
  <c r="GX23" i="10"/>
  <c r="GR23" i="10" s="1"/>
  <c r="GS23" i="10" s="1"/>
  <c r="CD23" i="10" s="1"/>
  <c r="DU23" i="10"/>
  <c r="DX23" i="10" s="1"/>
  <c r="BI29" i="10"/>
  <c r="FW26" i="10"/>
  <c r="FZ26" i="10" s="1"/>
  <c r="EP28" i="10"/>
  <c r="HF22" i="10"/>
  <c r="HI22" i="10" s="1"/>
  <c r="HH21" i="10"/>
  <c r="EP24" i="10"/>
  <c r="DB27" i="10"/>
  <c r="FD24" i="10"/>
  <c r="FG24" i="10" s="1"/>
  <c r="DY20" i="10"/>
  <c r="HF26" i="10"/>
  <c r="HI26" i="10" s="1"/>
  <c r="BK27" i="10"/>
  <c r="BI27" i="10" s="1"/>
  <c r="BJ27" i="10"/>
  <c r="DC22" i="10"/>
  <c r="DK22" i="10"/>
  <c r="DN22" i="10" s="1"/>
  <c r="DL22" i="10"/>
  <c r="DE22" i="10" s="1"/>
  <c r="DF22" i="10" s="1"/>
  <c r="DJ22" i="10"/>
  <c r="DM22" i="10" s="1"/>
  <c r="EN20" i="10"/>
  <c r="EN28" i="10"/>
  <c r="EN23" i="10"/>
  <c r="DL23" i="10"/>
  <c r="DE23" i="10" s="1"/>
  <c r="DF23" i="10" s="1"/>
  <c r="DB23" i="10"/>
  <c r="DK23" i="10"/>
  <c r="DN23" i="10" s="1"/>
  <c r="DJ23" i="10"/>
  <c r="DM23" i="10" s="1"/>
  <c r="DC23" i="10"/>
  <c r="FW29" i="10"/>
  <c r="FZ29" i="10" s="1"/>
  <c r="FW27" i="10"/>
  <c r="FZ27" i="10" s="1"/>
  <c r="DU26" i="10"/>
  <c r="DX26" i="10" s="1"/>
  <c r="GQ27" i="10"/>
  <c r="GS27" i="10" s="1"/>
  <c r="CD27" i="10" s="1"/>
  <c r="DY25" i="10"/>
  <c r="DU25" i="10"/>
  <c r="DX25" i="10" s="1"/>
  <c r="DY27" i="10"/>
  <c r="EV29" i="10"/>
  <c r="EP29" i="10" s="1"/>
  <c r="BI23" i="10"/>
  <c r="GA22" i="10"/>
  <c r="GX22" i="10"/>
  <c r="GR22" i="10" s="1"/>
  <c r="GS22" i="10" s="1"/>
  <c r="CD22" i="10" s="1"/>
  <c r="FD21" i="10"/>
  <c r="FG21" i="10" s="1"/>
  <c r="EL28" i="10"/>
  <c r="EO28" i="10" s="1"/>
  <c r="DY23" i="10"/>
  <c r="FD26" i="10"/>
  <c r="FG26" i="10" s="1"/>
  <c r="EL29" i="10"/>
  <c r="EO29" i="10" s="1"/>
  <c r="DC25" i="10"/>
  <c r="DB25" i="10"/>
  <c r="DL25" i="10"/>
  <c r="DE25" i="10" s="1"/>
  <c r="DF25" i="10" s="1"/>
  <c r="DK25" i="10"/>
  <c r="DN25" i="10" s="1"/>
  <c r="DJ25" i="10"/>
  <c r="DM25" i="10" s="1"/>
  <c r="GN26" i="10"/>
  <c r="GQ26" i="10" s="1"/>
  <c r="FW24" i="10"/>
  <c r="FZ24" i="10" s="1"/>
  <c r="DU21" i="10"/>
  <c r="DX21" i="10" s="1"/>
  <c r="FW23" i="10"/>
  <c r="FZ23" i="10" s="1"/>
  <c r="EO23" i="10"/>
  <c r="DU28" i="10"/>
  <c r="DX28" i="10" s="1"/>
  <c r="DZ28" i="10" s="1"/>
  <c r="BZ28" i="10" s="1"/>
  <c r="HH22" i="10"/>
  <c r="FW22" i="10"/>
  <c r="FZ22" i="10" s="1"/>
  <c r="BW23" i="10"/>
  <c r="BU23" i="10"/>
  <c r="HF21" i="10"/>
  <c r="HI21" i="10" s="1"/>
  <c r="CM20" i="9"/>
  <c r="CL23" i="9"/>
  <c r="CM23" i="9" s="1"/>
  <c r="CM21" i="9"/>
  <c r="CM28" i="9" s="1"/>
  <c r="S14" i="9" s="1"/>
  <c r="C18" i="9" s="1"/>
  <c r="CL20" i="9"/>
  <c r="GC31" i="9"/>
  <c r="GF31" i="9" s="1"/>
  <c r="GD50" i="9"/>
  <c r="FT48" i="9"/>
  <c r="FS43" i="9"/>
  <c r="GC41" i="9"/>
  <c r="GF41" i="9" s="1"/>
  <c r="FU39" i="9"/>
  <c r="FT38" i="9"/>
  <c r="GC50" i="9"/>
  <c r="GF50" i="9" s="1"/>
  <c r="FS48" i="9"/>
  <c r="GE46" i="9"/>
  <c r="FX46" i="9" s="1"/>
  <c r="FU44" i="9"/>
  <c r="FT39" i="9"/>
  <c r="FS38" i="9"/>
  <c r="GE47" i="9"/>
  <c r="GD46" i="9"/>
  <c r="FT44" i="9"/>
  <c r="FS39" i="9"/>
  <c r="GD47" i="9"/>
  <c r="GC46" i="9"/>
  <c r="GF46" i="9" s="1"/>
  <c r="FS44" i="9"/>
  <c r="GE42" i="9"/>
  <c r="FX42" i="9" s="1"/>
  <c r="FU40" i="9"/>
  <c r="FU49" i="9"/>
  <c r="GC47" i="9"/>
  <c r="GF47" i="9" s="1"/>
  <c r="GE43" i="9"/>
  <c r="FX43" i="9" s="1"/>
  <c r="GD42" i="9"/>
  <c r="FT49" i="9"/>
  <c r="GE48" i="9"/>
  <c r="FX48" i="9" s="1"/>
  <c r="GC48" i="9"/>
  <c r="GF48" i="9" s="1"/>
  <c r="FT45" i="9"/>
  <c r="GE44" i="9"/>
  <c r="GD39" i="9"/>
  <c r="GC38" i="9"/>
  <c r="GF38" i="9" s="1"/>
  <c r="GD38" i="9"/>
  <c r="FS37" i="9"/>
  <c r="GC36" i="9"/>
  <c r="GF36" i="9" s="1"/>
  <c r="FU47" i="9"/>
  <c r="FU48" i="9"/>
  <c r="FT47" i="9"/>
  <c r="FU45" i="9"/>
  <c r="GD43" i="9"/>
  <c r="GE49" i="9"/>
  <c r="FX49" i="9" s="1"/>
  <c r="FS47" i="9"/>
  <c r="FU46" i="9"/>
  <c r="FS45" i="9"/>
  <c r="GC43" i="9"/>
  <c r="GF43" i="9" s="1"/>
  <c r="FU42" i="9"/>
  <c r="GE41" i="9"/>
  <c r="FX41" i="9" s="1"/>
  <c r="FT40" i="9"/>
  <c r="GE50" i="9"/>
  <c r="GD49" i="9"/>
  <c r="FT46" i="9"/>
  <c r="FT42" i="9"/>
  <c r="GD41" i="9"/>
  <c r="FS40" i="9"/>
  <c r="FX39" i="9"/>
  <c r="FX50" i="9"/>
  <c r="GC49" i="9"/>
  <c r="GF49" i="9" s="1"/>
  <c r="FS46" i="9"/>
  <c r="FS42" i="9"/>
  <c r="GE37" i="9"/>
  <c r="FX37" i="9" s="1"/>
  <c r="FU50" i="9"/>
  <c r="GD44" i="9"/>
  <c r="GC37" i="9"/>
  <c r="GF37" i="9" s="1"/>
  <c r="FU35" i="9"/>
  <c r="FT50" i="9"/>
  <c r="GC44" i="9"/>
  <c r="GF44" i="9" s="1"/>
  <c r="FS49" i="9"/>
  <c r="FT41" i="9"/>
  <c r="FU37" i="9"/>
  <c r="GD24" i="9"/>
  <c r="FS41" i="9"/>
  <c r="GD37" i="9"/>
  <c r="FU36" i="9"/>
  <c r="GC39" i="9"/>
  <c r="GF39" i="9" s="1"/>
  <c r="GC40" i="9"/>
  <c r="GF40" i="9" s="1"/>
  <c r="FT43" i="9"/>
  <c r="FU38" i="9"/>
  <c r="FX44" i="9"/>
  <c r="GC42" i="9"/>
  <c r="GF42" i="9" s="1"/>
  <c r="FS36" i="9"/>
  <c r="FU41" i="9"/>
  <c r="GD48" i="9"/>
  <c r="FS50" i="9"/>
  <c r="FW50" i="9" s="1"/>
  <c r="GE36" i="9"/>
  <c r="FX36" i="9" s="1"/>
  <c r="GE39" i="9"/>
  <c r="GD36" i="9"/>
  <c r="GE45" i="9"/>
  <c r="FX45" i="9" s="1"/>
  <c r="FT37" i="9"/>
  <c r="FT36" i="9"/>
  <c r="GE40" i="9"/>
  <c r="FX40" i="9" s="1"/>
  <c r="FT35" i="9"/>
  <c r="FU43" i="9"/>
  <c r="GD45" i="9"/>
  <c r="GE35" i="9"/>
  <c r="FX35" i="9" s="1"/>
  <c r="GC45" i="9"/>
  <c r="GF45" i="9" s="1"/>
  <c r="GD35" i="9"/>
  <c r="GC35" i="9"/>
  <c r="GF35" i="9" s="1"/>
  <c r="GD40" i="9"/>
  <c r="GE38" i="9"/>
  <c r="FX38" i="9" s="1"/>
  <c r="FX47" i="9"/>
  <c r="FS35" i="9"/>
  <c r="HM24" i="9"/>
  <c r="EB37" i="9"/>
  <c r="EE37" i="9" s="1"/>
  <c r="DS43" i="9"/>
  <c r="DS47" i="9"/>
  <c r="HL43" i="9"/>
  <c r="HO43" i="9" s="1"/>
  <c r="DR47" i="9"/>
  <c r="HL38" i="9"/>
  <c r="HO38" i="9" s="1"/>
  <c r="HL39" i="9"/>
  <c r="HO39" i="9" s="1"/>
  <c r="HM43" i="9"/>
  <c r="HN45" i="9"/>
  <c r="HG45" i="9" s="1"/>
  <c r="EB50" i="9"/>
  <c r="EE50" i="9" s="1"/>
  <c r="DS35" i="9"/>
  <c r="ER36" i="9"/>
  <c r="EU36" i="9" s="1"/>
  <c r="HN38" i="9"/>
  <c r="ES44" i="9"/>
  <c r="GN47" i="9"/>
  <c r="EC50" i="9"/>
  <c r="GN49" i="9"/>
  <c r="EL39" i="9"/>
  <c r="DS42" i="9"/>
  <c r="FB46" i="9"/>
  <c r="ET36" i="9"/>
  <c r="HC36" i="9"/>
  <c r="HF36" i="9" s="1"/>
  <c r="HI36" i="9" s="1"/>
  <c r="FE38" i="9"/>
  <c r="FK41" i="9"/>
  <c r="EA45" i="9"/>
  <c r="ED45" i="9" s="1"/>
  <c r="EC48" i="9"/>
  <c r="DV48" i="9" s="1"/>
  <c r="DW48" i="9" s="1"/>
  <c r="EB48" i="9"/>
  <c r="EE48" i="9" s="1"/>
  <c r="EA48" i="9"/>
  <c r="ED48" i="9" s="1"/>
  <c r="DT48" i="9"/>
  <c r="DS25" i="9"/>
  <c r="HM40" i="9"/>
  <c r="HL24" i="9"/>
  <c r="HO24" i="9" s="1"/>
  <c r="EA47" i="9"/>
  <c r="ED47" i="9" s="1"/>
  <c r="DT47" i="9"/>
  <c r="EB47" i="9"/>
  <c r="EE47" i="9" s="1"/>
  <c r="EC47" i="9"/>
  <c r="DV47" i="9" s="1"/>
  <c r="DW47" i="9" s="1"/>
  <c r="HD35" i="9"/>
  <c r="FJ41" i="9"/>
  <c r="FM41" i="9" s="1"/>
  <c r="EC24" i="9"/>
  <c r="ET47" i="9"/>
  <c r="ES46" i="9"/>
  <c r="ES47" i="9"/>
  <c r="ER46" i="9"/>
  <c r="EU46" i="9" s="1"/>
  <c r="ET42" i="9"/>
  <c r="EM42" i="9" s="1"/>
  <c r="EJ40" i="9"/>
  <c r="EJ49" i="9"/>
  <c r="ER47" i="9"/>
  <c r="EU47" i="9" s="1"/>
  <c r="ET43" i="9"/>
  <c r="ES42" i="9"/>
  <c r="ET48" i="9"/>
  <c r="ES43" i="9"/>
  <c r="ER42" i="9"/>
  <c r="EU42" i="9" s="1"/>
  <c r="EM41" i="9"/>
  <c r="ET38" i="9"/>
  <c r="EM38" i="9" s="1"/>
  <c r="ES48" i="9"/>
  <c r="EJ45" i="9"/>
  <c r="ER43" i="9"/>
  <c r="EU43" i="9" s="1"/>
  <c r="ER48" i="9"/>
  <c r="EU48" i="9" s="1"/>
  <c r="EJ50" i="9"/>
  <c r="EL50" i="9" s="1"/>
  <c r="EM47" i="9"/>
  <c r="ER44" i="9"/>
  <c r="EU44" i="9" s="1"/>
  <c r="ET40" i="9"/>
  <c r="EM40" i="9" s="1"/>
  <c r="ET46" i="9"/>
  <c r="EM46" i="9" s="1"/>
  <c r="ET45" i="9"/>
  <c r="EM45" i="9" s="1"/>
  <c r="EM44" i="9"/>
  <c r="ET41" i="9"/>
  <c r="EJ47" i="9"/>
  <c r="ES45" i="9"/>
  <c r="ET37" i="9"/>
  <c r="EJ48" i="9"/>
  <c r="ER45" i="9"/>
  <c r="EU45" i="9" s="1"/>
  <c r="ES40" i="9"/>
  <c r="ET39" i="9"/>
  <c r="EM39" i="9" s="1"/>
  <c r="ES37" i="9"/>
  <c r="EM35" i="9"/>
  <c r="ES49" i="9"/>
  <c r="EJ46" i="9"/>
  <c r="EJ44" i="9"/>
  <c r="ER40" i="9"/>
  <c r="EU40" i="9" s="1"/>
  <c r="ES39" i="9"/>
  <c r="ER37" i="9"/>
  <c r="EU37" i="9" s="1"/>
  <c r="EM36" i="9"/>
  <c r="ES50" i="9"/>
  <c r="ER39" i="9"/>
  <c r="EU39" i="9" s="1"/>
  <c r="ES38" i="9"/>
  <c r="ET50" i="9"/>
  <c r="EM50" i="9" s="1"/>
  <c r="ET49" i="9"/>
  <c r="EM49" i="9" s="1"/>
  <c r="EJ42" i="9"/>
  <c r="ER38" i="9"/>
  <c r="EU38" i="9" s="1"/>
  <c r="EJ35" i="9"/>
  <c r="EL35" i="9" s="1"/>
  <c r="ER50" i="9"/>
  <c r="EU50" i="9" s="1"/>
  <c r="ER49" i="9"/>
  <c r="EU49" i="9" s="1"/>
  <c r="ES41" i="9"/>
  <c r="EC43" i="9"/>
  <c r="DV43" i="9" s="1"/>
  <c r="DW43" i="9" s="1"/>
  <c r="EB43" i="9"/>
  <c r="EE43" i="9" s="1"/>
  <c r="EA43" i="9"/>
  <c r="ED43" i="9" s="1"/>
  <c r="DT43" i="9"/>
  <c r="FB35" i="9"/>
  <c r="DT36" i="9"/>
  <c r="DR36" i="9"/>
  <c r="EM37" i="9"/>
  <c r="FL41" i="9"/>
  <c r="FE41" i="9" s="1"/>
  <c r="FJ49" i="9"/>
  <c r="FM49" i="9" s="1"/>
  <c r="HD32" i="9"/>
  <c r="HD42" i="9"/>
  <c r="HD43" i="9"/>
  <c r="HD48" i="9"/>
  <c r="HD38" i="9"/>
  <c r="HD39" i="9"/>
  <c r="HD44" i="9"/>
  <c r="HD49" i="9"/>
  <c r="HD46" i="9"/>
  <c r="HD34" i="9"/>
  <c r="HD41" i="9"/>
  <c r="HD37" i="9"/>
  <c r="HD50" i="9"/>
  <c r="HL40" i="9"/>
  <c r="HO40" i="9" s="1"/>
  <c r="DS49" i="9"/>
  <c r="DU49" i="9" s="1"/>
  <c r="DX49" i="9" s="1"/>
  <c r="EB42" i="9"/>
  <c r="EE42" i="9" s="1"/>
  <c r="EA42" i="9"/>
  <c r="ED42" i="9" s="1"/>
  <c r="DV41" i="9"/>
  <c r="DW41" i="9" s="1"/>
  <c r="EC38" i="9"/>
  <c r="DV38" i="9" s="1"/>
  <c r="DW38" i="9" s="1"/>
  <c r="DV50" i="9"/>
  <c r="DW50" i="9" s="1"/>
  <c r="DS45" i="9"/>
  <c r="DY45" i="9" s="1"/>
  <c r="EB38" i="9"/>
  <c r="EE38" i="9" s="1"/>
  <c r="EA38" i="9"/>
  <c r="ED38" i="9" s="1"/>
  <c r="DY38" i="9" s="1"/>
  <c r="DS41" i="9"/>
  <c r="DS50" i="9"/>
  <c r="EB49" i="9"/>
  <c r="EE49" i="9" s="1"/>
  <c r="DS46" i="9"/>
  <c r="DU46" i="9" s="1"/>
  <c r="DX46" i="9" s="1"/>
  <c r="DS37" i="9"/>
  <c r="EA49" i="9"/>
  <c r="ED49" i="9" s="1"/>
  <c r="EB41" i="9"/>
  <c r="EE41" i="9" s="1"/>
  <c r="EA37" i="9"/>
  <c r="ED37" i="9" s="1"/>
  <c r="DS30" i="9"/>
  <c r="EA41" i="9"/>
  <c r="ED41" i="9" s="1"/>
  <c r="EC26" i="9"/>
  <c r="DV26" i="9" s="1"/>
  <c r="DW26" i="9" s="1"/>
  <c r="DS36" i="9"/>
  <c r="DS28" i="9"/>
  <c r="DV49" i="9"/>
  <c r="DW49" i="9" s="1"/>
  <c r="DS38" i="9"/>
  <c r="DS40" i="9"/>
  <c r="EC46" i="9"/>
  <c r="DV46" i="9" s="1"/>
  <c r="DW46" i="9" s="1"/>
  <c r="EB46" i="9"/>
  <c r="EE46" i="9" s="1"/>
  <c r="DS27" i="9"/>
  <c r="EL41" i="9"/>
  <c r="HD24" i="9"/>
  <c r="DB22" i="9"/>
  <c r="DH22" i="9" s="1"/>
  <c r="DC22" i="9"/>
  <c r="DJ22" i="9"/>
  <c r="DM22" i="9" s="1"/>
  <c r="DK22" i="9"/>
  <c r="DN22" i="9" s="1"/>
  <c r="EM43" i="9"/>
  <c r="EC44" i="9"/>
  <c r="DV44" i="9" s="1"/>
  <c r="DW44" i="9" s="1"/>
  <c r="EB44" i="9"/>
  <c r="EE44" i="9" s="1"/>
  <c r="EA44" i="9"/>
  <c r="ED44" i="9" s="1"/>
  <c r="EC45" i="9"/>
  <c r="DV45" i="9" s="1"/>
  <c r="DW45" i="9" s="1"/>
  <c r="GN45" i="9"/>
  <c r="FW46" i="9"/>
  <c r="DS48" i="9"/>
  <c r="DY48" i="9" s="1"/>
  <c r="FK49" i="9"/>
  <c r="HG38" i="9"/>
  <c r="GK12" i="9"/>
  <c r="DS21" i="9"/>
  <c r="HD45" i="9"/>
  <c r="HB15" i="9"/>
  <c r="HN33" i="9"/>
  <c r="EA35" i="9"/>
  <c r="ED35" i="9" s="1"/>
  <c r="FE39" i="9"/>
  <c r="EC42" i="9"/>
  <c r="DV42" i="9" s="1"/>
  <c r="DW42" i="9" s="1"/>
  <c r="FL49" i="9"/>
  <c r="FE49" i="9" s="1"/>
  <c r="HN37" i="9"/>
  <c r="HG37" i="9" s="1"/>
  <c r="GN48" i="9"/>
  <c r="HD23" i="9"/>
  <c r="EC37" i="9"/>
  <c r="DV37" i="9" s="1"/>
  <c r="DW37" i="9" s="1"/>
  <c r="EA50" i="9"/>
  <c r="ED50" i="9" s="1"/>
  <c r="DY50" i="9" s="1"/>
  <c r="ET26" i="9"/>
  <c r="EM26" i="9" s="1"/>
  <c r="FJ35" i="9"/>
  <c r="FM35" i="9" s="1"/>
  <c r="HD40" i="9"/>
  <c r="DS44" i="9"/>
  <c r="FW49" i="9"/>
  <c r="DS39" i="9"/>
  <c r="DS20" i="9"/>
  <c r="HN40" i="9"/>
  <c r="HG40" i="9" s="1"/>
  <c r="FL40" i="9"/>
  <c r="FE40" i="9" s="1"/>
  <c r="FL45" i="9"/>
  <c r="FJ45" i="9"/>
  <c r="FM45" i="9" s="1"/>
  <c r="DT35" i="9"/>
  <c r="HC47" i="9"/>
  <c r="HM45" i="9"/>
  <c r="HL45" i="9"/>
  <c r="HO45" i="9" s="1"/>
  <c r="HC42" i="9"/>
  <c r="HN41" i="9"/>
  <c r="HG41" i="9" s="1"/>
  <c r="HN50" i="9"/>
  <c r="HG50" i="9" s="1"/>
  <c r="HC43" i="9"/>
  <c r="HM41" i="9"/>
  <c r="HM50" i="9"/>
  <c r="HC48" i="9"/>
  <c r="HL41" i="9"/>
  <c r="HO41" i="9" s="1"/>
  <c r="HC38" i="9"/>
  <c r="HL50" i="9"/>
  <c r="HO50" i="9" s="1"/>
  <c r="HN46" i="9"/>
  <c r="HG46" i="9" s="1"/>
  <c r="HN47" i="9"/>
  <c r="HG47" i="9" s="1"/>
  <c r="HM46" i="9"/>
  <c r="HL47" i="9"/>
  <c r="HO47" i="9" s="1"/>
  <c r="HN43" i="9"/>
  <c r="HM42" i="9"/>
  <c r="HC40" i="9"/>
  <c r="HC45" i="9"/>
  <c r="HN35" i="9"/>
  <c r="HG35" i="9" s="1"/>
  <c r="HC49" i="9"/>
  <c r="HC46" i="9"/>
  <c r="HN44" i="9"/>
  <c r="HG44" i="9" s="1"/>
  <c r="HG43" i="9"/>
  <c r="HN36" i="9"/>
  <c r="HG36" i="9" s="1"/>
  <c r="HM35" i="9"/>
  <c r="HN49" i="9"/>
  <c r="HG49" i="9" s="1"/>
  <c r="HM44" i="9"/>
  <c r="HM36" i="9"/>
  <c r="HL35" i="9"/>
  <c r="HO35" i="9" s="1"/>
  <c r="HC50" i="9"/>
  <c r="HM49" i="9"/>
  <c r="HN48" i="9"/>
  <c r="HG48" i="9" s="1"/>
  <c r="HL44" i="9"/>
  <c r="HO44" i="9" s="1"/>
  <c r="HL36" i="9"/>
  <c r="HO36" i="9" s="1"/>
  <c r="HL49" i="9"/>
  <c r="HO49" i="9" s="1"/>
  <c r="HM48" i="9"/>
  <c r="HC41" i="9"/>
  <c r="HF41" i="9" s="1"/>
  <c r="HI41" i="9" s="1"/>
  <c r="HC37" i="9"/>
  <c r="HF37" i="9" s="1"/>
  <c r="HI37" i="9" s="1"/>
  <c r="HL42" i="9"/>
  <c r="HO42" i="9" s="1"/>
  <c r="HN39" i="9"/>
  <c r="HG39" i="9" s="1"/>
  <c r="HL48" i="9"/>
  <c r="HO48" i="9" s="1"/>
  <c r="HN42" i="9"/>
  <c r="HG42" i="9" s="1"/>
  <c r="HM47" i="9"/>
  <c r="HM39" i="9"/>
  <c r="HM38" i="9"/>
  <c r="HC44" i="9"/>
  <c r="HF44" i="9" s="1"/>
  <c r="HI44" i="9" s="1"/>
  <c r="EA30" i="9"/>
  <c r="ED30" i="9" s="1"/>
  <c r="EC35" i="9"/>
  <c r="DV35" i="9" s="1"/>
  <c r="DW35" i="9" s="1"/>
  <c r="FK35" i="9"/>
  <c r="EA36" i="9"/>
  <c r="ED36" i="9" s="1"/>
  <c r="FK38" i="9"/>
  <c r="FJ40" i="9"/>
  <c r="FM40" i="9" s="1"/>
  <c r="DT44" i="9"/>
  <c r="FB47" i="9"/>
  <c r="HD47" i="9"/>
  <c r="EM48" i="9"/>
  <c r="FK50" i="9"/>
  <c r="CZ34" i="9"/>
  <c r="DC34" i="9" s="1"/>
  <c r="FA35" i="9"/>
  <c r="FD35" i="9" s="1"/>
  <c r="FB36" i="9"/>
  <c r="FD36" i="9" s="1"/>
  <c r="DP39" i="9"/>
  <c r="FK40" i="9"/>
  <c r="GN40" i="9"/>
  <c r="FK45" i="9"/>
  <c r="DB45" i="9"/>
  <c r="DP40" i="9"/>
  <c r="DE46" i="9"/>
  <c r="DF46" i="9" s="1"/>
  <c r="DB41" i="9"/>
  <c r="DB50" i="9"/>
  <c r="DL49" i="9"/>
  <c r="DE49" i="9" s="1"/>
  <c r="DF49" i="9" s="1"/>
  <c r="DK49" i="9"/>
  <c r="DN49" i="9" s="1"/>
  <c r="DB46" i="9"/>
  <c r="DH46" i="9" s="1"/>
  <c r="DK45" i="9"/>
  <c r="DN45" i="9" s="1"/>
  <c r="DB42" i="9"/>
  <c r="EZ16" i="9"/>
  <c r="EZ12" i="9" s="1"/>
  <c r="FN39" i="9" s="1"/>
  <c r="DS24" i="9"/>
  <c r="EZ23" i="9"/>
  <c r="CZ35" i="9"/>
  <c r="DB37" i="9"/>
  <c r="DH37" i="9" s="1"/>
  <c r="FJ37" i="9"/>
  <c r="FM37" i="9" s="1"/>
  <c r="DR43" i="9"/>
  <c r="EZ43" i="9"/>
  <c r="DB44" i="9"/>
  <c r="DJ45" i="9"/>
  <c r="DM45" i="9" s="1"/>
  <c r="DK50" i="9"/>
  <c r="DN50" i="9" s="1"/>
  <c r="FA24" i="9"/>
  <c r="DR35" i="9"/>
  <c r="DY35" i="9" s="1"/>
  <c r="CZ36" i="9"/>
  <c r="FE36" i="9"/>
  <c r="FK37" i="9"/>
  <c r="FA43" i="9"/>
  <c r="DC44" i="9"/>
  <c r="DL45" i="9"/>
  <c r="DE45" i="9" s="1"/>
  <c r="DF45" i="9" s="1"/>
  <c r="DL50" i="9"/>
  <c r="DE50" i="9" s="1"/>
  <c r="DF50" i="9" s="1"/>
  <c r="FS16" i="9"/>
  <c r="FS12" i="9" s="1"/>
  <c r="FE35" i="9"/>
  <c r="FL37" i="9"/>
  <c r="FE37" i="9" s="1"/>
  <c r="FA38" i="9"/>
  <c r="EZ41" i="9"/>
  <c r="DJ42" i="9"/>
  <c r="DM42" i="9" s="1"/>
  <c r="FB43" i="9"/>
  <c r="CZ47" i="9"/>
  <c r="FJ48" i="9"/>
  <c r="FM48" i="9" s="1"/>
  <c r="DE37" i="9"/>
  <c r="DF37" i="9" s="1"/>
  <c r="FB38" i="9"/>
  <c r="FA41" i="9"/>
  <c r="DK42" i="9"/>
  <c r="DN42" i="9" s="1"/>
  <c r="FJ44" i="9"/>
  <c r="FM44" i="9" s="1"/>
  <c r="GN44" i="9"/>
  <c r="DU45" i="9"/>
  <c r="DX45" i="9" s="1"/>
  <c r="CZ48" i="9"/>
  <c r="EZ50" i="9"/>
  <c r="CZ39" i="9"/>
  <c r="FB39" i="9"/>
  <c r="CZ40" i="9"/>
  <c r="DL42" i="9"/>
  <c r="DE42" i="9" s="1"/>
  <c r="DF42" i="9" s="1"/>
  <c r="FL44" i="9"/>
  <c r="FE44" i="9" s="1"/>
  <c r="DL44" i="9"/>
  <c r="DE44" i="9" s="1"/>
  <c r="DF44" i="9" s="1"/>
  <c r="DK44" i="9"/>
  <c r="DN44" i="9" s="1"/>
  <c r="DJ44" i="9"/>
  <c r="DM44" i="9" s="1"/>
  <c r="FJ50" i="9"/>
  <c r="FM50" i="9" s="1"/>
  <c r="EZ48" i="9"/>
  <c r="FL46" i="9"/>
  <c r="FE46" i="9" s="1"/>
  <c r="FB44" i="9"/>
  <c r="FA39" i="9"/>
  <c r="EZ38" i="9"/>
  <c r="FD38" i="9" s="1"/>
  <c r="FL47" i="9"/>
  <c r="FE47" i="9" s="1"/>
  <c r="FK46" i="9"/>
  <c r="FA44" i="9"/>
  <c r="EZ39" i="9"/>
  <c r="FK47" i="9"/>
  <c r="FJ46" i="9"/>
  <c r="FM46" i="9" s="1"/>
  <c r="FE45" i="9"/>
  <c r="EZ44" i="9"/>
  <c r="FL42" i="9"/>
  <c r="FE42" i="9" s="1"/>
  <c r="FB40" i="9"/>
  <c r="FB49" i="9"/>
  <c r="FJ47" i="9"/>
  <c r="FM47" i="9" s="1"/>
  <c r="FL43" i="9"/>
  <c r="FE43" i="9" s="1"/>
  <c r="FK42" i="9"/>
  <c r="FA40" i="9"/>
  <c r="FA49" i="9"/>
  <c r="FL48" i="9"/>
  <c r="FE48" i="9" s="1"/>
  <c r="FK43" i="9"/>
  <c r="FJ42" i="9"/>
  <c r="FM42" i="9" s="1"/>
  <c r="FE50" i="9"/>
  <c r="EZ49" i="9"/>
  <c r="FK48" i="9"/>
  <c r="EZ45" i="9"/>
  <c r="FK44" i="9"/>
  <c r="FN44" i="9" s="1"/>
  <c r="FB41" i="9"/>
  <c r="FJ39" i="9"/>
  <c r="FM39" i="9" s="1"/>
  <c r="FA22" i="9"/>
  <c r="DB38" i="9"/>
  <c r="DH38" i="9" s="1"/>
  <c r="CZ43" i="9"/>
  <c r="DJ46" i="9"/>
  <c r="DM46" i="9" s="1"/>
  <c r="DB49" i="9"/>
  <c r="DH49" i="9" s="1"/>
  <c r="FB50" i="9"/>
  <c r="FB24" i="9"/>
  <c r="FL24" i="9"/>
  <c r="FE24" i="9" s="1"/>
  <c r="FL21" i="9"/>
  <c r="FE21" i="9" s="1"/>
  <c r="EJ34" i="9"/>
  <c r="ET33" i="9"/>
  <c r="EM33" i="9" s="1"/>
  <c r="EJ21" i="9"/>
  <c r="EJ25" i="9"/>
  <c r="ES29" i="9"/>
  <c r="EJ32" i="9"/>
  <c r="EJ29" i="9"/>
  <c r="EJ28" i="9"/>
  <c r="ET31" i="9"/>
  <c r="EJ24" i="9"/>
  <c r="EJ30" i="9"/>
  <c r="HC23" i="9"/>
  <c r="DB23" i="9"/>
  <c r="DL29" i="9"/>
  <c r="DE29" i="9" s="1"/>
  <c r="DF29" i="9" s="1"/>
  <c r="DK29" i="9"/>
  <c r="DN29" i="9" s="1"/>
  <c r="DJ29" i="9"/>
  <c r="DM29" i="9" s="1"/>
  <c r="DC29" i="9"/>
  <c r="DB29" i="9"/>
  <c r="FL33" i="9"/>
  <c r="FS33" i="9"/>
  <c r="FK31" i="9"/>
  <c r="FN31" i="9" s="1"/>
  <c r="HB11" i="9"/>
  <c r="HP24" i="9" s="1"/>
  <c r="HJ24" i="9" s="1"/>
  <c r="DB25" i="9"/>
  <c r="DC32" i="9"/>
  <c r="DB32" i="9"/>
  <c r="EJ22" i="9"/>
  <c r="FL31" i="9"/>
  <c r="GC24" i="9"/>
  <c r="GF24" i="9" s="1"/>
  <c r="FK33" i="9"/>
  <c r="FN33" i="9" s="1"/>
  <c r="ES22" i="9"/>
  <c r="ET21" i="9"/>
  <c r="EM21" i="9" s="1"/>
  <c r="FS30" i="9"/>
  <c r="ES21" i="9"/>
  <c r="FT30" i="9"/>
  <c r="FU31" i="9"/>
  <c r="GD21" i="9"/>
  <c r="GG21" i="9" s="1"/>
  <c r="ER21" i="9"/>
  <c r="EU21" i="9" s="1"/>
  <c r="ET29" i="9"/>
  <c r="EM29" i="9" s="1"/>
  <c r="FU30" i="9"/>
  <c r="FB34" i="9"/>
  <c r="GE29" i="9"/>
  <c r="FX29" i="9" s="1"/>
  <c r="FU28" i="9"/>
  <c r="GD29" i="9"/>
  <c r="FT28" i="9"/>
  <c r="GC29" i="9"/>
  <c r="GF29" i="9" s="1"/>
  <c r="FS28" i="9"/>
  <c r="FS21" i="9"/>
  <c r="FU32" i="9"/>
  <c r="FU29" i="9"/>
  <c r="FT21" i="9"/>
  <c r="FT32" i="9"/>
  <c r="FT29" i="9"/>
  <c r="FU21" i="9"/>
  <c r="FU34" i="9"/>
  <c r="FS32" i="9"/>
  <c r="FS29" i="9"/>
  <c r="FT34" i="9"/>
  <c r="GE31" i="9"/>
  <c r="FX31" i="9" s="1"/>
  <c r="FT25" i="9"/>
  <c r="GC26" i="9"/>
  <c r="GF26" i="9" s="1"/>
  <c r="FS34" i="9"/>
  <c r="GD33" i="9"/>
  <c r="GG33" i="9" s="1"/>
  <c r="FU26" i="9"/>
  <c r="FT26" i="9"/>
  <c r="GE33" i="9"/>
  <c r="FS20" i="9"/>
  <c r="FT20" i="9"/>
  <c r="GC33" i="9"/>
  <c r="GF33" i="9" s="1"/>
  <c r="FU20" i="9"/>
  <c r="FB29" i="9"/>
  <c r="FS24" i="9"/>
  <c r="FB33" i="9"/>
  <c r="HL33" i="9"/>
  <c r="HO33" i="9" s="1"/>
  <c r="HC26" i="9"/>
  <c r="HC20" i="9"/>
  <c r="HN29" i="9"/>
  <c r="HM29" i="9"/>
  <c r="HC34" i="9"/>
  <c r="HN31" i="9"/>
  <c r="HG31" i="9" s="1"/>
  <c r="HL29" i="9"/>
  <c r="HO29" i="9" s="1"/>
  <c r="HN24" i="9"/>
  <c r="HM31" i="9"/>
  <c r="HC32" i="9"/>
  <c r="HL31" i="9"/>
  <c r="HO31" i="9" s="1"/>
  <c r="HC27" i="9"/>
  <c r="HL20" i="9"/>
  <c r="HO20" i="9" s="1"/>
  <c r="HN20" i="9"/>
  <c r="HG20" i="9" s="1"/>
  <c r="HL26" i="9"/>
  <c r="HO26" i="9" s="1"/>
  <c r="HL21" i="9"/>
  <c r="HO21" i="9" s="1"/>
  <c r="GC21" i="9"/>
  <c r="GF21" i="9" s="1"/>
  <c r="GE24" i="9"/>
  <c r="FX24" i="9" s="1"/>
  <c r="GD31" i="9"/>
  <c r="GG31" i="9" s="1"/>
  <c r="HM33" i="9"/>
  <c r="FK24" i="9"/>
  <c r="FN24" i="9" s="1"/>
  <c r="HM21" i="9"/>
  <c r="CZ31" i="9"/>
  <c r="DB31" i="9" s="1"/>
  <c r="CZ24" i="9"/>
  <c r="DB24" i="9" s="1"/>
  <c r="FJ23" i="9"/>
  <c r="FM23" i="9" s="1"/>
  <c r="EB22" i="9"/>
  <c r="EE22" i="9" s="1"/>
  <c r="FK21" i="9"/>
  <c r="FN21" i="9" s="1"/>
  <c r="EI16" i="9"/>
  <c r="EA22" i="9"/>
  <c r="ED22" i="9" s="1"/>
  <c r="FJ21" i="9"/>
  <c r="FM21" i="9" s="1"/>
  <c r="HN27" i="9"/>
  <c r="HG27" i="9" s="1"/>
  <c r="EZ28" i="9"/>
  <c r="EZ32" i="9"/>
  <c r="CZ33" i="9"/>
  <c r="HD26" i="9"/>
  <c r="HD21" i="9"/>
  <c r="HD20" i="9"/>
  <c r="FK26" i="9"/>
  <c r="FN26" i="9" s="1"/>
  <c r="FB30" i="9"/>
  <c r="FA20" i="9"/>
  <c r="FA30" i="9"/>
  <c r="FB20" i="9"/>
  <c r="EZ30" i="9"/>
  <c r="FB28" i="9"/>
  <c r="EJ23" i="9"/>
  <c r="FU22" i="9"/>
  <c r="HC21" i="9"/>
  <c r="FB21" i="9"/>
  <c r="HD31" i="9"/>
  <c r="DB33" i="9"/>
  <c r="CZ20" i="9"/>
  <c r="ER23" i="9"/>
  <c r="EU23" i="9" s="1"/>
  <c r="DS22" i="9"/>
  <c r="FA21" i="9"/>
  <c r="EB26" i="9"/>
  <c r="EE26" i="9" s="1"/>
  <c r="FA28" i="9"/>
  <c r="FA32" i="9"/>
  <c r="FJ22" i="9"/>
  <c r="FM22" i="9" s="1"/>
  <c r="CZ27" i="9"/>
  <c r="DL27" i="9" s="1"/>
  <c r="HD27" i="9"/>
  <c r="FB32" i="9"/>
  <c r="CZ21" i="9"/>
  <c r="CZ26" i="9"/>
  <c r="CZ30" i="9"/>
  <c r="CZ28" i="9"/>
  <c r="DJ28" i="9" s="1"/>
  <c r="DM28" i="9" s="1"/>
  <c r="HC30" i="9"/>
  <c r="FT33" i="9"/>
  <c r="EB21" i="9"/>
  <c r="EE21" i="9" s="1"/>
  <c r="DS29" i="9"/>
  <c r="EC21" i="9"/>
  <c r="DV21" i="9" s="1"/>
  <c r="DW21" i="9" s="1"/>
  <c r="DS32" i="9"/>
  <c r="EC31" i="9"/>
  <c r="DS34" i="9"/>
  <c r="EC33" i="9"/>
  <c r="ET24" i="9"/>
  <c r="EM24" i="9" s="1"/>
  <c r="DS23" i="9"/>
  <c r="FB22" i="9"/>
  <c r="EZ21" i="9"/>
  <c r="HN26" i="9"/>
  <c r="HG26" i="9" s="1"/>
  <c r="EA26" i="9"/>
  <c r="ED26" i="9" s="1"/>
  <c r="FB31" i="9"/>
  <c r="DS33" i="9"/>
  <c r="EZ26" i="9"/>
  <c r="EJ27" i="9"/>
  <c r="FB26" i="9"/>
  <c r="FK27" i="9"/>
  <c r="FN27" i="9" s="1"/>
  <c r="DS31" i="9"/>
  <c r="FB25" i="9"/>
  <c r="DB26" i="9"/>
  <c r="EJ33" i="9"/>
  <c r="HG33" i="9"/>
  <c r="ES34" i="9"/>
  <c r="GC27" i="9"/>
  <c r="GF27" i="9" s="1"/>
  <c r="HD33" i="9"/>
  <c r="GE21" i="9"/>
  <c r="FX21" i="9" s="1"/>
  <c r="FU25" i="9"/>
  <c r="FS26" i="9"/>
  <c r="FT27" i="9"/>
  <c r="EJ31" i="9"/>
  <c r="DK32" i="9"/>
  <c r="DN32" i="9" s="1"/>
  <c r="FE33" i="9"/>
  <c r="BO31" i="9"/>
  <c r="AV31" i="9"/>
  <c r="BU32" i="9"/>
  <c r="BW32" i="9"/>
  <c r="BW34" i="9"/>
  <c r="BU34" i="9"/>
  <c r="AV33" i="9"/>
  <c r="BO33" i="9"/>
  <c r="DR31" i="9"/>
  <c r="DR33" i="9"/>
  <c r="EI33" i="9"/>
  <c r="EZ33" i="9"/>
  <c r="EA31" i="9"/>
  <c r="ED31" i="9" s="1"/>
  <c r="ER31" i="9"/>
  <c r="EU31" i="9" s="1"/>
  <c r="DJ33" i="9"/>
  <c r="DM33" i="9" s="1"/>
  <c r="EA33" i="9"/>
  <c r="ED33" i="9" s="1"/>
  <c r="ER33" i="9"/>
  <c r="EU33" i="9" s="1"/>
  <c r="DK31" i="9"/>
  <c r="DN31" i="9" s="1"/>
  <c r="EB31" i="9"/>
  <c r="EE31" i="9" s="1"/>
  <c r="ES31" i="9"/>
  <c r="FJ31" i="9"/>
  <c r="FM31" i="9" s="1"/>
  <c r="DK33" i="9"/>
  <c r="DN33" i="9" s="1"/>
  <c r="EB33" i="9"/>
  <c r="EE33" i="9" s="1"/>
  <c r="ES33" i="9"/>
  <c r="FJ33" i="9"/>
  <c r="FM33" i="9" s="1"/>
  <c r="FS31" i="9"/>
  <c r="FA33" i="9"/>
  <c r="ER34" i="9"/>
  <c r="EU34" i="9" s="1"/>
  <c r="BT31" i="9"/>
  <c r="HC31" i="9"/>
  <c r="DL32" i="9"/>
  <c r="DE32" i="9" s="1"/>
  <c r="DF32" i="9" s="1"/>
  <c r="EC32" i="9"/>
  <c r="DV32" i="9" s="1"/>
  <c r="DW32" i="9" s="1"/>
  <c r="ET32" i="9"/>
  <c r="EM32" i="9" s="1"/>
  <c r="FK32" i="9"/>
  <c r="FN32" i="9" s="1"/>
  <c r="GC32" i="9"/>
  <c r="GF32" i="9" s="1"/>
  <c r="GT32" i="9"/>
  <c r="GW32" i="9" s="1"/>
  <c r="BT33" i="9"/>
  <c r="FC33" i="9"/>
  <c r="FU33" i="9"/>
  <c r="HC33" i="9"/>
  <c r="EC34" i="9"/>
  <c r="DV34" i="9" s="1"/>
  <c r="DW34" i="9" s="1"/>
  <c r="ET34" i="9"/>
  <c r="EM34" i="9" s="1"/>
  <c r="FK34" i="9"/>
  <c r="FN34" i="9" s="1"/>
  <c r="GC34" i="9"/>
  <c r="GF34" i="9" s="1"/>
  <c r="GT34" i="9"/>
  <c r="GW34" i="9" s="1"/>
  <c r="DJ32" i="9"/>
  <c r="ER32" i="9"/>
  <c r="EU32" i="9" s="1"/>
  <c r="EB32" i="9"/>
  <c r="EE32" i="9" s="1"/>
  <c r="DC33" i="9"/>
  <c r="EB34" i="9"/>
  <c r="EE34" i="9" s="1"/>
  <c r="BU31" i="9"/>
  <c r="DV31" i="9"/>
  <c r="DW31" i="9" s="1"/>
  <c r="EM31" i="9"/>
  <c r="FV31" i="9"/>
  <c r="GM31" i="9"/>
  <c r="FL32" i="9"/>
  <c r="FE32" i="9" s="1"/>
  <c r="GD32" i="9"/>
  <c r="GG32" i="9" s="1"/>
  <c r="GU32" i="9"/>
  <c r="HL32" i="9"/>
  <c r="HO32" i="9" s="1"/>
  <c r="BU33" i="9"/>
  <c r="DV33" i="9"/>
  <c r="DW33" i="9" s="1"/>
  <c r="FV33" i="9"/>
  <c r="GM33" i="9"/>
  <c r="GN33" i="9" s="1"/>
  <c r="FL34" i="9"/>
  <c r="FE34" i="9" s="1"/>
  <c r="GD34" i="9"/>
  <c r="GG34" i="9" s="1"/>
  <c r="GU34" i="9"/>
  <c r="HL34" i="9"/>
  <c r="HO34" i="9" s="1"/>
  <c r="EZ31" i="9"/>
  <c r="FA31" i="9"/>
  <c r="EA32" i="9"/>
  <c r="ED32" i="9" s="1"/>
  <c r="FJ32" i="9"/>
  <c r="FM32" i="9" s="1"/>
  <c r="DK34" i="9"/>
  <c r="DN34" i="9" s="1"/>
  <c r="BV31" i="9"/>
  <c r="FE31" i="9"/>
  <c r="HE31" i="9"/>
  <c r="GE32" i="9"/>
  <c r="FX32" i="9" s="1"/>
  <c r="GV32" i="9"/>
  <c r="GO32" i="9" s="1"/>
  <c r="HM32" i="9"/>
  <c r="BV33" i="9"/>
  <c r="HE33" i="9"/>
  <c r="GE34" i="9"/>
  <c r="FX34" i="9" s="1"/>
  <c r="GV34" i="9"/>
  <c r="GO34" i="9" s="1"/>
  <c r="HM34" i="9"/>
  <c r="EA34" i="9"/>
  <c r="ED34" i="9" s="1"/>
  <c r="DY34" i="9" s="1"/>
  <c r="EK31" i="9"/>
  <c r="GK31" i="9"/>
  <c r="ES32" i="9"/>
  <c r="HB33" i="9"/>
  <c r="BW31" i="9"/>
  <c r="BO32" i="9"/>
  <c r="HN32" i="9"/>
  <c r="HG32" i="9" s="1"/>
  <c r="BW33" i="9"/>
  <c r="FX33" i="9"/>
  <c r="GO33" i="9"/>
  <c r="BO34" i="9"/>
  <c r="HN34" i="9"/>
  <c r="HG34" i="9" s="1"/>
  <c r="HB31" i="9"/>
  <c r="FJ34" i="9"/>
  <c r="FM34" i="9" s="1"/>
  <c r="FT31" i="9"/>
  <c r="DT29" i="9"/>
  <c r="FC29" i="9"/>
  <c r="EZ29" i="9"/>
  <c r="EC25" i="9"/>
  <c r="DV25" i="9" s="1"/>
  <c r="DW25" i="9" s="1"/>
  <c r="EB25" i="9"/>
  <c r="EE25" i="9" s="1"/>
  <c r="EA25" i="9"/>
  <c r="ED25" i="9" s="1"/>
  <c r="HM27" i="9"/>
  <c r="GO30" i="9"/>
  <c r="EZ25" i="9"/>
  <c r="EA29" i="9"/>
  <c r="ED29" i="9" s="1"/>
  <c r="DC25" i="9"/>
  <c r="BQ30" i="9"/>
  <c r="BU30" i="9" s="1"/>
  <c r="GV30" i="9"/>
  <c r="GE30" i="9"/>
  <c r="FX30" i="9" s="1"/>
  <c r="FL30" i="9"/>
  <c r="FE30" i="9" s="1"/>
  <c r="FJ30" i="9"/>
  <c r="FM30" i="9" s="1"/>
  <c r="GT30" i="9"/>
  <c r="GW30" i="9" s="1"/>
  <c r="GC30" i="9"/>
  <c r="GF30" i="9" s="1"/>
  <c r="ET30" i="9"/>
  <c r="EM30" i="9" s="1"/>
  <c r="EC30" i="9"/>
  <c r="DV30" i="9" s="1"/>
  <c r="DW30" i="9" s="1"/>
  <c r="GE27" i="9"/>
  <c r="FX27" i="9" s="1"/>
  <c r="BW25" i="9"/>
  <c r="EC29" i="9"/>
  <c r="DV29" i="9" s="1"/>
  <c r="DW29" i="9" s="1"/>
  <c r="FJ29" i="9"/>
  <c r="FM29" i="9" s="1"/>
  <c r="DT25" i="9"/>
  <c r="BU27" i="9"/>
  <c r="BW27" i="9"/>
  <c r="EB27" i="9"/>
  <c r="EE27" i="9" s="1"/>
  <c r="EA27" i="9"/>
  <c r="ED27" i="9" s="1"/>
  <c r="DT27" i="9"/>
  <c r="EZ27" i="9"/>
  <c r="FK29" i="9"/>
  <c r="FN29" i="9" s="1"/>
  <c r="GK29" i="9"/>
  <c r="GO29" i="9"/>
  <c r="GM29" i="9"/>
  <c r="GL29" i="9"/>
  <c r="HB30" i="9"/>
  <c r="HE27" i="9"/>
  <c r="HB27" i="9"/>
  <c r="FU27" i="9"/>
  <c r="HB29" i="9"/>
  <c r="HG29" i="9"/>
  <c r="HE29" i="9"/>
  <c r="HD29" i="9"/>
  <c r="HC29" i="9"/>
  <c r="GK28" i="9"/>
  <c r="GL30" i="9"/>
  <c r="DK27" i="9"/>
  <c r="DN27" i="9" s="1"/>
  <c r="DJ27" i="9"/>
  <c r="DM27" i="9" s="1"/>
  <c r="HN30" i="9"/>
  <c r="HG30" i="9" s="1"/>
  <c r="BT25" i="9"/>
  <c r="BV25" i="9"/>
  <c r="FC27" i="9"/>
  <c r="HB28" i="9"/>
  <c r="FL29" i="9"/>
  <c r="FE29" i="9" s="1"/>
  <c r="BT30" i="9"/>
  <c r="BO29" i="9"/>
  <c r="GE25" i="9"/>
  <c r="FX25" i="9" s="1"/>
  <c r="GK30" i="9"/>
  <c r="GU25" i="9"/>
  <c r="GT25" i="9"/>
  <c r="GW25" i="9" s="1"/>
  <c r="GM25" i="9"/>
  <c r="ET27" i="9"/>
  <c r="EM27" i="9" s="1"/>
  <c r="DR29" i="9"/>
  <c r="DR25" i="9"/>
  <c r="FA25" i="9"/>
  <c r="GM27" i="9"/>
  <c r="GK27" i="9"/>
  <c r="EB29" i="9"/>
  <c r="EE29" i="9" s="1"/>
  <c r="GV25" i="9"/>
  <c r="GO25" i="9" s="1"/>
  <c r="FB27" i="9"/>
  <c r="FA27" i="9"/>
  <c r="BU25" i="9"/>
  <c r="AV25" i="9"/>
  <c r="BX25" i="9"/>
  <c r="HL25" i="9"/>
  <c r="HO25" i="9" s="1"/>
  <c r="HG25" i="9"/>
  <c r="DR27" i="9"/>
  <c r="GU27" i="9"/>
  <c r="HC28" i="9"/>
  <c r="EK29" i="9"/>
  <c r="EI29" i="9"/>
  <c r="ER30" i="9"/>
  <c r="HD30" i="9"/>
  <c r="HM30" i="9"/>
  <c r="ES30" i="9"/>
  <c r="GD30" i="9"/>
  <c r="GG30" i="9" s="1"/>
  <c r="FK30" i="9"/>
  <c r="FN30" i="9" s="1"/>
  <c r="EB30" i="9"/>
  <c r="EE30" i="9" s="1"/>
  <c r="FJ27" i="9"/>
  <c r="FM27" i="9" s="1"/>
  <c r="GD25" i="9"/>
  <c r="GG25" i="9" s="1"/>
  <c r="GC25" i="9"/>
  <c r="GF25" i="9" s="1"/>
  <c r="FV25" i="9"/>
  <c r="FL27" i="9"/>
  <c r="FE27" i="9" s="1"/>
  <c r="GV27" i="9"/>
  <c r="GO27" i="9" s="1"/>
  <c r="HD28" i="9"/>
  <c r="BV30" i="9"/>
  <c r="HE30" i="9"/>
  <c r="ES27" i="9"/>
  <c r="ER27" i="9"/>
  <c r="EU27" i="9" s="1"/>
  <c r="EK27" i="9"/>
  <c r="BO26" i="9"/>
  <c r="AV26" i="9"/>
  <c r="BQ28" i="9"/>
  <c r="GV28" i="9"/>
  <c r="GO28" i="9" s="1"/>
  <c r="GE28" i="9"/>
  <c r="FX28" i="9" s="1"/>
  <c r="FJ28" i="9"/>
  <c r="FM28" i="9" s="1"/>
  <c r="HL28" i="9"/>
  <c r="HO28" i="9" s="1"/>
  <c r="DL28" i="9"/>
  <c r="DE28" i="9" s="1"/>
  <c r="DF28" i="9" s="1"/>
  <c r="GT28" i="9"/>
  <c r="GW28" i="9" s="1"/>
  <c r="GC28" i="9"/>
  <c r="GF28" i="9" s="1"/>
  <c r="ET28" i="9"/>
  <c r="EM28" i="9" s="1"/>
  <c r="EC28" i="9"/>
  <c r="DV28" i="9" s="1"/>
  <c r="DW28" i="9" s="1"/>
  <c r="FL25" i="9"/>
  <c r="FE25" i="9" s="1"/>
  <c r="FK25" i="9"/>
  <c r="FN25" i="9" s="1"/>
  <c r="FJ25" i="9"/>
  <c r="FM25" i="9" s="1"/>
  <c r="FC25" i="9"/>
  <c r="EB28" i="9"/>
  <c r="EE28" i="9" s="1"/>
  <c r="ES28" i="9"/>
  <c r="HM28" i="9"/>
  <c r="GU28" i="9"/>
  <c r="GD28" i="9"/>
  <c r="GG28" i="9" s="1"/>
  <c r="DK28" i="9"/>
  <c r="DN28" i="9" s="1"/>
  <c r="FK28" i="9"/>
  <c r="FN28" i="9" s="1"/>
  <c r="EA28" i="9"/>
  <c r="ED28" i="9" s="1"/>
  <c r="GM28" i="9"/>
  <c r="HN28" i="9"/>
  <c r="HG28" i="9" s="1"/>
  <c r="HD25" i="9"/>
  <c r="HC25" i="9"/>
  <c r="ET25" i="9"/>
  <c r="EM25" i="9" s="1"/>
  <c r="ES25" i="9"/>
  <c r="ER25" i="9"/>
  <c r="EU25" i="9" s="1"/>
  <c r="HB25" i="9"/>
  <c r="FL26" i="9"/>
  <c r="FE26" i="9" s="1"/>
  <c r="GE26" i="9"/>
  <c r="FX26" i="9" s="1"/>
  <c r="GV26" i="9"/>
  <c r="GO26" i="9" s="1"/>
  <c r="GU26" i="9"/>
  <c r="GN26" i="9" s="1"/>
  <c r="HM26" i="9"/>
  <c r="GD26" i="9"/>
  <c r="GG26" i="9" s="1"/>
  <c r="EC27" i="9"/>
  <c r="DV27" i="9" s="1"/>
  <c r="DW27" i="9" s="1"/>
  <c r="ER28" i="9"/>
  <c r="EU28" i="9" s="1"/>
  <c r="HE28" i="9"/>
  <c r="DD29" i="9"/>
  <c r="DG29" i="9" s="1"/>
  <c r="BW30" i="9"/>
  <c r="FV27" i="9"/>
  <c r="FS27" i="9"/>
  <c r="GD27" i="9"/>
  <c r="GG27" i="9" s="1"/>
  <c r="HL27" i="9"/>
  <c r="HO27" i="9" s="1"/>
  <c r="AV30" i="9"/>
  <c r="BO30" i="9"/>
  <c r="DL25" i="9"/>
  <c r="DE25" i="9" s="1"/>
  <c r="DF25" i="9" s="1"/>
  <c r="DK25" i="9"/>
  <c r="DN25" i="9" s="1"/>
  <c r="DJ25" i="9"/>
  <c r="DM25" i="9" s="1"/>
  <c r="FS25" i="9"/>
  <c r="HE25" i="9"/>
  <c r="ER29" i="9"/>
  <c r="EU29" i="9" s="1"/>
  <c r="ES26" i="9"/>
  <c r="FJ26" i="9"/>
  <c r="FM26" i="9" s="1"/>
  <c r="BT29" i="9"/>
  <c r="BQ26" i="9"/>
  <c r="BO28" i="9"/>
  <c r="FL28" i="9"/>
  <c r="FE28" i="9" s="1"/>
  <c r="BU29" i="9"/>
  <c r="FV29" i="9"/>
  <c r="HL30" i="9"/>
  <c r="HO30" i="9" s="1"/>
  <c r="CL28" i="9"/>
  <c r="O14" i="9" s="1"/>
  <c r="BN30" i="9" s="1"/>
  <c r="BH30" i="9" s="1"/>
  <c r="BG30" i="9" s="1"/>
  <c r="BV29" i="9"/>
  <c r="DR26" i="9"/>
  <c r="BW29" i="9"/>
  <c r="DS26" i="9"/>
  <c r="EJ26" i="9"/>
  <c r="FA26" i="9"/>
  <c r="BO23" i="9"/>
  <c r="AV23" i="9"/>
  <c r="HE22" i="9"/>
  <c r="HN22" i="9"/>
  <c r="HG22" i="9" s="1"/>
  <c r="HL22" i="9"/>
  <c r="HO22" i="9" s="1"/>
  <c r="HM22" i="9"/>
  <c r="BD23" i="9"/>
  <c r="BT23" i="9"/>
  <c r="BW23" i="9"/>
  <c r="BU23" i="9"/>
  <c r="BV23" i="9"/>
  <c r="GM22" i="9"/>
  <c r="GN22" i="9" s="1"/>
  <c r="GT22" i="9"/>
  <c r="GW22" i="9" s="1"/>
  <c r="GU22" i="9"/>
  <c r="GV22" i="9"/>
  <c r="GO22" i="9" s="1"/>
  <c r="EZ24" i="9"/>
  <c r="FC24" i="9"/>
  <c r="FJ24" i="9"/>
  <c r="FM24" i="9" s="1"/>
  <c r="DL22" i="9"/>
  <c r="DE22" i="9" s="1"/>
  <c r="DF22" i="9" s="1"/>
  <c r="FV22" i="9"/>
  <c r="GC22" i="9"/>
  <c r="GF22" i="9" s="1"/>
  <c r="GD22" i="9"/>
  <c r="GG22" i="9" s="1"/>
  <c r="GE22" i="9"/>
  <c r="FX22" i="9" s="1"/>
  <c r="BV22" i="9"/>
  <c r="BW22" i="9"/>
  <c r="BX22" i="9"/>
  <c r="FC22" i="9"/>
  <c r="FL20" i="9"/>
  <c r="FE20" i="9" s="1"/>
  <c r="FJ20" i="9"/>
  <c r="FM20" i="9" s="1"/>
  <c r="FK20" i="9"/>
  <c r="FN20" i="9" s="1"/>
  <c r="EZ20" i="9"/>
  <c r="BD22" i="9"/>
  <c r="GD20" i="9"/>
  <c r="GG20" i="9" s="1"/>
  <c r="GU20" i="9"/>
  <c r="HM20" i="9"/>
  <c r="GW24" i="9"/>
  <c r="FT22" i="9"/>
  <c r="DJ23" i="9"/>
  <c r="DM23" i="9" s="1"/>
  <c r="DK23" i="9"/>
  <c r="DN23" i="9" s="1"/>
  <c r="DL23" i="9"/>
  <c r="DE23" i="9" s="1"/>
  <c r="DF23" i="9" s="1"/>
  <c r="DC23" i="9"/>
  <c r="EI24" i="9"/>
  <c r="EK24" i="9"/>
  <c r="ER24" i="9"/>
  <c r="EU24" i="9" s="1"/>
  <c r="ES24" i="9"/>
  <c r="HC22" i="9"/>
  <c r="HD22" i="9"/>
  <c r="FT23" i="9"/>
  <c r="FU23" i="9"/>
  <c r="BO20" i="9"/>
  <c r="AV20" i="9"/>
  <c r="AY20" i="9" s="1"/>
  <c r="GC23" i="9"/>
  <c r="GF23" i="9" s="1"/>
  <c r="GE23" i="9"/>
  <c r="FX23" i="9" s="1"/>
  <c r="GD23" i="9"/>
  <c r="GG23" i="9" s="1"/>
  <c r="FS23" i="9"/>
  <c r="FV23" i="9"/>
  <c r="FW23" i="9" s="1"/>
  <c r="FA23" i="9"/>
  <c r="FB23" i="9"/>
  <c r="FS22" i="9"/>
  <c r="GN21" i="9"/>
  <c r="BO22" i="9"/>
  <c r="AV22" i="9"/>
  <c r="EA20" i="9"/>
  <c r="ED20" i="9" s="1"/>
  <c r="EB20" i="9"/>
  <c r="EE20" i="9" s="1"/>
  <c r="EC20" i="9"/>
  <c r="DV20" i="9" s="1"/>
  <c r="DW20" i="9" s="1"/>
  <c r="DT20" i="9"/>
  <c r="HN23" i="9"/>
  <c r="HG23" i="9" s="1"/>
  <c r="HM23" i="9"/>
  <c r="HL23" i="9"/>
  <c r="HO23" i="9" s="1"/>
  <c r="HB23" i="9"/>
  <c r="DR24" i="9"/>
  <c r="DT24" i="9"/>
  <c r="DV24" i="9"/>
  <c r="DW24" i="9" s="1"/>
  <c r="EA24" i="9"/>
  <c r="ED24" i="9" s="1"/>
  <c r="EB24" i="9"/>
  <c r="EE24" i="9" s="1"/>
  <c r="ER22" i="9"/>
  <c r="EU22" i="9" s="1"/>
  <c r="GT23" i="9"/>
  <c r="GW23" i="9" s="1"/>
  <c r="GV23" i="9"/>
  <c r="GO23" i="9" s="1"/>
  <c r="GU23" i="9"/>
  <c r="GM23" i="9"/>
  <c r="GK23" i="9"/>
  <c r="ER20" i="9"/>
  <c r="EU20" i="9" s="1"/>
  <c r="ET20" i="9"/>
  <c r="EM20" i="9" s="1"/>
  <c r="ES20" i="9"/>
  <c r="EK20" i="9"/>
  <c r="EI20" i="9"/>
  <c r="EK23" i="9"/>
  <c r="DT23" i="9"/>
  <c r="FL22" i="9"/>
  <c r="FE22" i="9" s="1"/>
  <c r="GO21" i="9"/>
  <c r="BS20" i="9"/>
  <c r="FC23" i="9"/>
  <c r="HG24" i="9"/>
  <c r="FK22" i="9"/>
  <c r="FN22" i="9" s="1"/>
  <c r="ET22" i="9"/>
  <c r="EM22" i="9" s="1"/>
  <c r="EC22" i="9"/>
  <c r="DV22" i="9" s="1"/>
  <c r="DW22" i="9" s="1"/>
  <c r="HE21" i="9"/>
  <c r="FC21" i="9"/>
  <c r="GV20" i="9"/>
  <c r="GO20" i="9" s="1"/>
  <c r="GE20" i="9"/>
  <c r="FX20" i="9" s="1"/>
  <c r="GT20" i="9"/>
  <c r="FT24" i="9"/>
  <c r="BU24" i="9"/>
  <c r="FL23" i="9"/>
  <c r="FE23" i="9" s="1"/>
  <c r="FU24" i="9"/>
  <c r="BV24" i="9"/>
  <c r="GC20" i="9"/>
  <c r="FK23" i="9"/>
  <c r="FN23" i="9" s="1"/>
  <c r="ET23" i="9"/>
  <c r="EM23" i="9" s="1"/>
  <c r="EC23" i="9"/>
  <c r="DV23" i="9" s="1"/>
  <c r="DW23" i="9" s="1"/>
  <c r="ES23" i="9"/>
  <c r="EB23" i="9"/>
  <c r="EE23" i="9" s="1"/>
  <c r="HN21" i="9"/>
  <c r="HG21" i="9" s="1"/>
  <c r="BQ21" i="9"/>
  <c r="DT8" i="9"/>
  <c r="GM8" i="9"/>
  <c r="EK8" i="9"/>
  <c r="HE8" i="9"/>
  <c r="FV8" i="9"/>
  <c r="FC8" i="9"/>
  <c r="FC9" i="9"/>
  <c r="GM9" i="9"/>
  <c r="DT9" i="9"/>
  <c r="EK9" i="9"/>
  <c r="GQ42" i="9" s="1"/>
  <c r="FV9" i="9"/>
  <c r="FI37" i="11" l="1"/>
  <c r="CC37" i="11" s="1"/>
  <c r="HK44" i="11"/>
  <c r="CE44" i="11" s="1"/>
  <c r="GS36" i="11"/>
  <c r="CD36" i="11" s="1"/>
  <c r="GS37" i="11"/>
  <c r="CD37" i="11" s="1"/>
  <c r="DH21" i="11"/>
  <c r="BJ22" i="9"/>
  <c r="EQ46" i="10"/>
  <c r="CA46" i="10" s="1"/>
  <c r="EQ33" i="10"/>
  <c r="CA33" i="10" s="1"/>
  <c r="GS43" i="10"/>
  <c r="CD43" i="10" s="1"/>
  <c r="DZ24" i="10"/>
  <c r="BZ24" i="10" s="1"/>
  <c r="FI45" i="10"/>
  <c r="CC45" i="10" s="1"/>
  <c r="EQ24" i="10"/>
  <c r="CA24" i="10" s="1"/>
  <c r="GB32" i="10"/>
  <c r="CB32" i="10" s="1"/>
  <c r="GB30" i="10"/>
  <c r="CB30" i="10" s="1"/>
  <c r="EQ35" i="10"/>
  <c r="CA35" i="10" s="1"/>
  <c r="BT20" i="10" s="1"/>
  <c r="BJ20" i="10" s="1"/>
  <c r="BI20" i="10" s="1"/>
  <c r="BG20" i="10" s="1"/>
  <c r="AQ20" i="10" s="1"/>
  <c r="AX20" i="10" s="1"/>
  <c r="AX35" i="10" s="1"/>
  <c r="GS30" i="10"/>
  <c r="CD30" i="10" s="1"/>
  <c r="EQ42" i="10"/>
  <c r="CA42" i="10" s="1"/>
  <c r="FI47" i="10"/>
  <c r="CC47" i="10" s="1"/>
  <c r="GB49" i="10"/>
  <c r="CB49" i="10" s="1"/>
  <c r="GS45" i="10"/>
  <c r="CD45" i="10" s="1"/>
  <c r="GB44" i="10"/>
  <c r="CB44" i="10" s="1"/>
  <c r="GB48" i="10"/>
  <c r="CB48" i="10" s="1"/>
  <c r="GS39" i="10"/>
  <c r="CD39" i="10" s="1"/>
  <c r="EQ40" i="10"/>
  <c r="CA40" i="10" s="1"/>
  <c r="GS44" i="10"/>
  <c r="CD44" i="10" s="1"/>
  <c r="GB34" i="10"/>
  <c r="CB34" i="10" s="1"/>
  <c r="GS21" i="10"/>
  <c r="CD21" i="10" s="1"/>
  <c r="GS28" i="10"/>
  <c r="CD28" i="10" s="1"/>
  <c r="HK48" i="10"/>
  <c r="CE48" i="10" s="1"/>
  <c r="FI29" i="10"/>
  <c r="CC29" i="10" s="1"/>
  <c r="GS24" i="10"/>
  <c r="CD24" i="10" s="1"/>
  <c r="FI40" i="10"/>
  <c r="CC40" i="10" s="1"/>
  <c r="FI36" i="10"/>
  <c r="CC36" i="10" s="1"/>
  <c r="EQ36" i="10"/>
  <c r="CA36" i="10" s="1"/>
  <c r="BU20" i="10" s="1"/>
  <c r="GS36" i="10"/>
  <c r="CD36" i="10" s="1"/>
  <c r="FI46" i="10"/>
  <c r="CC46" i="10" s="1"/>
  <c r="GS33" i="10"/>
  <c r="CD33" i="10" s="1"/>
  <c r="GS32" i="10"/>
  <c r="CD32" i="10" s="1"/>
  <c r="EQ39" i="10"/>
  <c r="CA39" i="10" s="1"/>
  <c r="EQ43" i="10"/>
  <c r="CA43" i="10" s="1"/>
  <c r="EQ49" i="10"/>
  <c r="CA49" i="10" s="1"/>
  <c r="EQ22" i="10"/>
  <c r="CA22" i="10" s="1"/>
  <c r="EQ26" i="10"/>
  <c r="CA26" i="10" s="1"/>
  <c r="FI39" i="10"/>
  <c r="CC39" i="10" s="1"/>
  <c r="GB47" i="10"/>
  <c r="CB47" i="10" s="1"/>
  <c r="EQ34" i="10"/>
  <c r="CA34" i="10" s="1"/>
  <c r="DZ27" i="10"/>
  <c r="BZ27" i="10" s="1"/>
  <c r="EQ38" i="10"/>
  <c r="CA38" i="10" s="1"/>
  <c r="BW20" i="10" s="1"/>
  <c r="FI38" i="10"/>
  <c r="CC38" i="10" s="1"/>
  <c r="GB35" i="10"/>
  <c r="CB35" i="10" s="1"/>
  <c r="GB42" i="10"/>
  <c r="CB42" i="10" s="1"/>
  <c r="GS38" i="10"/>
  <c r="CD38" i="10" s="1"/>
  <c r="GS34" i="10"/>
  <c r="CD34" i="10" s="1"/>
  <c r="GS46" i="10"/>
  <c r="CD46" i="10" s="1"/>
  <c r="GS42" i="10"/>
  <c r="CD42" i="10" s="1"/>
  <c r="FI35" i="10"/>
  <c r="CC35" i="10" s="1"/>
  <c r="EQ37" i="10"/>
  <c r="CA37" i="10" s="1"/>
  <c r="BV20" i="10" s="1"/>
  <c r="BK20" i="10" s="1"/>
  <c r="EQ27" i="10"/>
  <c r="CA27" i="10" s="1"/>
  <c r="GB38" i="10"/>
  <c r="CB38" i="10" s="1"/>
  <c r="GB41" i="10"/>
  <c r="CB41" i="10" s="1"/>
  <c r="GS41" i="10"/>
  <c r="CD41" i="10" s="1"/>
  <c r="DD20" i="10"/>
  <c r="DG20" i="10" s="1"/>
  <c r="BJ27" i="9"/>
  <c r="BK27" i="9"/>
  <c r="BI27" i="9" s="1"/>
  <c r="BJ24" i="9"/>
  <c r="FF22" i="9"/>
  <c r="DI22" i="11"/>
  <c r="BY22" i="11" s="1"/>
  <c r="EQ49" i="11"/>
  <c r="CA49" i="11" s="1"/>
  <c r="FI39" i="11"/>
  <c r="CC39" i="11" s="1"/>
  <c r="GS47" i="11"/>
  <c r="CD47" i="11" s="1"/>
  <c r="DZ31" i="11"/>
  <c r="BZ31" i="11" s="1"/>
  <c r="EQ40" i="11"/>
  <c r="CA40" i="11" s="1"/>
  <c r="GS42" i="11"/>
  <c r="CD42" i="11" s="1"/>
  <c r="FI46" i="11"/>
  <c r="CC46" i="11" s="1"/>
  <c r="EQ24" i="11"/>
  <c r="CA24" i="11" s="1"/>
  <c r="DZ47" i="11"/>
  <c r="BZ47" i="11" s="1"/>
  <c r="GS41" i="11"/>
  <c r="CD41" i="11" s="1"/>
  <c r="GB30" i="11"/>
  <c r="CB30" i="11" s="1"/>
  <c r="DI37" i="11"/>
  <c r="BY37" i="11" s="1"/>
  <c r="GB36" i="11"/>
  <c r="CB36" i="11" s="1"/>
  <c r="EQ34" i="11"/>
  <c r="CA34" i="11" s="1"/>
  <c r="DZ33" i="11"/>
  <c r="BZ33" i="11" s="1"/>
  <c r="GS44" i="11"/>
  <c r="CD44" i="11" s="1"/>
  <c r="GS50" i="11"/>
  <c r="CD50" i="11" s="1"/>
  <c r="DI21" i="11"/>
  <c r="BY21" i="11" s="1"/>
  <c r="FI22" i="11"/>
  <c r="CC22" i="11" s="1"/>
  <c r="DZ21" i="11"/>
  <c r="BZ21" i="11" s="1"/>
  <c r="DD20" i="11"/>
  <c r="DG20" i="11" s="1"/>
  <c r="HK25" i="11"/>
  <c r="CE25" i="11" s="1"/>
  <c r="EQ35" i="11"/>
  <c r="CA35" i="11" s="1"/>
  <c r="BT21" i="11" s="1"/>
  <c r="HK41" i="11"/>
  <c r="CE41" i="11" s="1"/>
  <c r="EQ28" i="11"/>
  <c r="CA28" i="11" s="1"/>
  <c r="GB44" i="11"/>
  <c r="CB44" i="11" s="1"/>
  <c r="EQ31" i="11"/>
  <c r="CA31" i="11" s="1"/>
  <c r="EQ39" i="11"/>
  <c r="CA39" i="11" s="1"/>
  <c r="HK42" i="11"/>
  <c r="CE42" i="11" s="1"/>
  <c r="HK40" i="11"/>
  <c r="CE40" i="11" s="1"/>
  <c r="EQ23" i="11"/>
  <c r="CA23" i="11" s="1"/>
  <c r="HK35" i="11"/>
  <c r="CE35" i="11" s="1"/>
  <c r="EQ32" i="11"/>
  <c r="CA32" i="11" s="1"/>
  <c r="EQ42" i="11"/>
  <c r="CA42" i="11" s="1"/>
  <c r="HK32" i="11"/>
  <c r="CE32" i="11" s="1"/>
  <c r="EQ33" i="11"/>
  <c r="CA33" i="11" s="1"/>
  <c r="HK37" i="11"/>
  <c r="CE37" i="11" s="1"/>
  <c r="EQ26" i="11"/>
  <c r="CA26" i="11" s="1"/>
  <c r="EQ45" i="11"/>
  <c r="CA45" i="11" s="1"/>
  <c r="EQ41" i="11"/>
  <c r="CA41" i="11" s="1"/>
  <c r="HK50" i="11"/>
  <c r="CE50" i="11" s="1"/>
  <c r="GB35" i="11"/>
  <c r="CB35" i="11" s="1"/>
  <c r="GB26" i="11"/>
  <c r="CB26" i="11" s="1"/>
  <c r="HK48" i="11"/>
  <c r="CE48" i="11" s="1"/>
  <c r="EQ37" i="11"/>
  <c r="CA37" i="11" s="1"/>
  <c r="BV21" i="11" s="1"/>
  <c r="HK43" i="11"/>
  <c r="CE43" i="11" s="1"/>
  <c r="GB43" i="11"/>
  <c r="CB43" i="11" s="1"/>
  <c r="HK38" i="11"/>
  <c r="CE38" i="11" s="1"/>
  <c r="HK47" i="11"/>
  <c r="CE47" i="11" s="1"/>
  <c r="HK34" i="11"/>
  <c r="CE34" i="11" s="1"/>
  <c r="FI20" i="11"/>
  <c r="CC20" i="11" s="1"/>
  <c r="GB40" i="11"/>
  <c r="CB40" i="11" s="1"/>
  <c r="EQ44" i="11"/>
  <c r="CA44" i="11" s="1"/>
  <c r="EQ43" i="11"/>
  <c r="CA43" i="11" s="1"/>
  <c r="GB46" i="11"/>
  <c r="CB46" i="11" s="1"/>
  <c r="GS40" i="11"/>
  <c r="CD40" i="11" s="1"/>
  <c r="GS31" i="11"/>
  <c r="CD31" i="11" s="1"/>
  <c r="GB47" i="11"/>
  <c r="CB47" i="11" s="1"/>
  <c r="EQ36" i="11"/>
  <c r="CA36" i="11" s="1"/>
  <c r="BU21" i="11" s="1"/>
  <c r="HK33" i="11"/>
  <c r="CE33" i="11" s="1"/>
  <c r="GB23" i="11"/>
  <c r="CB23" i="11" s="1"/>
  <c r="DI50" i="11"/>
  <c r="BY50" i="11" s="1"/>
  <c r="FI42" i="11"/>
  <c r="CC42" i="11" s="1"/>
  <c r="GB31" i="11"/>
  <c r="CB31" i="11" s="1"/>
  <c r="GS38" i="11"/>
  <c r="CD38" i="11" s="1"/>
  <c r="EQ21" i="11"/>
  <c r="CA21" i="11" s="1"/>
  <c r="BX21" i="11" s="1"/>
  <c r="BN21" i="11" s="1"/>
  <c r="GB21" i="11"/>
  <c r="CB21" i="11" s="1"/>
  <c r="GS20" i="11"/>
  <c r="CD20" i="11" s="1"/>
  <c r="DZ20" i="11"/>
  <c r="BZ20" i="11" s="1"/>
  <c r="BK30" i="9"/>
  <c r="BI30" i="9" s="1"/>
  <c r="BK32" i="9"/>
  <c r="BI32" i="9" s="1"/>
  <c r="BJ34" i="9"/>
  <c r="GP21" i="9"/>
  <c r="GP23" i="9"/>
  <c r="BK33" i="9"/>
  <c r="BJ33" i="9"/>
  <c r="GP20" i="9"/>
  <c r="BK25" i="9"/>
  <c r="BI25" i="9" s="1"/>
  <c r="BJ25" i="9"/>
  <c r="BJ32" i="9"/>
  <c r="BK24" i="9"/>
  <c r="BI24" i="9" s="1"/>
  <c r="FF20" i="9"/>
  <c r="BK22" i="9"/>
  <c r="GP26" i="9"/>
  <c r="GP22" i="9"/>
  <c r="BK29" i="9"/>
  <c r="BI29" i="9" s="1"/>
  <c r="BJ29" i="9"/>
  <c r="BJ23" i="9"/>
  <c r="BJ30" i="9"/>
  <c r="BK23" i="9"/>
  <c r="BI23" i="9" s="1"/>
  <c r="BK31" i="9"/>
  <c r="BI31" i="9" s="1"/>
  <c r="BJ31" i="9"/>
  <c r="DY21" i="9"/>
  <c r="HH28" i="9"/>
  <c r="GP27" i="9"/>
  <c r="FY27" i="9"/>
  <c r="FF28" i="9"/>
  <c r="EN23" i="9"/>
  <c r="HH24" i="9"/>
  <c r="FY22" i="9"/>
  <c r="HH22" i="9"/>
  <c r="GP36" i="9"/>
  <c r="GP41" i="9"/>
  <c r="GP38" i="9"/>
  <c r="GP39" i="9"/>
  <c r="GP45" i="9"/>
  <c r="GP49" i="9"/>
  <c r="GP43" i="9"/>
  <c r="GP42" i="9"/>
  <c r="GP37" i="9"/>
  <c r="GP46" i="9"/>
  <c r="GP50" i="9"/>
  <c r="GP47" i="9"/>
  <c r="GP40" i="9"/>
  <c r="GP35" i="9"/>
  <c r="GP44" i="9"/>
  <c r="GP48" i="9"/>
  <c r="FF23" i="9"/>
  <c r="FY20" i="9"/>
  <c r="HH20" i="9"/>
  <c r="FF26" i="9"/>
  <c r="EN25" i="9"/>
  <c r="FF25" i="9"/>
  <c r="FY28" i="9"/>
  <c r="FF27" i="9"/>
  <c r="EN27" i="9"/>
  <c r="FF29" i="9"/>
  <c r="FY30" i="9"/>
  <c r="HH32" i="9"/>
  <c r="EL32" i="9"/>
  <c r="DC31" i="9"/>
  <c r="DJ31" i="9"/>
  <c r="DM31" i="9" s="1"/>
  <c r="HH39" i="9"/>
  <c r="HH48" i="9"/>
  <c r="FF49" i="9"/>
  <c r="EN50" i="9"/>
  <c r="EN22" i="9"/>
  <c r="EN20" i="9"/>
  <c r="HH23" i="9"/>
  <c r="FY23" i="9"/>
  <c r="EL26" i="9"/>
  <c r="GP28" i="9"/>
  <c r="GP25" i="9"/>
  <c r="GN25" i="9"/>
  <c r="FY25" i="9"/>
  <c r="GP33" i="9"/>
  <c r="GP34" i="9"/>
  <c r="FF31" i="9"/>
  <c r="FF33" i="9"/>
  <c r="FW26" i="9"/>
  <c r="HF26" i="9"/>
  <c r="HI26" i="9" s="1"/>
  <c r="FY31" i="9"/>
  <c r="FW21" i="9"/>
  <c r="FF43" i="9"/>
  <c r="FF42" i="9"/>
  <c r="FG35" i="9"/>
  <c r="HH50" i="9"/>
  <c r="EN39" i="9"/>
  <c r="FY45" i="9"/>
  <c r="EN28" i="9"/>
  <c r="HH25" i="9"/>
  <c r="FH30" i="9"/>
  <c r="GP30" i="9"/>
  <c r="FY33" i="9"/>
  <c r="FY34" i="9"/>
  <c r="GP32" i="9"/>
  <c r="EN31" i="9"/>
  <c r="EN34" i="9"/>
  <c r="FH28" i="9"/>
  <c r="FY29" i="9"/>
  <c r="FF50" i="9"/>
  <c r="FD44" i="9"/>
  <c r="HH41" i="9"/>
  <c r="EN45" i="9"/>
  <c r="FY35" i="9"/>
  <c r="GP24" i="9"/>
  <c r="HH21" i="9"/>
  <c r="FY26" i="9"/>
  <c r="HH30" i="9"/>
  <c r="HH29" i="9"/>
  <c r="GP29" i="9"/>
  <c r="EN30" i="9"/>
  <c r="FF30" i="9"/>
  <c r="HH34" i="9"/>
  <c r="FY32" i="9"/>
  <c r="FF34" i="9"/>
  <c r="FF32" i="9"/>
  <c r="EN32" i="9"/>
  <c r="FY21" i="9"/>
  <c r="HH33" i="9"/>
  <c r="HH26" i="9"/>
  <c r="EN24" i="9"/>
  <c r="HH27" i="9"/>
  <c r="FF21" i="9"/>
  <c r="FF44" i="9"/>
  <c r="HH40" i="9"/>
  <c r="HH37" i="9"/>
  <c r="EN46" i="9"/>
  <c r="FH49" i="9"/>
  <c r="FF48" i="9"/>
  <c r="FN47" i="9"/>
  <c r="FF47" i="9"/>
  <c r="FF46" i="9"/>
  <c r="FF35" i="9"/>
  <c r="FN38" i="9"/>
  <c r="HH36" i="9"/>
  <c r="DY44" i="9"/>
  <c r="DY37" i="9"/>
  <c r="HF49" i="9"/>
  <c r="HI49" i="9" s="1"/>
  <c r="HF48" i="9"/>
  <c r="HI48" i="9" s="1"/>
  <c r="DY46" i="9"/>
  <c r="EN37" i="9"/>
  <c r="EN49" i="9"/>
  <c r="EN35" i="9"/>
  <c r="EN47" i="9"/>
  <c r="EL45" i="9"/>
  <c r="EN41" i="9"/>
  <c r="EL40" i="9"/>
  <c r="FF38" i="9"/>
  <c r="DU42" i="9"/>
  <c r="DX42" i="9" s="1"/>
  <c r="HP43" i="9"/>
  <c r="FY38" i="9"/>
  <c r="FW42" i="9"/>
  <c r="GG43" i="9"/>
  <c r="FY43" i="9"/>
  <c r="FY42" i="9"/>
  <c r="FY46" i="9"/>
  <c r="HP37" i="9"/>
  <c r="DD21" i="10"/>
  <c r="DG21" i="10" s="1"/>
  <c r="DI21" i="10" s="1"/>
  <c r="BY21" i="10" s="1"/>
  <c r="GS25" i="10"/>
  <c r="CD25" i="10" s="1"/>
  <c r="EP30" i="10"/>
  <c r="EQ30" i="10" s="1"/>
  <c r="CA30" i="10" s="1"/>
  <c r="HP40" i="10"/>
  <c r="HJ40" i="10" s="1"/>
  <c r="HK40" i="10" s="1"/>
  <c r="CE40" i="10" s="1"/>
  <c r="HP32" i="10"/>
  <c r="HJ32" i="10" s="1"/>
  <c r="HK32" i="10" s="1"/>
  <c r="CE32" i="10" s="1"/>
  <c r="DZ39" i="10"/>
  <c r="BZ39" i="10" s="1"/>
  <c r="GS31" i="10"/>
  <c r="CD31" i="10" s="1"/>
  <c r="FI49" i="10"/>
  <c r="CC49" i="10" s="1"/>
  <c r="DY40" i="10"/>
  <c r="GB33" i="10"/>
  <c r="CB33" i="10" s="1"/>
  <c r="DU36" i="10"/>
  <c r="DX36" i="10" s="1"/>
  <c r="HP36" i="10"/>
  <c r="HJ36" i="10" s="1"/>
  <c r="HK36" i="10" s="1"/>
  <c r="CE36" i="10" s="1"/>
  <c r="HP45" i="10"/>
  <c r="HJ45" i="10" s="1"/>
  <c r="HK45" i="10" s="1"/>
  <c r="CE45" i="10" s="1"/>
  <c r="HP30" i="10"/>
  <c r="HJ30" i="10" s="1"/>
  <c r="HK30" i="10" s="1"/>
  <c r="CE30" i="10" s="1"/>
  <c r="DD30" i="10"/>
  <c r="DG30" i="10" s="1"/>
  <c r="DH27" i="11"/>
  <c r="DD35" i="11"/>
  <c r="DG35" i="11" s="1"/>
  <c r="DH35" i="11"/>
  <c r="HK22" i="11"/>
  <c r="CE22" i="11" s="1"/>
  <c r="DD39" i="11"/>
  <c r="DG39" i="11" s="1"/>
  <c r="DI39" i="11" s="1"/>
  <c r="BY39" i="11" s="1"/>
  <c r="DZ34" i="11"/>
  <c r="BZ34" i="11" s="1"/>
  <c r="FI48" i="11"/>
  <c r="CC48" i="11" s="1"/>
  <c r="FI43" i="11"/>
  <c r="CC43" i="11" s="1"/>
  <c r="DI45" i="11"/>
  <c r="BY45" i="11" s="1"/>
  <c r="DY36" i="11"/>
  <c r="GS49" i="11"/>
  <c r="CD49" i="11" s="1"/>
  <c r="EC36" i="9"/>
  <c r="DV36" i="9" s="1"/>
  <c r="DW36" i="9" s="1"/>
  <c r="EB36" i="9"/>
  <c r="EE36" i="9" s="1"/>
  <c r="BK34" i="9"/>
  <c r="BI34" i="9" s="1"/>
  <c r="DH44" i="9"/>
  <c r="FN40" i="9"/>
  <c r="FH40" i="9" s="1"/>
  <c r="HH42" i="9"/>
  <c r="HH49" i="9"/>
  <c r="HH43" i="9"/>
  <c r="HH35" i="9"/>
  <c r="HP46" i="9"/>
  <c r="HP45" i="9"/>
  <c r="HJ45" i="9" s="1"/>
  <c r="FF39" i="9"/>
  <c r="HH38" i="9"/>
  <c r="EN36" i="9"/>
  <c r="EN42" i="9"/>
  <c r="HF35" i="9"/>
  <c r="HI35" i="9" s="1"/>
  <c r="EO39" i="9"/>
  <c r="GG40" i="9"/>
  <c r="FY40" i="9"/>
  <c r="GG48" i="9"/>
  <c r="FY44" i="9"/>
  <c r="GG44" i="9"/>
  <c r="FY39" i="9"/>
  <c r="FY41" i="9"/>
  <c r="FW45" i="9"/>
  <c r="FY48" i="9"/>
  <c r="FN36" i="9"/>
  <c r="FH36" i="9" s="1"/>
  <c r="FI21" i="10"/>
  <c r="CC21" i="10" s="1"/>
  <c r="HP42" i="10"/>
  <c r="HJ42" i="10" s="1"/>
  <c r="HK42" i="10" s="1"/>
  <c r="CE42" i="10" s="1"/>
  <c r="HP49" i="10"/>
  <c r="HJ49" i="10" s="1"/>
  <c r="HK49" i="10" s="1"/>
  <c r="CE49" i="10" s="1"/>
  <c r="DY48" i="10"/>
  <c r="HP35" i="10"/>
  <c r="HJ35" i="10" s="1"/>
  <c r="HP50" i="10"/>
  <c r="HJ50" i="10" s="1"/>
  <c r="HK50" i="10" s="1"/>
  <c r="CE50" i="10" s="1"/>
  <c r="HP39" i="10"/>
  <c r="HJ39" i="10" s="1"/>
  <c r="HK39" i="10" s="1"/>
  <c r="CE39" i="10" s="1"/>
  <c r="HP41" i="10"/>
  <c r="HJ41" i="10" s="1"/>
  <c r="HK41" i="10" s="1"/>
  <c r="CE41" i="10" s="1"/>
  <c r="EQ45" i="10"/>
  <c r="CA45" i="10" s="1"/>
  <c r="FI41" i="10"/>
  <c r="CC41" i="10" s="1"/>
  <c r="EQ44" i="10"/>
  <c r="CA44" i="10" s="1"/>
  <c r="HP46" i="10"/>
  <c r="HJ46" i="10" s="1"/>
  <c r="HK46" i="10" s="1"/>
  <c r="CE46" i="10" s="1"/>
  <c r="GB34" i="11"/>
  <c r="CB34" i="11" s="1"/>
  <c r="GP31" i="9"/>
  <c r="FY24" i="9"/>
  <c r="HH31" i="9"/>
  <c r="GG29" i="9"/>
  <c r="EN21" i="9"/>
  <c r="FF24" i="9"/>
  <c r="FH42" i="9"/>
  <c r="FD40" i="9"/>
  <c r="FF45" i="9"/>
  <c r="FN37" i="9"/>
  <c r="FN50" i="9"/>
  <c r="DU44" i="9"/>
  <c r="DX44" i="9" s="1"/>
  <c r="DZ44" i="9" s="1"/>
  <c r="BZ44" i="9" s="1"/>
  <c r="FN35" i="9"/>
  <c r="HH44" i="9"/>
  <c r="HH47" i="9"/>
  <c r="HF47" i="9"/>
  <c r="HI47" i="9" s="1"/>
  <c r="DY41" i="9"/>
  <c r="HF39" i="9"/>
  <c r="HI39" i="9" s="1"/>
  <c r="EN40" i="9"/>
  <c r="FW40" i="9"/>
  <c r="GG49" i="9"/>
  <c r="GA49" i="9" s="1"/>
  <c r="FW39" i="9"/>
  <c r="FZ39" i="9" s="1"/>
  <c r="EQ29" i="10"/>
  <c r="CA29" i="10" s="1"/>
  <c r="DD23" i="10"/>
  <c r="DG23" i="10" s="1"/>
  <c r="DZ20" i="10"/>
  <c r="BZ20" i="10" s="1"/>
  <c r="DD24" i="10"/>
  <c r="DG24" i="10" s="1"/>
  <c r="DI24" i="10" s="1"/>
  <c r="BY24" i="10" s="1"/>
  <c r="GB26" i="10"/>
  <c r="CB26" i="10" s="1"/>
  <c r="FI20" i="10"/>
  <c r="CC20" i="10" s="1"/>
  <c r="FI25" i="10"/>
  <c r="CC25" i="10" s="1"/>
  <c r="FI43" i="10"/>
  <c r="CC43" i="10" s="1"/>
  <c r="DZ32" i="10"/>
  <c r="BZ32" i="10" s="1"/>
  <c r="DZ35" i="10"/>
  <c r="BZ35" i="10" s="1"/>
  <c r="DY36" i="10"/>
  <c r="HP34" i="10"/>
  <c r="HJ34" i="10" s="1"/>
  <c r="HK34" i="10" s="1"/>
  <c r="CE34" i="10" s="1"/>
  <c r="DI20" i="11"/>
  <c r="BY20" i="11" s="1"/>
  <c r="BX37" i="11" s="1"/>
  <c r="DZ39" i="11"/>
  <c r="BZ39" i="11" s="1"/>
  <c r="FI31" i="11"/>
  <c r="CC31" i="11" s="1"/>
  <c r="FI41" i="11"/>
  <c r="CC41" i="11" s="1"/>
  <c r="GS45" i="11"/>
  <c r="CD45" i="11" s="1"/>
  <c r="EN29" i="9"/>
  <c r="EL22" i="9"/>
  <c r="EN33" i="9"/>
  <c r="FN48" i="9"/>
  <c r="FN43" i="9"/>
  <c r="FN42" i="9"/>
  <c r="FN46" i="9"/>
  <c r="FF37" i="9"/>
  <c r="FF36" i="9"/>
  <c r="EN48" i="9"/>
  <c r="HP35" i="9"/>
  <c r="HH46" i="9"/>
  <c r="FF40" i="9"/>
  <c r="EN26" i="9"/>
  <c r="FN49" i="9"/>
  <c r="EN43" i="9"/>
  <c r="DY30" i="9"/>
  <c r="HF38" i="9"/>
  <c r="HI38" i="9" s="1"/>
  <c r="FF41" i="9"/>
  <c r="EL42" i="9"/>
  <c r="EN44" i="9"/>
  <c r="EN38" i="9"/>
  <c r="EL49" i="9"/>
  <c r="FN41" i="9"/>
  <c r="FH41" i="9" s="1"/>
  <c r="FD46" i="9"/>
  <c r="HH45" i="9"/>
  <c r="FY47" i="9"/>
  <c r="GG35" i="9"/>
  <c r="FY36" i="9"/>
  <c r="FY37" i="9"/>
  <c r="FY50" i="9"/>
  <c r="GG41" i="9"/>
  <c r="FY49" i="9"/>
  <c r="GG38" i="9"/>
  <c r="GG42" i="9"/>
  <c r="DH22" i="10"/>
  <c r="DH24" i="10"/>
  <c r="FI22" i="10"/>
  <c r="CC22" i="10" s="1"/>
  <c r="GB31" i="10"/>
  <c r="CB31" i="10" s="1"/>
  <c r="DH47" i="10"/>
  <c r="HP38" i="10"/>
  <c r="HJ38" i="10" s="1"/>
  <c r="HK38" i="10" s="1"/>
  <c r="CE38" i="10" s="1"/>
  <c r="EQ48" i="10"/>
  <c r="CA48" i="10" s="1"/>
  <c r="EQ41" i="10"/>
  <c r="CA41" i="10" s="1"/>
  <c r="DD40" i="10"/>
  <c r="DG40" i="10" s="1"/>
  <c r="EQ32" i="10"/>
  <c r="CA32" i="10" s="1"/>
  <c r="DI37" i="10"/>
  <c r="BY37" i="10" s="1"/>
  <c r="HP37" i="10"/>
  <c r="HJ37" i="10" s="1"/>
  <c r="HK37" i="10" s="1"/>
  <c r="CE37" i="10" s="1"/>
  <c r="GB27" i="11"/>
  <c r="CB27" i="11" s="1"/>
  <c r="DD29" i="11"/>
  <c r="DG29" i="11" s="1"/>
  <c r="DI29" i="11" s="1"/>
  <c r="BY29" i="11" s="1"/>
  <c r="DH36" i="11"/>
  <c r="HK23" i="11"/>
  <c r="CE23" i="11" s="1"/>
  <c r="HK30" i="11"/>
  <c r="CE30" i="11" s="1"/>
  <c r="FI36" i="11"/>
  <c r="CC36" i="11" s="1"/>
  <c r="GS32" i="11"/>
  <c r="CD32" i="11" s="1"/>
  <c r="DD32" i="11"/>
  <c r="DG32" i="11" s="1"/>
  <c r="DY40" i="11"/>
  <c r="DZ31" i="10"/>
  <c r="BZ31" i="10" s="1"/>
  <c r="AV21" i="9"/>
  <c r="AY21" i="9" s="1"/>
  <c r="AY35" i="9" s="1"/>
  <c r="BO21" i="9"/>
  <c r="GN24" i="9"/>
  <c r="FZ23" i="9"/>
  <c r="EO45" i="9"/>
  <c r="FZ50" i="9"/>
  <c r="FZ42" i="9"/>
  <c r="GQ21" i="9"/>
  <c r="GQ33" i="9"/>
  <c r="GQ45" i="9"/>
  <c r="EO26" i="9"/>
  <c r="FZ46" i="9"/>
  <c r="FG38" i="9"/>
  <c r="GQ43" i="9"/>
  <c r="FG40" i="9"/>
  <c r="GQ41" i="9"/>
  <c r="EO22" i="9"/>
  <c r="GQ44" i="9"/>
  <c r="GQ24" i="9"/>
  <c r="GQ40" i="9"/>
  <c r="GQ46" i="9"/>
  <c r="FZ26" i="9"/>
  <c r="FZ49" i="9"/>
  <c r="DZ45" i="9"/>
  <c r="BZ45" i="9" s="1"/>
  <c r="FG46" i="9"/>
  <c r="GQ37" i="9"/>
  <c r="EO32" i="9"/>
  <c r="GQ49" i="9"/>
  <c r="GQ35" i="9"/>
  <c r="GQ25" i="9"/>
  <c r="FG36" i="9"/>
  <c r="EO49" i="9"/>
  <c r="GQ39" i="9"/>
  <c r="GQ22" i="9"/>
  <c r="GQ26" i="9"/>
  <c r="EO40" i="9"/>
  <c r="GQ47" i="9"/>
  <c r="GQ38" i="9"/>
  <c r="FG44" i="9"/>
  <c r="EO35" i="9"/>
  <c r="EO50" i="9"/>
  <c r="FZ45" i="9"/>
  <c r="GQ50" i="9"/>
  <c r="FZ40" i="9"/>
  <c r="GQ36" i="9"/>
  <c r="FZ21" i="9"/>
  <c r="GQ48" i="9"/>
  <c r="EO41" i="9"/>
  <c r="EO42" i="9"/>
  <c r="DU20" i="9"/>
  <c r="DX20" i="9" s="1"/>
  <c r="EL20" i="9"/>
  <c r="EO20" i="9" s="1"/>
  <c r="BN24" i="11"/>
  <c r="BH24" i="11" s="1"/>
  <c r="BG24" i="11" s="1"/>
  <c r="BN31" i="11"/>
  <c r="BH31" i="11" s="1"/>
  <c r="BG31" i="11" s="1"/>
  <c r="BN30" i="11"/>
  <c r="BH30" i="11" s="1"/>
  <c r="BG30" i="11" s="1"/>
  <c r="BN32" i="11"/>
  <c r="BH32" i="11" s="1"/>
  <c r="BG32" i="11" s="1"/>
  <c r="BN34" i="11"/>
  <c r="BH34" i="11" s="1"/>
  <c r="BG34" i="11" s="1"/>
  <c r="BN33" i="11"/>
  <c r="BH33" i="11" s="1"/>
  <c r="BG33" i="11" s="1"/>
  <c r="GB22" i="11"/>
  <c r="CB22" i="11" s="1"/>
  <c r="DD48" i="11"/>
  <c r="DG48" i="11" s="1"/>
  <c r="DI48" i="11" s="1"/>
  <c r="BY48" i="11" s="1"/>
  <c r="GB33" i="11"/>
  <c r="CB33" i="11" s="1"/>
  <c r="GB42" i="11"/>
  <c r="CB42" i="11" s="1"/>
  <c r="DD40" i="11"/>
  <c r="DG40" i="11" s="1"/>
  <c r="EQ38" i="11"/>
  <c r="CA38" i="11" s="1"/>
  <c r="BW21" i="11" s="1"/>
  <c r="HK24" i="11"/>
  <c r="CE24" i="11" s="1"/>
  <c r="DH29" i="11"/>
  <c r="DD30" i="11"/>
  <c r="DG30" i="11" s="1"/>
  <c r="DI30" i="11" s="1"/>
  <c r="BY30" i="11" s="1"/>
  <c r="HK49" i="11"/>
  <c r="CE49" i="11" s="1"/>
  <c r="FI44" i="11"/>
  <c r="CC44" i="11" s="1"/>
  <c r="DU48" i="11"/>
  <c r="DX48" i="11" s="1"/>
  <c r="EQ50" i="11"/>
  <c r="CA50" i="11" s="1"/>
  <c r="EQ48" i="11"/>
  <c r="CA48" i="11" s="1"/>
  <c r="DI41" i="11"/>
  <c r="BY41" i="11" s="1"/>
  <c r="FI45" i="11"/>
  <c r="CC45" i="11" s="1"/>
  <c r="DH40" i="11"/>
  <c r="DI23" i="11"/>
  <c r="BY23" i="11" s="1"/>
  <c r="GS33" i="11"/>
  <c r="CD33" i="11" s="1"/>
  <c r="DY43" i="11"/>
  <c r="GB39" i="11"/>
  <c r="CB39" i="11" s="1"/>
  <c r="GB38" i="11"/>
  <c r="CB38" i="11" s="1"/>
  <c r="GB50" i="11"/>
  <c r="CB50" i="11" s="1"/>
  <c r="DD43" i="11"/>
  <c r="DG43" i="11" s="1"/>
  <c r="DI43" i="11" s="1"/>
  <c r="BY43" i="11" s="1"/>
  <c r="GB48" i="11"/>
  <c r="CB48" i="11" s="1"/>
  <c r="DU43" i="11"/>
  <c r="DX43" i="11" s="1"/>
  <c r="DY48" i="11"/>
  <c r="DZ48" i="11" s="1"/>
  <c r="BZ48" i="11" s="1"/>
  <c r="DU36" i="11"/>
  <c r="DX36" i="11" s="1"/>
  <c r="DZ36" i="11" s="1"/>
  <c r="BZ36" i="11" s="1"/>
  <c r="FI40" i="11"/>
  <c r="CC40" i="11" s="1"/>
  <c r="GB20" i="11"/>
  <c r="CB20" i="11" s="1"/>
  <c r="DH44" i="11"/>
  <c r="DI44" i="11" s="1"/>
  <c r="BY44" i="11" s="1"/>
  <c r="FI30" i="11"/>
  <c r="CC30" i="11" s="1"/>
  <c r="HK20" i="11"/>
  <c r="CE20" i="11" s="1"/>
  <c r="DH31" i="11"/>
  <c r="DI38" i="11"/>
  <c r="BY38" i="11" s="1"/>
  <c r="DD33" i="11"/>
  <c r="DG33" i="11" s="1"/>
  <c r="DI33" i="11" s="1"/>
  <c r="BY33" i="11" s="1"/>
  <c r="DU40" i="11"/>
  <c r="DX40" i="11" s="1"/>
  <c r="DZ40" i="11" s="1"/>
  <c r="BZ40" i="11" s="1"/>
  <c r="EQ47" i="11"/>
  <c r="CA47" i="11" s="1"/>
  <c r="HK27" i="11"/>
  <c r="CE27" i="11" s="1"/>
  <c r="GB49" i="11"/>
  <c r="CB49" i="11" s="1"/>
  <c r="DY44" i="11"/>
  <c r="FI35" i="11"/>
  <c r="CC35" i="11" s="1"/>
  <c r="BT20" i="11" s="1"/>
  <c r="DI46" i="11"/>
  <c r="BY46" i="11" s="1"/>
  <c r="DH47" i="11"/>
  <c r="DU35" i="11"/>
  <c r="DX35" i="11" s="1"/>
  <c r="DZ35" i="11" s="1"/>
  <c r="BZ35" i="11" s="1"/>
  <c r="DD31" i="11"/>
  <c r="DG31" i="11" s="1"/>
  <c r="DI42" i="11"/>
  <c r="BY42" i="11" s="1"/>
  <c r="DD36" i="11"/>
  <c r="DG36" i="11" s="1"/>
  <c r="DI36" i="11" s="1"/>
  <c r="BY36" i="11" s="1"/>
  <c r="DD47" i="11"/>
  <c r="DG47" i="11" s="1"/>
  <c r="DU44" i="11"/>
  <c r="DX44" i="11" s="1"/>
  <c r="DH32" i="11"/>
  <c r="GB29" i="11"/>
  <c r="CB29" i="11" s="1"/>
  <c r="GS26" i="11"/>
  <c r="CD26" i="11" s="1"/>
  <c r="HK21" i="11"/>
  <c r="CE21" i="11" s="1"/>
  <c r="DI28" i="11"/>
  <c r="BY28" i="11" s="1"/>
  <c r="EQ29" i="11"/>
  <c r="CA29" i="11" s="1"/>
  <c r="GS28" i="11"/>
  <c r="CD28" i="11" s="1"/>
  <c r="GS21" i="11"/>
  <c r="CD21" i="11" s="1"/>
  <c r="FI25" i="11"/>
  <c r="CC25" i="11" s="1"/>
  <c r="FI21" i="11"/>
  <c r="CC21" i="11" s="1"/>
  <c r="DZ28" i="11"/>
  <c r="BZ28" i="11" s="1"/>
  <c r="EQ25" i="11"/>
  <c r="CA25" i="11" s="1"/>
  <c r="DZ23" i="11"/>
  <c r="BZ23" i="11" s="1"/>
  <c r="DZ27" i="11"/>
  <c r="BZ27" i="11" s="1"/>
  <c r="DZ25" i="11"/>
  <c r="BZ25" i="11" s="1"/>
  <c r="HK28" i="11"/>
  <c r="CE28" i="11" s="1"/>
  <c r="EQ22" i="11"/>
  <c r="CA22" i="11" s="1"/>
  <c r="GB25" i="11"/>
  <c r="CB25" i="11" s="1"/>
  <c r="GS24" i="11"/>
  <c r="CD24" i="11" s="1"/>
  <c r="GS25" i="11"/>
  <c r="CD25" i="11" s="1"/>
  <c r="FI23" i="11"/>
  <c r="CC23" i="11" s="1"/>
  <c r="DD25" i="11"/>
  <c r="DG25" i="11" s="1"/>
  <c r="DI25" i="11" s="1"/>
  <c r="BY25" i="11" s="1"/>
  <c r="EQ27" i="11"/>
  <c r="CA27" i="11" s="1"/>
  <c r="GS23" i="11"/>
  <c r="CD23" i="11" s="1"/>
  <c r="DZ22" i="11"/>
  <c r="BZ22" i="11" s="1"/>
  <c r="BN23" i="11"/>
  <c r="BH23" i="11" s="1"/>
  <c r="BG23" i="11" s="1"/>
  <c r="BN28" i="11"/>
  <c r="BH28" i="11" s="1"/>
  <c r="BG28" i="11" s="1"/>
  <c r="BN22" i="11"/>
  <c r="BH22" i="11" s="1"/>
  <c r="BG22" i="11" s="1"/>
  <c r="BN29" i="11"/>
  <c r="BH29" i="11" s="1"/>
  <c r="BG29" i="11" s="1"/>
  <c r="BN27" i="11"/>
  <c r="BH27" i="11" s="1"/>
  <c r="BG27" i="11" s="1"/>
  <c r="BN25" i="11"/>
  <c r="BH25" i="11" s="1"/>
  <c r="BG25" i="11" s="1"/>
  <c r="HK26" i="11"/>
  <c r="CE26" i="11" s="1"/>
  <c r="HK29" i="11"/>
  <c r="CE29" i="11" s="1"/>
  <c r="FI27" i="11"/>
  <c r="CC27" i="11" s="1"/>
  <c r="DD27" i="11"/>
  <c r="DG27" i="11" s="1"/>
  <c r="DI27" i="11" s="1"/>
  <c r="BY27" i="11" s="1"/>
  <c r="EQ20" i="11"/>
  <c r="CA20" i="11" s="1"/>
  <c r="GB24" i="11"/>
  <c r="CB24" i="11" s="1"/>
  <c r="FI33" i="10"/>
  <c r="CC33" i="10" s="1"/>
  <c r="DZ36" i="10"/>
  <c r="BZ36" i="10" s="1"/>
  <c r="DZ34" i="10"/>
  <c r="BZ34" i="10" s="1"/>
  <c r="DD39" i="10"/>
  <c r="DG39" i="10" s="1"/>
  <c r="DI39" i="10" s="1"/>
  <c r="BY39" i="10" s="1"/>
  <c r="FI48" i="10"/>
  <c r="CC48" i="10" s="1"/>
  <c r="GB50" i="10"/>
  <c r="CB50" i="10" s="1"/>
  <c r="GB37" i="10"/>
  <c r="CB37" i="10" s="1"/>
  <c r="DU47" i="10"/>
  <c r="DX47" i="10" s="1"/>
  <c r="DU40" i="10"/>
  <c r="DX40" i="10" s="1"/>
  <c r="DZ40" i="10" s="1"/>
  <c r="BZ40" i="10" s="1"/>
  <c r="DU43" i="10"/>
  <c r="DX43" i="10" s="1"/>
  <c r="HK35" i="10"/>
  <c r="CE35" i="10" s="1"/>
  <c r="DH44" i="10"/>
  <c r="EQ21" i="10"/>
  <c r="CA21" i="10" s="1"/>
  <c r="EQ23" i="10"/>
  <c r="CA23" i="10" s="1"/>
  <c r="DY44" i="10"/>
  <c r="DD47" i="10"/>
  <c r="DG47" i="10" s="1"/>
  <c r="DI47" i="10" s="1"/>
  <c r="BY47" i="10" s="1"/>
  <c r="DD44" i="10"/>
  <c r="DG44" i="10" s="1"/>
  <c r="DD34" i="10"/>
  <c r="DG34" i="10" s="1"/>
  <c r="DI34" i="10" s="1"/>
  <c r="BY34" i="10" s="1"/>
  <c r="DZ25" i="10"/>
  <c r="BZ25" i="10" s="1"/>
  <c r="DZ29" i="10"/>
  <c r="BZ29" i="10" s="1"/>
  <c r="FI27" i="10"/>
  <c r="CC27" i="10" s="1"/>
  <c r="DU44" i="10"/>
  <c r="DX44" i="10" s="1"/>
  <c r="DI49" i="10"/>
  <c r="BY49" i="10" s="1"/>
  <c r="GB21" i="10"/>
  <c r="CB21" i="10" s="1"/>
  <c r="EQ25" i="10"/>
  <c r="CA25" i="10" s="1"/>
  <c r="GB25" i="10"/>
  <c r="CB25" i="10" s="1"/>
  <c r="GB24" i="10"/>
  <c r="CB24" i="10" s="1"/>
  <c r="DH48" i="10"/>
  <c r="DH36" i="10"/>
  <c r="DH43" i="10"/>
  <c r="DY47" i="10"/>
  <c r="DD33" i="10"/>
  <c r="DG33" i="10" s="1"/>
  <c r="DI33" i="10" s="1"/>
  <c r="BY33" i="10" s="1"/>
  <c r="DH32" i="10"/>
  <c r="DH26" i="10"/>
  <c r="DI26" i="10" s="1"/>
  <c r="BY26" i="10" s="1"/>
  <c r="DZ33" i="10"/>
  <c r="BZ33" i="10" s="1"/>
  <c r="DU48" i="10"/>
  <c r="DX48" i="10" s="1"/>
  <c r="DZ48" i="10" s="1"/>
  <c r="BZ48" i="10" s="1"/>
  <c r="DD35" i="10"/>
  <c r="DG35" i="10" s="1"/>
  <c r="DD32" i="10"/>
  <c r="DG32" i="10" s="1"/>
  <c r="DY43" i="10"/>
  <c r="DZ30" i="10"/>
  <c r="BZ30" i="10" s="1"/>
  <c r="FI30" i="10"/>
  <c r="CC30" i="10" s="1"/>
  <c r="DZ26" i="10"/>
  <c r="BZ26" i="10" s="1"/>
  <c r="GS29" i="10"/>
  <c r="CD29" i="10" s="1"/>
  <c r="HP43" i="10"/>
  <c r="HJ43" i="10" s="1"/>
  <c r="HK43" i="10" s="1"/>
  <c r="CE43" i="10" s="1"/>
  <c r="HP33" i="10"/>
  <c r="HJ33" i="10" s="1"/>
  <c r="HK33" i="10" s="1"/>
  <c r="CE33" i="10" s="1"/>
  <c r="DD28" i="10"/>
  <c r="DG28" i="10" s="1"/>
  <c r="DI28" i="10" s="1"/>
  <c r="BY28" i="10" s="1"/>
  <c r="HP44" i="10"/>
  <c r="HJ44" i="10" s="1"/>
  <c r="HK44" i="10" s="1"/>
  <c r="CE44" i="10" s="1"/>
  <c r="DD36" i="10"/>
  <c r="DG36" i="10" s="1"/>
  <c r="HP47" i="10"/>
  <c r="HJ47" i="10" s="1"/>
  <c r="HK47" i="10" s="1"/>
  <c r="CE47" i="10" s="1"/>
  <c r="FI26" i="10"/>
  <c r="CC26" i="10" s="1"/>
  <c r="DD48" i="10"/>
  <c r="DG48" i="10" s="1"/>
  <c r="DH40" i="10"/>
  <c r="DD43" i="10"/>
  <c r="DG43" i="10" s="1"/>
  <c r="HP31" i="10"/>
  <c r="HJ31" i="10" s="1"/>
  <c r="HK31" i="10" s="1"/>
  <c r="CE31" i="10" s="1"/>
  <c r="DH35" i="10"/>
  <c r="DH30" i="10"/>
  <c r="DI30" i="10" s="1"/>
  <c r="BY30" i="10" s="1"/>
  <c r="DZ23" i="10"/>
  <c r="BZ23" i="10" s="1"/>
  <c r="GB23" i="10"/>
  <c r="CB23" i="10" s="1"/>
  <c r="HP28" i="10"/>
  <c r="HJ28" i="10" s="1"/>
  <c r="HK28" i="10" s="1"/>
  <c r="CE28" i="10" s="1"/>
  <c r="GB29" i="10"/>
  <c r="CB29" i="10" s="1"/>
  <c r="GS20" i="10"/>
  <c r="CD20" i="10" s="1"/>
  <c r="GB22" i="10"/>
  <c r="CB22" i="10" s="1"/>
  <c r="EQ20" i="10"/>
  <c r="CA20" i="10" s="1"/>
  <c r="BX20" i="10" s="1"/>
  <c r="BN20" i="10" s="1"/>
  <c r="BH20" i="10" s="1"/>
  <c r="GB20" i="10"/>
  <c r="CB20" i="10" s="1"/>
  <c r="GB28" i="10"/>
  <c r="CB28" i="10" s="1"/>
  <c r="DI20" i="10"/>
  <c r="BY20" i="10" s="1"/>
  <c r="HP29" i="10"/>
  <c r="HJ29" i="10" s="1"/>
  <c r="HK29" i="10" s="1"/>
  <c r="CE29" i="10" s="1"/>
  <c r="DD22" i="10"/>
  <c r="DG22" i="10" s="1"/>
  <c r="DI22" i="10" s="1"/>
  <c r="BY22" i="10" s="1"/>
  <c r="HP24" i="10"/>
  <c r="HJ24" i="10" s="1"/>
  <c r="HK24" i="10" s="1"/>
  <c r="CE24" i="10" s="1"/>
  <c r="DD29" i="10"/>
  <c r="DG29" i="10" s="1"/>
  <c r="FI24" i="10"/>
  <c r="CC24" i="10" s="1"/>
  <c r="AA20" i="10"/>
  <c r="HP23" i="10"/>
  <c r="HJ23" i="10" s="1"/>
  <c r="HK23" i="10" s="1"/>
  <c r="CE23" i="10" s="1"/>
  <c r="DH25" i="10"/>
  <c r="HP22" i="10"/>
  <c r="HJ22" i="10" s="1"/>
  <c r="HK22" i="10" s="1"/>
  <c r="CE22" i="10" s="1"/>
  <c r="DH23" i="10"/>
  <c r="DI23" i="10" s="1"/>
  <c r="BY23" i="10" s="1"/>
  <c r="GS26" i="10"/>
  <c r="CD26" i="10" s="1"/>
  <c r="DH29" i="10"/>
  <c r="DD25" i="10"/>
  <c r="DG25" i="10" s="1"/>
  <c r="DD27" i="10"/>
  <c r="DG27" i="10" s="1"/>
  <c r="HP25" i="10"/>
  <c r="HJ25" i="10" s="1"/>
  <c r="HK25" i="10" s="1"/>
  <c r="CE25" i="10" s="1"/>
  <c r="HP26" i="10"/>
  <c r="HJ26" i="10" s="1"/>
  <c r="HK26" i="10" s="1"/>
  <c r="CE26" i="10" s="1"/>
  <c r="HP21" i="10"/>
  <c r="HJ21" i="10" s="1"/>
  <c r="HK21" i="10" s="1"/>
  <c r="CE21" i="10" s="1"/>
  <c r="HP20" i="10"/>
  <c r="HJ20" i="10" s="1"/>
  <c r="HK20" i="10" s="1"/>
  <c r="CE20" i="10" s="1"/>
  <c r="GB27" i="10"/>
  <c r="CB27" i="10" s="1"/>
  <c r="EQ28" i="10"/>
  <c r="CA28" i="10" s="1"/>
  <c r="DZ21" i="10"/>
  <c r="BZ21" i="10" s="1"/>
  <c r="HP27" i="10"/>
  <c r="HJ27" i="10" s="1"/>
  <c r="HK27" i="10" s="1"/>
  <c r="CE27" i="10" s="1"/>
  <c r="FI23" i="10"/>
  <c r="CC23" i="10" s="1"/>
  <c r="DH27" i="10"/>
  <c r="FI28" i="10"/>
  <c r="CC28" i="10" s="1"/>
  <c r="BN33" i="9"/>
  <c r="BH33" i="9" s="1"/>
  <c r="BG33" i="9" s="1"/>
  <c r="BN31" i="9"/>
  <c r="BH31" i="9" s="1"/>
  <c r="BG31" i="9" s="1"/>
  <c r="BN32" i="9"/>
  <c r="BH32" i="9" s="1"/>
  <c r="BG32" i="9" s="1"/>
  <c r="BN34" i="9"/>
  <c r="BH34" i="9" s="1"/>
  <c r="BG34" i="9" s="1"/>
  <c r="BN23" i="9"/>
  <c r="BH23" i="9" s="1"/>
  <c r="BG23" i="9" s="1"/>
  <c r="BN24" i="9"/>
  <c r="BH24" i="9" s="1"/>
  <c r="BG24" i="9" s="1"/>
  <c r="GX43" i="9"/>
  <c r="GR43" i="9" s="1"/>
  <c r="GX41" i="9"/>
  <c r="GR41" i="9" s="1"/>
  <c r="GX50" i="9"/>
  <c r="GR50" i="9" s="1"/>
  <c r="GX35" i="9"/>
  <c r="GR35" i="9" s="1"/>
  <c r="GX37" i="9"/>
  <c r="GR37" i="9" s="1"/>
  <c r="GX36" i="9"/>
  <c r="GR36" i="9" s="1"/>
  <c r="FW35" i="9"/>
  <c r="FZ35" i="9" s="1"/>
  <c r="DU35" i="9"/>
  <c r="DX35" i="9" s="1"/>
  <c r="DZ35" i="9" s="1"/>
  <c r="BZ35" i="9" s="1"/>
  <c r="DY36" i="9"/>
  <c r="DU47" i="9"/>
  <c r="DX47" i="9" s="1"/>
  <c r="FW48" i="9"/>
  <c r="FZ48" i="9" s="1"/>
  <c r="GA48" i="9"/>
  <c r="FH32" i="9"/>
  <c r="GX30" i="9"/>
  <c r="GR30" i="9" s="1"/>
  <c r="DU38" i="9"/>
  <c r="DX38" i="9" s="1"/>
  <c r="DZ38" i="9" s="1"/>
  <c r="BZ38" i="9" s="1"/>
  <c r="DU36" i="9"/>
  <c r="DX36" i="9" s="1"/>
  <c r="FH46" i="9"/>
  <c r="HJ35" i="9"/>
  <c r="FD28" i="9"/>
  <c r="FG28" i="9" s="1"/>
  <c r="DJ34" i="9"/>
  <c r="DL34" i="9"/>
  <c r="DE34" i="9" s="1"/>
  <c r="DF34" i="9" s="1"/>
  <c r="GX29" i="9"/>
  <c r="DH25" i="9"/>
  <c r="DL43" i="9"/>
  <c r="DE43" i="9" s="1"/>
  <c r="DF43" i="9" s="1"/>
  <c r="DK43" i="9"/>
  <c r="DN43" i="9" s="1"/>
  <c r="DJ43" i="9"/>
  <c r="DM43" i="9" s="1"/>
  <c r="DC43" i="9"/>
  <c r="GX42" i="9"/>
  <c r="GR42" i="9" s="1"/>
  <c r="FH43" i="9"/>
  <c r="DH50" i="9"/>
  <c r="HP48" i="9"/>
  <c r="HJ48" i="9" s="1"/>
  <c r="HF46" i="9"/>
  <c r="HI46" i="9" s="1"/>
  <c r="GX49" i="9"/>
  <c r="GR49" i="9" s="1"/>
  <c r="GG45" i="9"/>
  <c r="GA45" i="9" s="1"/>
  <c r="DB43" i="9"/>
  <c r="DH42" i="9"/>
  <c r="FD48" i="9"/>
  <c r="FG48" i="9" s="1"/>
  <c r="HF45" i="9"/>
  <c r="HI45" i="9" s="1"/>
  <c r="FD39" i="9"/>
  <c r="FG39" i="9" s="1"/>
  <c r="FH39" i="9"/>
  <c r="DY43" i="9"/>
  <c r="FW37" i="9"/>
  <c r="FZ37" i="9" s="1"/>
  <c r="HF42" i="9"/>
  <c r="HI42" i="9" s="1"/>
  <c r="GA44" i="9"/>
  <c r="FW44" i="9"/>
  <c r="FZ44" i="9" s="1"/>
  <c r="GR23" i="9"/>
  <c r="GA28" i="9"/>
  <c r="HP50" i="9"/>
  <c r="HJ50" i="9" s="1"/>
  <c r="FH34" i="9"/>
  <c r="EL34" i="9"/>
  <c r="EO34" i="9" s="1"/>
  <c r="DL39" i="9"/>
  <c r="DE39" i="9" s="1"/>
  <c r="DF39" i="9" s="1"/>
  <c r="DK39" i="9"/>
  <c r="DN39" i="9" s="1"/>
  <c r="DC39" i="9"/>
  <c r="DJ39" i="9"/>
  <c r="DM39" i="9" s="1"/>
  <c r="DB39" i="9"/>
  <c r="FD49" i="9"/>
  <c r="FG49" i="9" s="1"/>
  <c r="FI49" i="9" s="1"/>
  <c r="CC49" i="9" s="1"/>
  <c r="DH45" i="9"/>
  <c r="HP41" i="9"/>
  <c r="HJ41" i="9" s="1"/>
  <c r="EL47" i="9"/>
  <c r="EO47" i="9" s="1"/>
  <c r="HP40" i="9"/>
  <c r="HJ40" i="9" s="1"/>
  <c r="DU37" i="9"/>
  <c r="DX37" i="9" s="1"/>
  <c r="DZ37" i="9" s="1"/>
  <c r="BZ37" i="9" s="1"/>
  <c r="GA29" i="9"/>
  <c r="GX21" i="9"/>
  <c r="GR21" i="9" s="1"/>
  <c r="DU22" i="9"/>
  <c r="DX22" i="9" s="1"/>
  <c r="GR27" i="9"/>
  <c r="GX46" i="9"/>
  <c r="GR46" i="9" s="1"/>
  <c r="HJ37" i="9"/>
  <c r="HJ43" i="9"/>
  <c r="HJ46" i="9"/>
  <c r="DZ46" i="9"/>
  <c r="BZ46" i="9" s="1"/>
  <c r="GX23" i="9"/>
  <c r="HF24" i="9"/>
  <c r="HI24" i="9" s="1"/>
  <c r="HK24" i="9" s="1"/>
  <c r="CE24" i="9" s="1"/>
  <c r="DY28" i="9"/>
  <c r="GX34" i="9"/>
  <c r="GR34" i="9" s="1"/>
  <c r="DB34" i="9"/>
  <c r="FH48" i="9"/>
  <c r="FH50" i="9"/>
  <c r="FD50" i="9"/>
  <c r="FG50" i="9" s="1"/>
  <c r="DD44" i="9"/>
  <c r="DG44" i="9" s="1"/>
  <c r="DI44" i="9" s="1"/>
  <c r="BY44" i="9" s="1"/>
  <c r="DC35" i="9"/>
  <c r="DL35" i="9"/>
  <c r="DE35" i="9" s="1"/>
  <c r="DF35" i="9" s="1"/>
  <c r="DK35" i="9"/>
  <c r="DN35" i="9" s="1"/>
  <c r="DJ35" i="9"/>
  <c r="DM35" i="9" s="1"/>
  <c r="DD50" i="9"/>
  <c r="DG50" i="9" s="1"/>
  <c r="HP49" i="9"/>
  <c r="HJ49" i="9" s="1"/>
  <c r="HF43" i="9"/>
  <c r="HI43" i="9" s="1"/>
  <c r="FH37" i="9"/>
  <c r="FH47" i="9"/>
  <c r="GG47" i="9"/>
  <c r="GA47" i="9" s="1"/>
  <c r="GA43" i="9"/>
  <c r="EL38" i="9"/>
  <c r="EO38" i="9" s="1"/>
  <c r="GX31" i="9"/>
  <c r="GR31" i="9" s="1"/>
  <c r="EL36" i="9"/>
  <c r="EO36" i="9" s="1"/>
  <c r="DD45" i="9"/>
  <c r="DG45" i="9" s="1"/>
  <c r="EC39" i="9"/>
  <c r="DV39" i="9" s="1"/>
  <c r="DW39" i="9" s="1"/>
  <c r="EB39" i="9"/>
  <c r="EE39" i="9" s="1"/>
  <c r="DT39" i="9"/>
  <c r="EA39" i="9"/>
  <c r="ED39" i="9" s="1"/>
  <c r="FW43" i="9"/>
  <c r="FZ43" i="9" s="1"/>
  <c r="FD47" i="9"/>
  <c r="FG47" i="9" s="1"/>
  <c r="DD38" i="9"/>
  <c r="DG38" i="9" s="1"/>
  <c r="DI38" i="9" s="1"/>
  <c r="BY38" i="9" s="1"/>
  <c r="EV50" i="9"/>
  <c r="EP50" i="9" s="1"/>
  <c r="GX27" i="9"/>
  <c r="DH29" i="9"/>
  <c r="DL48" i="9"/>
  <c r="DE48" i="9" s="1"/>
  <c r="DF48" i="9" s="1"/>
  <c r="DK48" i="9"/>
  <c r="DN48" i="9" s="1"/>
  <c r="DJ48" i="9"/>
  <c r="DM48" i="9" s="1"/>
  <c r="DC48" i="9"/>
  <c r="DB48" i="9"/>
  <c r="DH48" i="9" s="1"/>
  <c r="HF40" i="9"/>
  <c r="HI40" i="9" s="1"/>
  <c r="EL37" i="9"/>
  <c r="EO37" i="9" s="1"/>
  <c r="DY42" i="9"/>
  <c r="DD49" i="9"/>
  <c r="DG49" i="9" s="1"/>
  <c r="DI49" i="9" s="1"/>
  <c r="BY49" i="9" s="1"/>
  <c r="GG37" i="9"/>
  <c r="GA37" i="9" s="1"/>
  <c r="GG39" i="9"/>
  <c r="GA39" i="9" s="1"/>
  <c r="GA38" i="9"/>
  <c r="FW38" i="9"/>
  <c r="FZ38" i="9" s="1"/>
  <c r="GX45" i="9"/>
  <c r="GR45" i="9" s="1"/>
  <c r="GX38" i="9"/>
  <c r="GR38" i="9" s="1"/>
  <c r="FH23" i="9"/>
  <c r="DB27" i="9"/>
  <c r="DH27" i="9" s="1"/>
  <c r="HP27" i="9"/>
  <c r="HJ27" i="9" s="1"/>
  <c r="GX47" i="9"/>
  <c r="GR47" i="9" s="1"/>
  <c r="DJ47" i="9"/>
  <c r="DM47" i="9" s="1"/>
  <c r="DC47" i="9"/>
  <c r="DK47" i="9"/>
  <c r="DN47" i="9" s="1"/>
  <c r="DL47" i="9"/>
  <c r="DE47" i="9" s="1"/>
  <c r="DF47" i="9" s="1"/>
  <c r="HP38" i="9"/>
  <c r="HJ38" i="9" s="1"/>
  <c r="HK38" i="9" s="1"/>
  <c r="CE38" i="9" s="1"/>
  <c r="HP42" i="9"/>
  <c r="HJ42" i="9" s="1"/>
  <c r="EL44" i="9"/>
  <c r="EO44" i="9" s="1"/>
  <c r="DD37" i="9"/>
  <c r="DG37" i="9" s="1"/>
  <c r="DI37" i="9" s="1"/>
  <c r="BY37" i="9" s="1"/>
  <c r="FD41" i="9"/>
  <c r="FG41" i="9" s="1"/>
  <c r="DY47" i="9"/>
  <c r="GA35" i="9"/>
  <c r="GG36" i="9"/>
  <c r="GA36" i="9" s="1"/>
  <c r="GA41" i="9"/>
  <c r="FW41" i="9"/>
  <c r="FZ41" i="9" s="1"/>
  <c r="GA42" i="9"/>
  <c r="GG50" i="9"/>
  <c r="DU50" i="9"/>
  <c r="DX50" i="9" s="1"/>
  <c r="DZ50" i="9" s="1"/>
  <c r="BZ50" i="9" s="1"/>
  <c r="GX22" i="9"/>
  <c r="GX32" i="9"/>
  <c r="GR32" i="9" s="1"/>
  <c r="GA40" i="9"/>
  <c r="DD22" i="9"/>
  <c r="DG22" i="9" s="1"/>
  <c r="DI22" i="9" s="1"/>
  <c r="BY22" i="9" s="1"/>
  <c r="EL48" i="9"/>
  <c r="EO48" i="9" s="1"/>
  <c r="FW36" i="9"/>
  <c r="FZ36" i="9" s="1"/>
  <c r="FH38" i="9"/>
  <c r="GX48" i="9"/>
  <c r="GR48" i="9" s="1"/>
  <c r="DD23" i="9"/>
  <c r="DG23" i="9" s="1"/>
  <c r="GX33" i="9"/>
  <c r="GR33" i="9" s="1"/>
  <c r="HF50" i="9"/>
  <c r="HI50" i="9" s="1"/>
  <c r="FD45" i="9"/>
  <c r="FG45" i="9" s="1"/>
  <c r="DY49" i="9"/>
  <c r="DZ49" i="9" s="1"/>
  <c r="BZ49" i="9" s="1"/>
  <c r="GX44" i="9"/>
  <c r="GR44" i="9" s="1"/>
  <c r="FD37" i="9"/>
  <c r="FG37" i="9" s="1"/>
  <c r="DC27" i="9"/>
  <c r="HP33" i="9"/>
  <c r="DD46" i="9"/>
  <c r="DG46" i="9" s="1"/>
  <c r="DI46" i="9" s="1"/>
  <c r="BY46" i="9" s="1"/>
  <c r="GX24" i="9"/>
  <c r="GR24" i="9" s="1"/>
  <c r="HP39" i="9"/>
  <c r="HJ39" i="9" s="1"/>
  <c r="HP36" i="9"/>
  <c r="HJ36" i="9" s="1"/>
  <c r="FD43" i="9"/>
  <c r="FG43" i="9" s="1"/>
  <c r="GG24" i="9"/>
  <c r="GG46" i="9"/>
  <c r="GA46" i="9" s="1"/>
  <c r="EL43" i="9"/>
  <c r="EO43" i="9" s="1"/>
  <c r="GA50" i="9"/>
  <c r="GA30" i="9"/>
  <c r="GX40" i="9"/>
  <c r="GR40" i="9" s="1"/>
  <c r="DU32" i="9"/>
  <c r="DX32" i="9" s="1"/>
  <c r="DD41" i="9"/>
  <c r="DG41" i="9" s="1"/>
  <c r="DH41" i="9"/>
  <c r="DY22" i="9"/>
  <c r="DB40" i="9"/>
  <c r="DL40" i="9"/>
  <c r="DE40" i="9" s="1"/>
  <c r="DF40" i="9" s="1"/>
  <c r="DK40" i="9"/>
  <c r="DN40" i="9" s="1"/>
  <c r="DJ40" i="9"/>
  <c r="DM40" i="9" s="1"/>
  <c r="DC40" i="9"/>
  <c r="DD40" i="9" s="1"/>
  <c r="DG40" i="9" s="1"/>
  <c r="DU41" i="9"/>
  <c r="DX41" i="9" s="1"/>
  <c r="DZ41" i="9" s="1"/>
  <c r="BZ41" i="9" s="1"/>
  <c r="GX39" i="9"/>
  <c r="GR39" i="9" s="1"/>
  <c r="DR40" i="9"/>
  <c r="EA40" i="9"/>
  <c r="ED40" i="9" s="1"/>
  <c r="DT40" i="9"/>
  <c r="EB40" i="9"/>
  <c r="EE40" i="9" s="1"/>
  <c r="EC40" i="9"/>
  <c r="DV40" i="9" s="1"/>
  <c r="DW40" i="9" s="1"/>
  <c r="DU43" i="9"/>
  <c r="DX43" i="9" s="1"/>
  <c r="GX20" i="9"/>
  <c r="GX26" i="9"/>
  <c r="GR26" i="9" s="1"/>
  <c r="GX28" i="9"/>
  <c r="GX25" i="9"/>
  <c r="GR25" i="9" s="1"/>
  <c r="DE27" i="9"/>
  <c r="DF27" i="9" s="1"/>
  <c r="FH44" i="9"/>
  <c r="EL46" i="9"/>
  <c r="EO46" i="9" s="1"/>
  <c r="DC36" i="9"/>
  <c r="DB36" i="9"/>
  <c r="DL36" i="9"/>
  <c r="DE36" i="9" s="1"/>
  <c r="DF36" i="9" s="1"/>
  <c r="DJ36" i="9"/>
  <c r="DM36" i="9" s="1"/>
  <c r="DK36" i="9"/>
  <c r="DN36" i="9" s="1"/>
  <c r="FN45" i="9"/>
  <c r="FH45" i="9" s="1"/>
  <c r="DB47" i="9"/>
  <c r="DH47" i="9" s="1"/>
  <c r="HP47" i="9"/>
  <c r="HJ47" i="9" s="1"/>
  <c r="HP44" i="9"/>
  <c r="HJ44" i="9" s="1"/>
  <c r="DR39" i="9"/>
  <c r="DB35" i="9"/>
  <c r="DH35" i="9" s="1"/>
  <c r="DD42" i="9"/>
  <c r="DG42" i="9" s="1"/>
  <c r="DU48" i="9"/>
  <c r="DX48" i="9" s="1"/>
  <c r="DZ48" i="9" s="1"/>
  <c r="BZ48" i="9" s="1"/>
  <c r="FH35" i="9"/>
  <c r="FW47" i="9"/>
  <c r="FZ47" i="9" s="1"/>
  <c r="FD42" i="9"/>
  <c r="FG42" i="9" s="1"/>
  <c r="FI42" i="9" s="1"/>
  <c r="CC42" i="9" s="1"/>
  <c r="FH22" i="9"/>
  <c r="EV33" i="9"/>
  <c r="EP33" i="9" s="1"/>
  <c r="DJ20" i="9"/>
  <c r="DM20" i="9" s="1"/>
  <c r="DB20" i="9"/>
  <c r="DC20" i="9"/>
  <c r="DC26" i="9"/>
  <c r="DJ26" i="9"/>
  <c r="DM26" i="9" s="1"/>
  <c r="DL26" i="9"/>
  <c r="DE26" i="9" s="1"/>
  <c r="DF26" i="9" s="1"/>
  <c r="FW29" i="9"/>
  <c r="FZ29" i="9" s="1"/>
  <c r="GA26" i="9"/>
  <c r="HF33" i="9"/>
  <c r="HI33" i="9" s="1"/>
  <c r="FH21" i="9"/>
  <c r="HP25" i="9"/>
  <c r="HJ25" i="9" s="1"/>
  <c r="GA33" i="9"/>
  <c r="DK20" i="9"/>
  <c r="DN20" i="9" s="1"/>
  <c r="HP31" i="9"/>
  <c r="HJ31" i="9" s="1"/>
  <c r="DD33" i="9"/>
  <c r="DG33" i="9" s="1"/>
  <c r="DY32" i="9"/>
  <c r="EL23" i="9"/>
  <c r="EO23" i="9" s="1"/>
  <c r="DY24" i="9"/>
  <c r="DH23" i="9"/>
  <c r="FW33" i="9"/>
  <c r="FZ33" i="9" s="1"/>
  <c r="DB21" i="9"/>
  <c r="DJ21" i="9"/>
  <c r="DM21" i="9" s="1"/>
  <c r="DK21" i="9"/>
  <c r="DN21" i="9" s="1"/>
  <c r="DL21" i="9"/>
  <c r="DE21" i="9" s="1"/>
  <c r="DF21" i="9" s="1"/>
  <c r="DC21" i="9"/>
  <c r="DL33" i="9"/>
  <c r="DE33" i="9" s="1"/>
  <c r="DF33" i="9" s="1"/>
  <c r="HP29" i="9"/>
  <c r="DY20" i="9"/>
  <c r="HP34" i="9"/>
  <c r="HJ34" i="9" s="1"/>
  <c r="GA24" i="9"/>
  <c r="DY25" i="9"/>
  <c r="HP28" i="9"/>
  <c r="DY27" i="9"/>
  <c r="GA21" i="9"/>
  <c r="FD33" i="9"/>
  <c r="FG33" i="9" s="1"/>
  <c r="HP26" i="9"/>
  <c r="HJ26" i="9" s="1"/>
  <c r="GA32" i="9"/>
  <c r="EI13" i="9"/>
  <c r="EV38" i="9" s="1"/>
  <c r="EP38" i="9" s="1"/>
  <c r="DH33" i="9"/>
  <c r="DL31" i="9"/>
  <c r="DE31" i="9" s="1"/>
  <c r="DF31" i="9" s="1"/>
  <c r="EV29" i="9"/>
  <c r="EP29" i="9" s="1"/>
  <c r="EV30" i="9"/>
  <c r="EV32" i="9"/>
  <c r="EP32" i="9" s="1"/>
  <c r="HP30" i="9"/>
  <c r="FD29" i="9"/>
  <c r="FG29" i="9" s="1"/>
  <c r="DC24" i="9"/>
  <c r="DJ24" i="9"/>
  <c r="DM24" i="9" s="1"/>
  <c r="DL24" i="9"/>
  <c r="DE24" i="9" s="1"/>
  <c r="DF24" i="9" s="1"/>
  <c r="DK24" i="9"/>
  <c r="DN24" i="9" s="1"/>
  <c r="DH24" i="9" s="1"/>
  <c r="DH31" i="9"/>
  <c r="DL20" i="9"/>
  <c r="DE20" i="9" s="1"/>
  <c r="DF20" i="9" s="1"/>
  <c r="DY23" i="9"/>
  <c r="FD21" i="9"/>
  <c r="FG21" i="9" s="1"/>
  <c r="EV23" i="9"/>
  <c r="EP23" i="9" s="1"/>
  <c r="EV20" i="9"/>
  <c r="EP20" i="9" s="1"/>
  <c r="DU21" i="9"/>
  <c r="DX21" i="9" s="1"/>
  <c r="DZ21" i="9" s="1"/>
  <c r="BZ21" i="9" s="1"/>
  <c r="FH25" i="9"/>
  <c r="EV24" i="9"/>
  <c r="EP24" i="9" s="1"/>
  <c r="DC30" i="9"/>
  <c r="DB30" i="9"/>
  <c r="DJ30" i="9"/>
  <c r="DM30" i="9" s="1"/>
  <c r="FW24" i="9"/>
  <c r="FZ24" i="9" s="1"/>
  <c r="HP32" i="9"/>
  <c r="HJ32" i="9" s="1"/>
  <c r="HF21" i="9"/>
  <c r="HI21" i="9" s="1"/>
  <c r="HP23" i="9"/>
  <c r="HJ23" i="9" s="1"/>
  <c r="EV26" i="9"/>
  <c r="EP26" i="9" s="1"/>
  <c r="FD25" i="9"/>
  <c r="FG25" i="9" s="1"/>
  <c r="DK30" i="9"/>
  <c r="DN30" i="9" s="1"/>
  <c r="DU30" i="9"/>
  <c r="DX30" i="9" s="1"/>
  <c r="DZ30" i="9" s="1"/>
  <c r="BZ30" i="9" s="1"/>
  <c r="GA34" i="9"/>
  <c r="EV34" i="9"/>
  <c r="EP34" i="9" s="1"/>
  <c r="HP22" i="9"/>
  <c r="HF34" i="9"/>
  <c r="HI34" i="9" s="1"/>
  <c r="EL21" i="9"/>
  <c r="EO21" i="9" s="1"/>
  <c r="HP21" i="9"/>
  <c r="HJ21" i="9" s="1"/>
  <c r="HJ22" i="9"/>
  <c r="FD26" i="9"/>
  <c r="FG26" i="9" s="1"/>
  <c r="DK26" i="9"/>
  <c r="DN26" i="9" s="1"/>
  <c r="DH26" i="9" s="1"/>
  <c r="EV25" i="9"/>
  <c r="EP25" i="9" s="1"/>
  <c r="EL27" i="9"/>
  <c r="EO27" i="9" s="1"/>
  <c r="DL30" i="9"/>
  <c r="DE30" i="9" s="1"/>
  <c r="DF30" i="9" s="1"/>
  <c r="HJ33" i="9"/>
  <c r="DC28" i="9"/>
  <c r="DB28" i="9"/>
  <c r="DH28" i="9" s="1"/>
  <c r="FH31" i="9"/>
  <c r="DY33" i="9"/>
  <c r="DY31" i="9"/>
  <c r="GN34" i="9"/>
  <c r="GQ34" i="9" s="1"/>
  <c r="DU34" i="9"/>
  <c r="DX34" i="9" s="1"/>
  <c r="DZ34" i="9" s="1"/>
  <c r="BZ34" i="9" s="1"/>
  <c r="GN32" i="9"/>
  <c r="GQ32" i="9" s="1"/>
  <c r="FD32" i="9"/>
  <c r="FG32" i="9" s="1"/>
  <c r="DD31" i="9"/>
  <c r="DG31" i="9" s="1"/>
  <c r="DD32" i="9"/>
  <c r="DG32" i="9" s="1"/>
  <c r="DM32" i="9"/>
  <c r="DH32" i="9" s="1"/>
  <c r="EL33" i="9"/>
  <c r="EO33" i="9" s="1"/>
  <c r="HF32" i="9"/>
  <c r="HI32" i="9" s="1"/>
  <c r="HF31" i="9"/>
  <c r="HI31" i="9" s="1"/>
  <c r="DU33" i="9"/>
  <c r="DX33" i="9" s="1"/>
  <c r="FD31" i="9"/>
  <c r="FG31" i="9" s="1"/>
  <c r="FW32" i="9"/>
  <c r="FZ32" i="9" s="1"/>
  <c r="DM34" i="9"/>
  <c r="GA31" i="9"/>
  <c r="EL31" i="9"/>
  <c r="EO31" i="9" s="1"/>
  <c r="GN31" i="9"/>
  <c r="GQ31" i="9" s="1"/>
  <c r="FH33" i="9"/>
  <c r="FD34" i="9"/>
  <c r="FG34" i="9" s="1"/>
  <c r="BI33" i="9"/>
  <c r="FW34" i="9"/>
  <c r="FZ34" i="9" s="1"/>
  <c r="FW31" i="9"/>
  <c r="FZ31" i="9" s="1"/>
  <c r="DU31" i="9"/>
  <c r="DX31" i="9" s="1"/>
  <c r="BN26" i="9"/>
  <c r="BH26" i="9" s="1"/>
  <c r="BG26" i="9" s="1"/>
  <c r="BN29" i="9"/>
  <c r="BH29" i="9" s="1"/>
  <c r="BG29" i="9" s="1"/>
  <c r="BN27" i="9"/>
  <c r="BH27" i="9" s="1"/>
  <c r="BG27" i="9" s="1"/>
  <c r="FW25" i="9"/>
  <c r="FZ25" i="9" s="1"/>
  <c r="GN29" i="9"/>
  <c r="GQ29" i="9" s="1"/>
  <c r="DU29" i="9"/>
  <c r="DX29" i="9" s="1"/>
  <c r="GA27" i="9"/>
  <c r="BN28" i="9"/>
  <c r="BH28" i="9" s="1"/>
  <c r="BG28" i="9" s="1"/>
  <c r="EL29" i="9"/>
  <c r="EO29" i="9" s="1"/>
  <c r="FH26" i="9"/>
  <c r="HJ28" i="9"/>
  <c r="FH27" i="9"/>
  <c r="EL25" i="9"/>
  <c r="EO25" i="9" s="1"/>
  <c r="GN27" i="9"/>
  <c r="GQ27" i="9" s="1"/>
  <c r="DY26" i="9"/>
  <c r="FD27" i="9"/>
  <c r="FG27" i="9" s="1"/>
  <c r="HF29" i="9"/>
  <c r="HI29" i="9" s="1"/>
  <c r="DU27" i="9"/>
  <c r="DX27" i="9" s="1"/>
  <c r="FD30" i="9"/>
  <c r="FG30" i="9" s="1"/>
  <c r="FI30" i="9" s="1"/>
  <c r="CC30" i="9" s="1"/>
  <c r="DU28" i="9"/>
  <c r="DX28" i="9" s="1"/>
  <c r="DZ28" i="9" s="1"/>
  <c r="BZ28" i="9" s="1"/>
  <c r="BU28" i="9"/>
  <c r="BJ28" i="9" s="1"/>
  <c r="BW28" i="9"/>
  <c r="BK28" i="9" s="1"/>
  <c r="BI28" i="9" s="1"/>
  <c r="DY29" i="9"/>
  <c r="GA25" i="9"/>
  <c r="GN30" i="9"/>
  <c r="GQ30" i="9" s="1"/>
  <c r="HF30" i="9"/>
  <c r="HI30" i="9" s="1"/>
  <c r="BN25" i="9"/>
  <c r="BH25" i="9" s="1"/>
  <c r="BG25" i="9" s="1"/>
  <c r="BU26" i="9"/>
  <c r="BJ26" i="9" s="1"/>
  <c r="BW26" i="9"/>
  <c r="BK26" i="9" s="1"/>
  <c r="BI26" i="9" s="1"/>
  <c r="EU30" i="9"/>
  <c r="EL30" i="9"/>
  <c r="EO30" i="9" s="1"/>
  <c r="FW27" i="9"/>
  <c r="FZ27" i="9" s="1"/>
  <c r="FW28" i="9"/>
  <c r="FZ28" i="9" s="1"/>
  <c r="GB28" i="9" s="1"/>
  <c r="CB28" i="9" s="1"/>
  <c r="DI29" i="9"/>
  <c r="BY29" i="9" s="1"/>
  <c r="HF27" i="9"/>
  <c r="HI27" i="9" s="1"/>
  <c r="GR28" i="9"/>
  <c r="HF28" i="9"/>
  <c r="HI28" i="9" s="1"/>
  <c r="HJ29" i="9"/>
  <c r="DU26" i="9"/>
  <c r="DX26" i="9" s="1"/>
  <c r="FW30" i="9"/>
  <c r="FZ30" i="9" s="1"/>
  <c r="GR29" i="9"/>
  <c r="HF25" i="9"/>
  <c r="HI25" i="9" s="1"/>
  <c r="GN28" i="9"/>
  <c r="GQ28" i="9" s="1"/>
  <c r="BN22" i="9"/>
  <c r="BH22" i="9" s="1"/>
  <c r="BG22" i="9" s="1"/>
  <c r="HJ30" i="9"/>
  <c r="DU25" i="9"/>
  <c r="DX25" i="9" s="1"/>
  <c r="DD25" i="9"/>
  <c r="DG25" i="9" s="1"/>
  <c r="DI25" i="9" s="1"/>
  <c r="BY25" i="9" s="1"/>
  <c r="FH29" i="9"/>
  <c r="EL28" i="9"/>
  <c r="EO28" i="9" s="1"/>
  <c r="HF23" i="9"/>
  <c r="HI23" i="9" s="1"/>
  <c r="EL24" i="9"/>
  <c r="EO24" i="9" s="1"/>
  <c r="GF20" i="9"/>
  <c r="GA20" i="9" s="1"/>
  <c r="FW20" i="9"/>
  <c r="FZ20" i="9" s="1"/>
  <c r="GA22" i="9"/>
  <c r="GN23" i="9"/>
  <c r="GQ23" i="9" s="1"/>
  <c r="GA23" i="9"/>
  <c r="FD23" i="9"/>
  <c r="FG23" i="9" s="1"/>
  <c r="FH20" i="9"/>
  <c r="FD20" i="9"/>
  <c r="FG20" i="9" s="1"/>
  <c r="FW22" i="9"/>
  <c r="FZ22" i="9" s="1"/>
  <c r="FD24" i="9"/>
  <c r="FG24" i="9" s="1"/>
  <c r="DU23" i="9"/>
  <c r="DX23" i="9" s="1"/>
  <c r="DZ23" i="9" s="1"/>
  <c r="BZ23" i="9" s="1"/>
  <c r="HF22" i="9"/>
  <c r="HI22" i="9" s="1"/>
  <c r="GW20" i="9"/>
  <c r="GN20" i="9"/>
  <c r="GQ20" i="9" s="1"/>
  <c r="GR22" i="9"/>
  <c r="HP20" i="9"/>
  <c r="HJ20" i="9" s="1"/>
  <c r="HF20" i="9"/>
  <c r="HI20" i="9" s="1"/>
  <c r="FD22" i="9"/>
  <c r="FG22" i="9" s="1"/>
  <c r="FH24" i="9"/>
  <c r="DU24" i="9"/>
  <c r="DX24" i="9" s="1"/>
  <c r="BI22" i="9"/>
  <c r="GB23" i="9" l="1"/>
  <c r="CB23" i="9" s="1"/>
  <c r="BK21" i="11"/>
  <c r="BI21" i="11" s="1"/>
  <c r="DI32" i="11"/>
  <c r="BY32" i="11" s="1"/>
  <c r="BJ21" i="11"/>
  <c r="FI32" i="9"/>
  <c r="CC32" i="9" s="1"/>
  <c r="GS33" i="9"/>
  <c r="CD33" i="9" s="1"/>
  <c r="GS28" i="9"/>
  <c r="CD28" i="9" s="1"/>
  <c r="AT20" i="10"/>
  <c r="AC20" i="10" s="1"/>
  <c r="BD20" i="10" s="1"/>
  <c r="BD35" i="10" s="1"/>
  <c r="Q16" i="10" s="1"/>
  <c r="DI35" i="10"/>
  <c r="BY35" i="10" s="1"/>
  <c r="DI40" i="10"/>
  <c r="BY40" i="10" s="1"/>
  <c r="HK48" i="9"/>
  <c r="CE48" i="9" s="1"/>
  <c r="HK22" i="9"/>
  <c r="CE22" i="9" s="1"/>
  <c r="HK41" i="9"/>
  <c r="CE41" i="9" s="1"/>
  <c r="BW20" i="11"/>
  <c r="BX20" i="11"/>
  <c r="BN20" i="11" s="1"/>
  <c r="BV20" i="11"/>
  <c r="BU20" i="11"/>
  <c r="BJ20" i="11" s="1"/>
  <c r="DI31" i="11"/>
  <c r="BY31" i="11" s="1"/>
  <c r="BX36" i="11"/>
  <c r="BX35" i="11"/>
  <c r="BX38" i="11"/>
  <c r="HK26" i="9"/>
  <c r="CE26" i="9" s="1"/>
  <c r="FI44" i="9"/>
  <c r="CC44" i="9" s="1"/>
  <c r="GS21" i="9"/>
  <c r="CD21" i="9" s="1"/>
  <c r="GB40" i="9"/>
  <c r="CB40" i="9" s="1"/>
  <c r="HK37" i="9"/>
  <c r="CE37" i="9" s="1"/>
  <c r="FI28" i="9"/>
  <c r="CC28" i="9" s="1"/>
  <c r="HK49" i="9"/>
  <c r="CE49" i="9" s="1"/>
  <c r="HK47" i="9"/>
  <c r="CE47" i="9" s="1"/>
  <c r="GS42" i="9"/>
  <c r="CD42" i="9" s="1"/>
  <c r="GS32" i="9"/>
  <c r="CD32" i="9" s="1"/>
  <c r="EQ32" i="9"/>
  <c r="CA32" i="9" s="1"/>
  <c r="HK44" i="9"/>
  <c r="CE44" i="9" s="1"/>
  <c r="HK36" i="9"/>
  <c r="CE36" i="9" s="1"/>
  <c r="GB42" i="9"/>
  <c r="CB42" i="9" s="1"/>
  <c r="HK35" i="9"/>
  <c r="CE35" i="9" s="1"/>
  <c r="GB30" i="9"/>
  <c r="CB30" i="9" s="1"/>
  <c r="FI40" i="9"/>
  <c r="CC40" i="9" s="1"/>
  <c r="EQ34" i="9"/>
  <c r="CA34" i="9" s="1"/>
  <c r="FI26" i="9"/>
  <c r="CC26" i="9" s="1"/>
  <c r="EQ38" i="9"/>
  <c r="CA38" i="9" s="1"/>
  <c r="DI23" i="9"/>
  <c r="BY23" i="9" s="1"/>
  <c r="GB45" i="9"/>
  <c r="CB45" i="9" s="1"/>
  <c r="DZ42" i="9"/>
  <c r="BZ42" i="9" s="1"/>
  <c r="GB48" i="9"/>
  <c r="CB48" i="9" s="1"/>
  <c r="GS22" i="9"/>
  <c r="CD22" i="9" s="1"/>
  <c r="GB26" i="9"/>
  <c r="CB26" i="9" s="1"/>
  <c r="GS38" i="9"/>
  <c r="CD38" i="9" s="1"/>
  <c r="FI25" i="9"/>
  <c r="CC25" i="9" s="1"/>
  <c r="GS40" i="9"/>
  <c r="CD40" i="9" s="1"/>
  <c r="GB46" i="9"/>
  <c r="CB46" i="9" s="1"/>
  <c r="HK39" i="9"/>
  <c r="CE39" i="9" s="1"/>
  <c r="HK42" i="9"/>
  <c r="CE42" i="9" s="1"/>
  <c r="FI35" i="9"/>
  <c r="CC35" i="9" s="1"/>
  <c r="GB50" i="9"/>
  <c r="CB50" i="9" s="1"/>
  <c r="GS47" i="9"/>
  <c r="CD47" i="9" s="1"/>
  <c r="GB49" i="9"/>
  <c r="CB49" i="9" s="1"/>
  <c r="GS46" i="9"/>
  <c r="CD46" i="9" s="1"/>
  <c r="DZ31" i="9"/>
  <c r="BZ31" i="9" s="1"/>
  <c r="FI41" i="9"/>
  <c r="CC41" i="9" s="1"/>
  <c r="HK46" i="9"/>
  <c r="CE46" i="9" s="1"/>
  <c r="DD39" i="9"/>
  <c r="DG39" i="9" s="1"/>
  <c r="DH43" i="9"/>
  <c r="DD43" i="9"/>
  <c r="DG43" i="9" s="1"/>
  <c r="DI43" i="9" s="1"/>
  <c r="BY43" i="9" s="1"/>
  <c r="EV47" i="9"/>
  <c r="EP47" i="9" s="1"/>
  <c r="DZ27" i="9"/>
  <c r="BZ27" i="9" s="1"/>
  <c r="GB39" i="9"/>
  <c r="CB39" i="9" s="1"/>
  <c r="FI37" i="9"/>
  <c r="CC37" i="9" s="1"/>
  <c r="FI34" i="9"/>
  <c r="CC34" i="9" s="1"/>
  <c r="HK45" i="9"/>
  <c r="CE45" i="9" s="1"/>
  <c r="DI44" i="10"/>
  <c r="BY44" i="10" s="1"/>
  <c r="FI29" i="9"/>
  <c r="CC29" i="9" s="1"/>
  <c r="GB34" i="9"/>
  <c r="CB34" i="9" s="1"/>
  <c r="FI45" i="9"/>
  <c r="CC45" i="9" s="1"/>
  <c r="DI41" i="9"/>
  <c r="BY41" i="9" s="1"/>
  <c r="EV43" i="9"/>
  <c r="EP43" i="9" s="1"/>
  <c r="DD34" i="9"/>
  <c r="DG34" i="9" s="1"/>
  <c r="FI39" i="9"/>
  <c r="CC39" i="9" s="1"/>
  <c r="DZ43" i="11"/>
  <c r="BZ43" i="11" s="1"/>
  <c r="DI35" i="11"/>
  <c r="BY35" i="11" s="1"/>
  <c r="EV39" i="9"/>
  <c r="EP39" i="9" s="1"/>
  <c r="EQ39" i="9" s="1"/>
  <c r="CA39" i="9" s="1"/>
  <c r="GS26" i="9"/>
  <c r="CD26" i="9" s="1"/>
  <c r="FI36" i="9"/>
  <c r="CC36" i="9" s="1"/>
  <c r="GS25" i="9"/>
  <c r="CD25" i="9" s="1"/>
  <c r="GS36" i="9"/>
  <c r="CD36" i="9" s="1"/>
  <c r="GS37" i="9"/>
  <c r="CD37" i="9" s="1"/>
  <c r="EQ26" i="9"/>
  <c r="CA26" i="9" s="1"/>
  <c r="FI46" i="9"/>
  <c r="CC46" i="9" s="1"/>
  <c r="GS41" i="9"/>
  <c r="CD41" i="9" s="1"/>
  <c r="EQ29" i="9"/>
  <c r="CA29" i="9" s="1"/>
  <c r="GS44" i="9"/>
  <c r="CD44" i="9" s="1"/>
  <c r="GS43" i="9"/>
  <c r="CD43" i="9" s="1"/>
  <c r="DI32" i="9"/>
  <c r="BY32" i="9" s="1"/>
  <c r="GS39" i="9"/>
  <c r="CD39" i="9" s="1"/>
  <c r="GS24" i="9"/>
  <c r="CD24" i="9" s="1"/>
  <c r="GS31" i="9"/>
  <c r="CD31" i="9" s="1"/>
  <c r="GS45" i="9"/>
  <c r="CD45" i="9" s="1"/>
  <c r="HK20" i="9"/>
  <c r="CE20" i="9" s="1"/>
  <c r="EQ50" i="9"/>
  <c r="CA50" i="9" s="1"/>
  <c r="GS30" i="9"/>
  <c r="CD30" i="9" s="1"/>
  <c r="FI38" i="9"/>
  <c r="CC38" i="9" s="1"/>
  <c r="EQ20" i="9"/>
  <c r="CA20" i="9" s="1"/>
  <c r="BX20" i="9" s="1"/>
  <c r="BN20" i="9" s="1"/>
  <c r="GB37" i="9"/>
  <c r="CB37" i="9" s="1"/>
  <c r="DZ22" i="9"/>
  <c r="BZ22" i="9" s="1"/>
  <c r="GB21" i="9"/>
  <c r="CB21" i="9" s="1"/>
  <c r="DZ25" i="9"/>
  <c r="BZ25" i="9" s="1"/>
  <c r="DZ32" i="9"/>
  <c r="BZ32" i="9" s="1"/>
  <c r="GB41" i="9"/>
  <c r="CB41" i="9" s="1"/>
  <c r="HK50" i="9"/>
  <c r="CE50" i="9" s="1"/>
  <c r="GS49" i="9"/>
  <c r="CD49" i="9" s="1"/>
  <c r="GS35" i="9"/>
  <c r="CD35" i="9" s="1"/>
  <c r="GB24" i="9"/>
  <c r="CB24" i="9" s="1"/>
  <c r="GB36" i="9"/>
  <c r="CB36" i="9" s="1"/>
  <c r="GS50" i="9"/>
  <c r="CD50" i="9" s="1"/>
  <c r="HK33" i="9"/>
  <c r="CE33" i="9" s="1"/>
  <c r="GB47" i="9"/>
  <c r="CB47" i="9" s="1"/>
  <c r="EQ47" i="9"/>
  <c r="CA47" i="9" s="1"/>
  <c r="GS27" i="9"/>
  <c r="CD27" i="9" s="1"/>
  <c r="FI24" i="9"/>
  <c r="CC24" i="9" s="1"/>
  <c r="GS29" i="9"/>
  <c r="CD29" i="9" s="1"/>
  <c r="FI33" i="9"/>
  <c r="CC33" i="9" s="1"/>
  <c r="DZ20" i="9"/>
  <c r="BZ20" i="9" s="1"/>
  <c r="GS48" i="9"/>
  <c r="CD48" i="9" s="1"/>
  <c r="DZ47" i="9"/>
  <c r="BZ47" i="9" s="1"/>
  <c r="EQ43" i="9"/>
  <c r="CA43" i="9" s="1"/>
  <c r="FI48" i="9"/>
  <c r="CC48" i="9" s="1"/>
  <c r="DI50" i="9"/>
  <c r="BY50" i="9" s="1"/>
  <c r="GB25" i="9"/>
  <c r="CB25" i="9" s="1"/>
  <c r="FI43" i="9"/>
  <c r="CC43" i="9" s="1"/>
  <c r="EQ24" i="9"/>
  <c r="CA24" i="9" s="1"/>
  <c r="DI47" i="11"/>
  <c r="BY47" i="11" s="1"/>
  <c r="DI40" i="11"/>
  <c r="BY40" i="11" s="1"/>
  <c r="BH21" i="11"/>
  <c r="BG21" i="11" s="1"/>
  <c r="AQ21" i="11" s="1"/>
  <c r="AX21" i="11" s="1"/>
  <c r="DZ44" i="11"/>
  <c r="BZ44" i="11" s="1"/>
  <c r="AA21" i="11"/>
  <c r="AD21" i="11" s="1"/>
  <c r="DI29" i="10"/>
  <c r="BY29" i="10" s="1"/>
  <c r="BX37" i="10"/>
  <c r="BX36" i="10"/>
  <c r="BX35" i="10"/>
  <c r="BX38" i="10"/>
  <c r="DI32" i="10"/>
  <c r="BY32" i="10" s="1"/>
  <c r="DZ47" i="10"/>
  <c r="BZ47" i="10" s="1"/>
  <c r="DZ43" i="10"/>
  <c r="BZ43" i="10" s="1"/>
  <c r="DI43" i="10"/>
  <c r="BY43" i="10" s="1"/>
  <c r="DI36" i="10"/>
  <c r="BY36" i="10" s="1"/>
  <c r="DZ44" i="10"/>
  <c r="BZ44" i="10" s="1"/>
  <c r="AY36" i="10"/>
  <c r="AJ37" i="10" s="1"/>
  <c r="DI48" i="10"/>
  <c r="BY48" i="10" s="1"/>
  <c r="DI27" i="10"/>
  <c r="BY27" i="10" s="1"/>
  <c r="AD20" i="10"/>
  <c r="DI25" i="10"/>
  <c r="BY25" i="10" s="1"/>
  <c r="FI50" i="9"/>
  <c r="CC50" i="9" s="1"/>
  <c r="DD27" i="9"/>
  <c r="DG27" i="9" s="1"/>
  <c r="DI27" i="9" s="1"/>
  <c r="BY27" i="9" s="1"/>
  <c r="EV42" i="9"/>
  <c r="EP42" i="9" s="1"/>
  <c r="EQ42" i="9" s="1"/>
  <c r="CA42" i="9" s="1"/>
  <c r="DU39" i="9"/>
  <c r="DX39" i="9" s="1"/>
  <c r="EV44" i="9"/>
  <c r="EP44" i="9" s="1"/>
  <c r="EQ44" i="9" s="1"/>
  <c r="CA44" i="9" s="1"/>
  <c r="EV28" i="9"/>
  <c r="EP28" i="9" s="1"/>
  <c r="EQ28" i="9" s="1"/>
  <c r="CA28" i="9" s="1"/>
  <c r="DH36" i="9"/>
  <c r="DY40" i="9"/>
  <c r="EV45" i="9"/>
  <c r="EP45" i="9" s="1"/>
  <c r="EQ45" i="9" s="1"/>
  <c r="CA45" i="9" s="1"/>
  <c r="HK40" i="9"/>
  <c r="CE40" i="9" s="1"/>
  <c r="DI42" i="9"/>
  <c r="BY42" i="9" s="1"/>
  <c r="DD20" i="9"/>
  <c r="DG20" i="9" s="1"/>
  <c r="EP30" i="9"/>
  <c r="GS34" i="9"/>
  <c r="CD34" i="9" s="1"/>
  <c r="GB44" i="9"/>
  <c r="CB44" i="9" s="1"/>
  <c r="DU40" i="9"/>
  <c r="DX40" i="9" s="1"/>
  <c r="FI23" i="9"/>
  <c r="CC23" i="9" s="1"/>
  <c r="GB32" i="9"/>
  <c r="CB32" i="9" s="1"/>
  <c r="DH21" i="9"/>
  <c r="GB29" i="9"/>
  <c r="CB29" i="9" s="1"/>
  <c r="EV37" i="9"/>
  <c r="EP37" i="9" s="1"/>
  <c r="EQ37" i="9" s="1"/>
  <c r="CA37" i="9" s="1"/>
  <c r="BV21" i="9" s="1"/>
  <c r="HK43" i="9"/>
  <c r="CE43" i="9" s="1"/>
  <c r="DI45" i="9"/>
  <c r="BY45" i="9" s="1"/>
  <c r="EV46" i="9"/>
  <c r="EP46" i="9" s="1"/>
  <c r="EQ46" i="9" s="1"/>
  <c r="CA46" i="9" s="1"/>
  <c r="GB35" i="9"/>
  <c r="CB35" i="9" s="1"/>
  <c r="EQ33" i="9"/>
  <c r="CA33" i="9" s="1"/>
  <c r="DH34" i="9"/>
  <c r="FI22" i="9"/>
  <c r="CC22" i="9" s="1"/>
  <c r="DZ33" i="9"/>
  <c r="BZ33" i="9" s="1"/>
  <c r="EV41" i="9"/>
  <c r="EP41" i="9" s="1"/>
  <c r="EQ41" i="9" s="1"/>
  <c r="CA41" i="9" s="1"/>
  <c r="EV48" i="9"/>
  <c r="EP48" i="9" s="1"/>
  <c r="EQ48" i="9" s="1"/>
  <c r="CA48" i="9" s="1"/>
  <c r="GR20" i="9"/>
  <c r="GS20" i="9" s="1"/>
  <c r="CD20" i="9" s="1"/>
  <c r="FI47" i="9"/>
  <c r="CC47" i="9" s="1"/>
  <c r="DD48" i="9"/>
  <c r="DG48" i="9" s="1"/>
  <c r="DI48" i="9" s="1"/>
  <c r="BY48" i="9" s="1"/>
  <c r="EV27" i="9"/>
  <c r="EP27" i="9" s="1"/>
  <c r="EQ27" i="9" s="1"/>
  <c r="CA27" i="9" s="1"/>
  <c r="EV49" i="9"/>
  <c r="EP49" i="9" s="1"/>
  <c r="EQ49" i="9" s="1"/>
  <c r="CA49" i="9" s="1"/>
  <c r="DD47" i="9"/>
  <c r="DG47" i="9" s="1"/>
  <c r="DI47" i="9" s="1"/>
  <c r="BY47" i="9" s="1"/>
  <c r="GB38" i="9"/>
  <c r="CB38" i="9" s="1"/>
  <c r="DD35" i="9"/>
  <c r="DG35" i="9" s="1"/>
  <c r="DI35" i="9" s="1"/>
  <c r="BY35" i="9" s="1"/>
  <c r="DH20" i="9"/>
  <c r="EV35" i="9"/>
  <c r="EP35" i="9" s="1"/>
  <c r="EQ35" i="9" s="1"/>
  <c r="CA35" i="9" s="1"/>
  <c r="BT21" i="9" s="1"/>
  <c r="EV36" i="9"/>
  <c r="EP36" i="9" s="1"/>
  <c r="EQ36" i="9" s="1"/>
  <c r="CA36" i="9" s="1"/>
  <c r="GS23" i="9"/>
  <c r="CD23" i="9" s="1"/>
  <c r="DH39" i="9"/>
  <c r="DZ43" i="9"/>
  <c r="BZ43" i="9" s="1"/>
  <c r="DZ36" i="9"/>
  <c r="BZ36" i="9" s="1"/>
  <c r="DD36" i="9"/>
  <c r="DG36" i="9" s="1"/>
  <c r="EV22" i="9"/>
  <c r="EP22" i="9" s="1"/>
  <c r="EQ22" i="9" s="1"/>
  <c r="CA22" i="9" s="1"/>
  <c r="EV21" i="9"/>
  <c r="EP21" i="9" s="1"/>
  <c r="EQ21" i="9" s="1"/>
  <c r="CA21" i="9" s="1"/>
  <c r="BX21" i="9" s="1"/>
  <c r="BN21" i="9" s="1"/>
  <c r="DD30" i="9"/>
  <c r="DG30" i="9" s="1"/>
  <c r="DY39" i="9"/>
  <c r="DZ39" i="9" s="1"/>
  <c r="BZ39" i="9" s="1"/>
  <c r="DH40" i="9"/>
  <c r="DI40" i="9" s="1"/>
  <c r="BY40" i="9" s="1"/>
  <c r="GB43" i="9"/>
  <c r="CB43" i="9" s="1"/>
  <c r="EV40" i="9"/>
  <c r="EP40" i="9" s="1"/>
  <c r="EQ40" i="9" s="1"/>
  <c r="CA40" i="9" s="1"/>
  <c r="HK21" i="9"/>
  <c r="CE21" i="9" s="1"/>
  <c r="DD26" i="9"/>
  <c r="DG26" i="9" s="1"/>
  <c r="DI26" i="9" s="1"/>
  <c r="BY26" i="9" s="1"/>
  <c r="DZ24" i="9"/>
  <c r="BZ24" i="9" s="1"/>
  <c r="GB20" i="9"/>
  <c r="CB20" i="9" s="1"/>
  <c r="HK25" i="9"/>
  <c r="CE25" i="9" s="1"/>
  <c r="DD24" i="9"/>
  <c r="DG24" i="9" s="1"/>
  <c r="DI24" i="9" s="1"/>
  <c r="BY24" i="9" s="1"/>
  <c r="DI33" i="9"/>
  <c r="BY33" i="9" s="1"/>
  <c r="FI20" i="9"/>
  <c r="CC20" i="9" s="1"/>
  <c r="GB22" i="9"/>
  <c r="CB22" i="9" s="1"/>
  <c r="EQ31" i="9"/>
  <c r="CA31" i="9" s="1"/>
  <c r="DD28" i="9"/>
  <c r="DG28" i="9" s="1"/>
  <c r="DI28" i="9" s="1"/>
  <c r="BY28" i="9" s="1"/>
  <c r="HK31" i="9"/>
  <c r="CE31" i="9" s="1"/>
  <c r="DZ26" i="9"/>
  <c r="BZ26" i="9" s="1"/>
  <c r="DI31" i="9"/>
  <c r="BY31" i="9" s="1"/>
  <c r="HK34" i="9"/>
  <c r="CE34" i="9" s="1"/>
  <c r="DD21" i="9"/>
  <c r="DG21" i="9" s="1"/>
  <c r="DI21" i="9" s="1"/>
  <c r="BY21" i="9" s="1"/>
  <c r="EQ23" i="9"/>
  <c r="CA23" i="9" s="1"/>
  <c r="FI21" i="9"/>
  <c r="CC21" i="9" s="1"/>
  <c r="HK30" i="9"/>
  <c r="CE30" i="9" s="1"/>
  <c r="GB33" i="9"/>
  <c r="CB33" i="9" s="1"/>
  <c r="HK27" i="9"/>
  <c r="CE27" i="9" s="1"/>
  <c r="EQ25" i="9"/>
  <c r="CA25" i="9" s="1"/>
  <c r="EV31" i="9"/>
  <c r="EP31" i="9" s="1"/>
  <c r="DH30" i="9"/>
  <c r="HK32" i="9"/>
  <c r="CE32" i="9" s="1"/>
  <c r="FI31" i="9"/>
  <c r="CC31" i="9" s="1"/>
  <c r="GB31" i="9"/>
  <c r="CB31" i="9" s="1"/>
  <c r="HK29" i="9"/>
  <c r="CE29" i="9" s="1"/>
  <c r="EQ30" i="9"/>
  <c r="CA30" i="9" s="1"/>
  <c r="FI27" i="9"/>
  <c r="CC27" i="9" s="1"/>
  <c r="HK28" i="9"/>
  <c r="CE28" i="9" s="1"/>
  <c r="DZ29" i="9"/>
  <c r="BZ29" i="9" s="1"/>
  <c r="GB27" i="9"/>
  <c r="CB27" i="9" s="1"/>
  <c r="HK23" i="9"/>
  <c r="CE23" i="9" s="1"/>
  <c r="BK20" i="11" l="1"/>
  <c r="BI20" i="11" s="1"/>
  <c r="DI39" i="9"/>
  <c r="BY39" i="9" s="1"/>
  <c r="DI34" i="9"/>
  <c r="BY34" i="9" s="1"/>
  <c r="C17" i="10"/>
  <c r="BH20" i="11"/>
  <c r="BG20" i="11" s="1"/>
  <c r="AQ20" i="11" s="1"/>
  <c r="AA20" i="11" s="1"/>
  <c r="AD20" i="11" s="1"/>
  <c r="AT21" i="11"/>
  <c r="AC21" i="11" s="1"/>
  <c r="BD21" i="11" s="1"/>
  <c r="BT20" i="9"/>
  <c r="DI36" i="9"/>
  <c r="BY36" i="9" s="1"/>
  <c r="DI30" i="9"/>
  <c r="BY30" i="9" s="1"/>
  <c r="DZ40" i="9"/>
  <c r="BZ40" i="9" s="1"/>
  <c r="DI20" i="9"/>
  <c r="BY20" i="9" s="1"/>
  <c r="BX36" i="9" s="1"/>
  <c r="BV20" i="9"/>
  <c r="BU21" i="9"/>
  <c r="BJ21" i="9" s="1"/>
  <c r="BU20" i="9"/>
  <c r="BW21" i="9"/>
  <c r="BK21" i="9" s="1"/>
  <c r="BI21" i="9" s="1"/>
  <c r="BH21" i="9" s="1"/>
  <c r="BG21" i="9" s="1"/>
  <c r="AQ21" i="9" s="1"/>
  <c r="AA21" i="9" s="1"/>
  <c r="AD21" i="9" s="1"/>
  <c r="BW20" i="9"/>
  <c r="BJ20" i="9" l="1"/>
  <c r="AX20" i="11"/>
  <c r="AX35" i="11" s="1"/>
  <c r="AY36" i="11" s="1"/>
  <c r="AJ37" i="11" s="1"/>
  <c r="AT20" i="11"/>
  <c r="AC20" i="11" s="1"/>
  <c r="BD20" i="11" s="1"/>
  <c r="BD35" i="11" s="1"/>
  <c r="Q16" i="11" s="1"/>
  <c r="BX38" i="9"/>
  <c r="BK20" i="9"/>
  <c r="BI20" i="9" s="1"/>
  <c r="BH20" i="9" s="1"/>
  <c r="BG20" i="9" s="1"/>
  <c r="AQ20" i="9" s="1"/>
  <c r="AT20" i="9" s="1"/>
  <c r="AC20" i="9" s="1"/>
  <c r="BD20" i="9" s="1"/>
  <c r="AX21" i="9"/>
  <c r="AT21" i="9"/>
  <c r="AC21" i="9" s="1"/>
  <c r="BD21" i="9" s="1"/>
  <c r="BX37" i="9"/>
  <c r="BX35" i="9"/>
  <c r="C17" i="11" l="1"/>
  <c r="AA20" i="9"/>
  <c r="AD20" i="9" s="1"/>
  <c r="BD35" i="9"/>
  <c r="C17" i="9" s="1"/>
  <c r="AX20" i="9"/>
  <c r="AX35" i="9" s="1"/>
  <c r="AY36" i="9" s="1"/>
  <c r="AJ37" i="9" s="1"/>
  <c r="Q16" i="9" l="1"/>
</calcChain>
</file>

<file path=xl/sharedStrings.xml><?xml version="1.0" encoding="utf-8"?>
<sst xmlns="http://schemas.openxmlformats.org/spreadsheetml/2006/main" count="17616" uniqueCount="8266">
  <si>
    <t>Ug</t>
  </si>
  <si>
    <t>Uw</t>
  </si>
  <si>
    <t>Uf</t>
  </si>
  <si>
    <t>Realizzazione : Ing. Roberto Palmaccio - Revisione: 3/12/2012</t>
  </si>
  <si>
    <t>Anagrafica e note verifica:</t>
  </si>
  <si>
    <t>Selezionare il Comune:</t>
  </si>
  <si>
    <t>Selezionare il periodo da verificare:</t>
  </si>
  <si>
    <t>Dati costruttivi serramento:</t>
  </si>
  <si>
    <t>Zona climatica:</t>
  </si>
  <si>
    <t>A</t>
  </si>
  <si>
    <t>Uw lim.</t>
  </si>
  <si>
    <t>Ug lim.</t>
  </si>
  <si>
    <t>*Esito verifica relativa al periodo selezionato:</t>
  </si>
  <si>
    <t>Rif.</t>
  </si>
  <si>
    <t>N.</t>
  </si>
  <si>
    <t>L</t>
  </si>
  <si>
    <t>H</t>
  </si>
  <si>
    <t>N. Ante</t>
  </si>
  <si>
    <t>Vie binario</t>
  </si>
  <si>
    <t>L [mm]</t>
  </si>
  <si>
    <t>H [mm]</t>
  </si>
  <si>
    <t>Trav.</t>
  </si>
  <si>
    <t>Zoc. Rip.</t>
  </si>
  <si>
    <t>Area</t>
  </si>
  <si>
    <t>Rif. Serr. Camp.</t>
  </si>
  <si>
    <t>elenchi:</t>
  </si>
  <si>
    <t>ante</t>
  </si>
  <si>
    <t>vie bin</t>
  </si>
  <si>
    <t>traversi</t>
  </si>
  <si>
    <t>zocc rip</t>
  </si>
  <si>
    <t>gg</t>
  </si>
  <si>
    <t>tmin prog</t>
  </si>
  <si>
    <t>zona climatica</t>
  </si>
  <si>
    <t>Abano Terme</t>
  </si>
  <si>
    <t>E</t>
  </si>
  <si>
    <t>C</t>
  </si>
  <si>
    <t>D</t>
  </si>
  <si>
    <t>F</t>
  </si>
  <si>
    <t>B</t>
  </si>
  <si>
    <t>Salaparuta</t>
  </si>
  <si>
    <t>Ziano di Fiemme</t>
  </si>
  <si>
    <t>*La verifica viene effettuata secondo la norma  UNI EN 10077-1  e secondo le tabelle di estensione contenute nella norma UNI EN 14351-1+A1</t>
  </si>
  <si>
    <t>interc</t>
  </si>
  <si>
    <t xml:space="preserve">freddo </t>
  </si>
  <si>
    <t>caldo</t>
  </si>
  <si>
    <t>D.L. 311 - dal 2010</t>
  </si>
  <si>
    <t>zz inserimento manuale</t>
  </si>
  <si>
    <t>controllo</t>
  </si>
  <si>
    <t>tipologia</t>
  </si>
  <si>
    <t>tipologiecontrollo</t>
  </si>
  <si>
    <t>realizzabile</t>
  </si>
  <si>
    <t>dim</t>
  </si>
  <si>
    <t>uf</t>
  </si>
  <si>
    <t>aglass</t>
  </si>
  <si>
    <t>perint</t>
  </si>
  <si>
    <t>laterale1</t>
  </si>
  <si>
    <t>LR</t>
  </si>
  <si>
    <t>HR</t>
  </si>
  <si>
    <t>arear</t>
  </si>
  <si>
    <t>psicontr</t>
  </si>
  <si>
    <t>psi</t>
  </si>
  <si>
    <t>ug</t>
  </si>
  <si>
    <t>ugcontr</t>
  </si>
  <si>
    <t>frcontr</t>
  </si>
  <si>
    <t>aframe1</t>
  </si>
  <si>
    <t>centrale1</t>
  </si>
  <si>
    <t>aframe2</t>
  </si>
  <si>
    <t>laterale2</t>
  </si>
  <si>
    <t>laterale</t>
  </si>
  <si>
    <t>centrale2</t>
  </si>
  <si>
    <t>aframe3</t>
  </si>
  <si>
    <t>laterale3</t>
  </si>
  <si>
    <t>SERRAMENTI CAMPIONE</t>
  </si>
  <si>
    <t>SERREALE</t>
  </si>
  <si>
    <t>TIPO DI SERRAMENTO CAMPIONE:</t>
  </si>
  <si>
    <t>1535X1480 &lt;2,3MQ / 1850X2180 &lt;2,3</t>
  </si>
  <si>
    <t>1230X1480 &lt;2,3MQ / 1480X2180 &lt;2,3</t>
  </si>
  <si>
    <t>MAX</t>
  </si>
  <si>
    <t>STANDARD</t>
  </si>
  <si>
    <t>TSC</t>
  </si>
  <si>
    <t>AREA</t>
  </si>
  <si>
    <t>Nel calcolo riferisciti al serr camp?</t>
  </si>
  <si>
    <t>se serve</t>
  </si>
  <si>
    <t>sempre</t>
  </si>
  <si>
    <t>mai</t>
  </si>
  <si>
    <t>tipo di cal</t>
  </si>
  <si>
    <t>dentrolim</t>
  </si>
  <si>
    <t>rifsercamp</t>
  </si>
  <si>
    <t>RIFERIMENTO</t>
  </si>
  <si>
    <t>risultato</t>
  </si>
  <si>
    <t>w.e. 0,055</t>
  </si>
  <si>
    <t>se trs</t>
  </si>
  <si>
    <t>&lt;2,3</t>
  </si>
  <si>
    <t>&gt;2.3</t>
  </si>
  <si>
    <t>se ars.c.</t>
  </si>
  <si>
    <t>selim</t>
  </si>
  <si>
    <t>def</t>
  </si>
  <si>
    <t>x,yy</t>
  </si>
  <si>
    <t>VERIFICA</t>
  </si>
  <si>
    <t>Riferim.</t>
  </si>
  <si>
    <t>VERTOT</t>
  </si>
  <si>
    <t>Nodo Laterale 2 vie interno</t>
  </si>
  <si>
    <t>Nodo Laterale 2 vie esterno</t>
  </si>
  <si>
    <t>Nodo centrale sormonto</t>
  </si>
  <si>
    <t>Nodo centrale frontale</t>
  </si>
  <si>
    <t>Nodo laterale 3 vie interno</t>
  </si>
  <si>
    <t>Nodo laterale 3 vie esterno</t>
  </si>
  <si>
    <t>Nodo laterale 3 vie centrale</t>
  </si>
  <si>
    <t>Nodo laterale monorotaia</t>
  </si>
  <si>
    <t>traverso</t>
  </si>
  <si>
    <t>zoccolo</t>
  </si>
  <si>
    <t>artrav</t>
  </si>
  <si>
    <t>zoccoloriportato</t>
  </si>
  <si>
    <t>arzocc</t>
  </si>
  <si>
    <t>cfrtr</t>
  </si>
  <si>
    <t>perimtrzoc</t>
  </si>
  <si>
    <t>cfrzoc</t>
  </si>
  <si>
    <t>caszocfasc</t>
  </si>
  <si>
    <t>VERcampipresenti</t>
  </si>
  <si>
    <t>certif caldo</t>
  </si>
  <si>
    <t>Traverso</t>
  </si>
  <si>
    <t>Nodo inferiore con zoc. Rip.</t>
  </si>
  <si>
    <t>Dim.</t>
  </si>
  <si>
    <t>Telai Standard</t>
  </si>
  <si>
    <t>Telaio HCE 78006</t>
  </si>
  <si>
    <t>*I dati tecnici ottenuti attraverso questo foglio di calcolo, anche se ottenuti nel pieno rispetto delle norme UNI EN ISO 10077/1 e UNI  EN ISO 10077/2 e da quanto previsto nel D.L. 192/05 sono indicativi e non impegnativi.
La validità delle soluzioni impiegate deve essere verificata dal costruttore dei serramenti che se ne assume la responsabilità in funzione della reale situazione di progetto e della propria esperienza diretta maturata nel settore. 
La società Indinvest Lt s.r.l. a socio unico non si assume pertanto alcuna responsabilità sulla corretta esecuzione dell'opera e dei risultati da essa derivanti.</t>
  </si>
  <si>
    <t>Uw**</t>
  </si>
  <si>
    <t xml:space="preserve">**In conformità alle regole di estendibilità della Trasmittanza Termica di un serramento (Uw) contenute nella Annex E - Table E.1 eTable E.2 </t>
  </si>
  <si>
    <t xml:space="preserve">ai punti 4.12 e 4.12 della norma EN 14351-1 Norma di prodotto relativa a finestre, portefinestre e porte pedonali esterne, in relazione a quanto </t>
  </si>
  <si>
    <t xml:space="preserve">contenuto nella Circolare Ministero dell'Economia del Febbraio 2007 ed alla posizione espressa da ENEA tramite il sito ufficiale nella </t>
  </si>
  <si>
    <t>F.A.Q. relativa all'argomento estensione dei risultati.</t>
  </si>
  <si>
    <t>ai punti 4.12 e 4.12 della norma EN 14351-1 Norma di prodotto relativa a finestre, portefinestre e porte pedonali esterne, in relazione a quanto</t>
  </si>
  <si>
    <t>Nodo Laterale e inferiore 2 vie</t>
  </si>
  <si>
    <t>Nodo superiore</t>
  </si>
  <si>
    <t>superiore</t>
  </si>
  <si>
    <t>Alzante Scorrevole</t>
  </si>
  <si>
    <t>Nuove costruzioni dal 2015</t>
  </si>
  <si>
    <t>Riqualificazioni Energetiche dal 2015</t>
  </si>
  <si>
    <t>Nuove costruzioni dal 2019</t>
  </si>
  <si>
    <t>Riqualificazioni Energetiche dal 2019</t>
  </si>
  <si>
    <t>G</t>
  </si>
  <si>
    <t xml:space="preserve">Da Sgrav.Fisc.65% D.L. 63/2013 a 2015 - 55%  2011/12 </t>
  </si>
  <si>
    <t>*I dati tecnici ottenuti attraverso questo foglio di calcolo, anche se ottenuti nel pieno rispetto delle norme UNI EN ISO 10077/1 e UNI  EN ISO 10077/2 e da quanto previsto nel D.L. 192/05 e successive modifiche ed integrazioni sono indicativi e non impegnativi. La validità delle soluzioni impiegate deve essere verificata dal costruttore dei serramenti che se ne assume la responsabilità in funzione della reale situazione di progetto e della propria esperienza diretta maturata nel settore. La società Indinvest Lt s.r.l. a socio unico non si assume pertanto alcuna responsabilità sulla corretta esecuzione dell'opera e dei risultati da essa derivanti.</t>
  </si>
  <si>
    <t>Realizzazione : Ing. Roberto Palmaccio - Revisione: 13/09/2016</t>
  </si>
  <si>
    <t>Zungri</t>
  </si>
  <si>
    <t>Zungoli</t>
  </si>
  <si>
    <t>Zumpano</t>
  </si>
  <si>
    <t>Zumaglia</t>
  </si>
  <si>
    <t>Zuglio</t>
  </si>
  <si>
    <t>stop</t>
  </si>
  <si>
    <t>Zugliano</t>
  </si>
  <si>
    <t>Zuclo</t>
  </si>
  <si>
    <t>Zuccarello</t>
  </si>
  <si>
    <t>Zubiena</t>
  </si>
  <si>
    <t>Zovencedo</t>
  </si>
  <si>
    <t>Zoppola</t>
  </si>
  <si>
    <t>Zoppè di Cadore</t>
  </si>
  <si>
    <t>Zone</t>
  </si>
  <si>
    <t>Zollino</t>
  </si>
  <si>
    <t>Zoldo Alto</t>
  </si>
  <si>
    <t>Zola Predosa</t>
  </si>
  <si>
    <t>Zogno</t>
  </si>
  <si>
    <t>Zocca</t>
  </si>
  <si>
    <t>Zoagli</t>
  </si>
  <si>
    <t>Zinasco</t>
  </si>
  <si>
    <t>Zimone</t>
  </si>
  <si>
    <t>Zimella</t>
  </si>
  <si>
    <t>Zignago</t>
  </si>
  <si>
    <t>Zibido San Giacomo</t>
  </si>
  <si>
    <t>Zibello</t>
  </si>
  <si>
    <t>Ziano Piacentino</t>
  </si>
  <si>
    <t>Zevio</t>
  </si>
  <si>
    <t>Zero Branco</t>
  </si>
  <si>
    <t>Zermeghedo</t>
  </si>
  <si>
    <t>Zeri</t>
  </si>
  <si>
    <t>Zerfaliu</t>
  </si>
  <si>
    <t>Zerbolò</t>
  </si>
  <si>
    <t>Zerbo</t>
  </si>
  <si>
    <t>Zerba</t>
  </si>
  <si>
    <t>Zenson di Piave</t>
  </si>
  <si>
    <t>Zenevredo</t>
  </si>
  <si>
    <t>Zeme</t>
  </si>
  <si>
    <t>Zelo Surrigone</t>
  </si>
  <si>
    <t>Zelo Buon Persico</t>
  </si>
  <si>
    <t>Zelbio</t>
  </si>
  <si>
    <t>Zeddiani</t>
  </si>
  <si>
    <t>Zeccone</t>
  </si>
  <si>
    <t>Zavattarello</t>
  </si>
  <si>
    <t>Zapponeta</t>
  </si>
  <si>
    <t>Zanica</t>
  </si>
  <si>
    <t>Zanè</t>
  </si>
  <si>
    <t>Zandobbio</t>
  </si>
  <si>
    <t>Zambrone</t>
  </si>
  <si>
    <t>Zambana</t>
  </si>
  <si>
    <t>Zagarolo</t>
  </si>
  <si>
    <t>Zagarise</t>
  </si>
  <si>
    <t>Zafferana Etnea</t>
  </si>
  <si>
    <t>Zaccanopoli</t>
  </si>
  <si>
    <t>Vottignasco</t>
  </si>
  <si>
    <t>Volvera</t>
  </si>
  <si>
    <t>Volturino</t>
  </si>
  <si>
    <t>Volturara Irpina</t>
  </si>
  <si>
    <t>Volturara Appula</t>
  </si>
  <si>
    <t>Voltido</t>
  </si>
  <si>
    <t>Volterra</t>
  </si>
  <si>
    <t>Voltago Agordino</t>
  </si>
  <si>
    <t>Voltaggio</t>
  </si>
  <si>
    <t>Volta Mantovana</t>
  </si>
  <si>
    <t>Volpiano</t>
  </si>
  <si>
    <t>Volpeglino</t>
  </si>
  <si>
    <t>Volpedo</t>
  </si>
  <si>
    <t>Volpara</t>
  </si>
  <si>
    <t>Volpago del Montello</t>
  </si>
  <si>
    <t>Volongo</t>
  </si>
  <si>
    <t>Volla</t>
  </si>
  <si>
    <t>Volano</t>
  </si>
  <si>
    <t>Vogogna</t>
  </si>
  <si>
    <t>Voghiera</t>
  </si>
  <si>
    <t>Voghera</t>
  </si>
  <si>
    <t>Vodo Cadore</t>
  </si>
  <si>
    <t>Vocca</t>
  </si>
  <si>
    <t>Vobbia</t>
  </si>
  <si>
    <t>Vobarno</t>
  </si>
  <si>
    <t>Vo</t>
  </si>
  <si>
    <t>Vizzolo Predabissi</t>
  </si>
  <si>
    <t>Vizzola Ticino</t>
  </si>
  <si>
    <t>Vizzini</t>
  </si>
  <si>
    <t>Viverone</t>
  </si>
  <si>
    <t>Vivaro Romano</t>
  </si>
  <si>
    <t>Vivaro</t>
  </si>
  <si>
    <t>Viù</t>
  </si>
  <si>
    <t>Vitulazio</t>
  </si>
  <si>
    <t>Vitulano</t>
  </si>
  <si>
    <t>Vittuone</t>
  </si>
  <si>
    <t>Vittorito</t>
  </si>
  <si>
    <t>Vittorio Veneto</t>
  </si>
  <si>
    <t>Vittoria</t>
  </si>
  <si>
    <t>Vitorchiano</t>
  </si>
  <si>
    <t>Vito d'Asio</t>
  </si>
  <si>
    <t>Viticuso</t>
  </si>
  <si>
    <t>Viterbo</t>
  </si>
  <si>
    <t>Vita</t>
  </si>
  <si>
    <t>Vistrorio</t>
  </si>
  <si>
    <t>Vistarino</t>
  </si>
  <si>
    <t>Visso</t>
  </si>
  <si>
    <t>Visone</t>
  </si>
  <si>
    <t>Visco</t>
  </si>
  <si>
    <t>Visciano</t>
  </si>
  <si>
    <t>Vische</t>
  </si>
  <si>
    <t>Visano</t>
  </si>
  <si>
    <t>Virle Piemonte</t>
  </si>
  <si>
    <t>Virgilio</t>
  </si>
  <si>
    <t>Vipiteno</t>
  </si>
  <si>
    <t>Vione</t>
  </si>
  <si>
    <t>Viola</t>
  </si>
  <si>
    <t>Vinzaglio</t>
  </si>
  <si>
    <t>Vinovo</t>
  </si>
  <si>
    <t>Vinci</t>
  </si>
  <si>
    <t>Vinchio</t>
  </si>
  <si>
    <t>Vinchiaturo</t>
  </si>
  <si>
    <t>Vinadio</t>
  </si>
  <si>
    <t>Vimodrone</t>
  </si>
  <si>
    <t>Vimercate</t>
  </si>
  <si>
    <t>Vilminore di Scalve</t>
  </si>
  <si>
    <t>Villorba</t>
  </si>
  <si>
    <t>Villongo</t>
  </si>
  <si>
    <t>Villimpenta</t>
  </si>
  <si>
    <t>Villette</t>
  </si>
  <si>
    <t>Villetta Barrea</t>
  </si>
  <si>
    <t>Villesse</t>
  </si>
  <si>
    <t>Villeneuve</t>
  </si>
  <si>
    <t>Villaverla</t>
  </si>
  <si>
    <t>Villavallelonga</t>
  </si>
  <si>
    <t>Villaurbana</t>
  </si>
  <si>
    <t>Villata</t>
  </si>
  <si>
    <t>Villastellone</t>
  </si>
  <si>
    <t>Villaspeciosa</t>
  </si>
  <si>
    <t>Villasor</t>
  </si>
  <si>
    <t>Villasimius</t>
  </si>
  <si>
    <t>Villasanta</t>
  </si>
  <si>
    <t>Villasalto</t>
  </si>
  <si>
    <t>Villarosa</t>
  </si>
  <si>
    <t>Villaromagnano</t>
  </si>
  <si>
    <t>Villaricca</t>
  </si>
  <si>
    <t>Villareggia</t>
  </si>
  <si>
    <t>Villarboit</t>
  </si>
  <si>
    <t>Villarbasse</t>
  </si>
  <si>
    <t>Villar San Costanzo</t>
  </si>
  <si>
    <t>Villar Perosa</t>
  </si>
  <si>
    <t>Villar Pellice</t>
  </si>
  <si>
    <t>Villar Focchiardo</t>
  </si>
  <si>
    <t>Villar Dora</t>
  </si>
  <si>
    <t>Villaputzu</t>
  </si>
  <si>
    <t>Villapiana</t>
  </si>
  <si>
    <t>Villaperuccio</t>
  </si>
  <si>
    <t>Villanuova sul Clisi</t>
  </si>
  <si>
    <t>Villanterio</t>
  </si>
  <si>
    <t>Villanovafranca</t>
  </si>
  <si>
    <t>Villanovaforru</t>
  </si>
  <si>
    <t>Villanova Tulo</t>
  </si>
  <si>
    <t>Villanova Truschedu</t>
  </si>
  <si>
    <t>Villanova sull'Arda</t>
  </si>
  <si>
    <t>Villanova Solaro</t>
  </si>
  <si>
    <t>Villanova Monteleone</t>
  </si>
  <si>
    <t>Villanova Monferrato</t>
  </si>
  <si>
    <t>Villanova Mondovì</t>
  </si>
  <si>
    <t>Villanova Marchesana</t>
  </si>
  <si>
    <t>Villanova di Camposampiero</t>
  </si>
  <si>
    <t>Villanova del Sillaro</t>
  </si>
  <si>
    <t>Villanova del Ghebbo</t>
  </si>
  <si>
    <t>Villanova del Battista</t>
  </si>
  <si>
    <t>Villanova d'Asti</t>
  </si>
  <si>
    <t>Villanova d'Ardenghi</t>
  </si>
  <si>
    <t>Villanova d'Albenga</t>
  </si>
  <si>
    <t>Villanova Canavese</t>
  </si>
  <si>
    <t>Villanova Biellese</t>
  </si>
  <si>
    <t>Villandro</t>
  </si>
  <si>
    <t>Villamiroglio</t>
  </si>
  <si>
    <t>Villamassargia</t>
  </si>
  <si>
    <t>Villamarzana</t>
  </si>
  <si>
    <t>Villamar</t>
  </si>
  <si>
    <t>Villamaina</t>
  </si>
  <si>
    <t>Villamagna</t>
  </si>
  <si>
    <t>Villalvernia</t>
  </si>
  <si>
    <t>Villalfonsina</t>
  </si>
  <si>
    <t>Villalba</t>
  </si>
  <si>
    <t>Villalago</t>
  </si>
  <si>
    <t>Villagrande Strisaili</t>
  </si>
  <si>
    <t>Villaga</t>
  </si>
  <si>
    <t>Villafrati</t>
  </si>
  <si>
    <t>Villafranca Tirrena</t>
  </si>
  <si>
    <t>Villafranca Sicula</t>
  </si>
  <si>
    <t>Villafranca Piemonte</t>
  </si>
  <si>
    <t>Villafranca Padovana</t>
  </si>
  <si>
    <t>Villafranca in Lunigiana</t>
  </si>
  <si>
    <t>Villafranca di Verona</t>
  </si>
  <si>
    <t>Villafranca d'Asti</t>
  </si>
  <si>
    <t>Villafalletto</t>
  </si>
  <si>
    <t>Villadossola</t>
  </si>
  <si>
    <t>Villadose</t>
  </si>
  <si>
    <t>Villadeati</t>
  </si>
  <si>
    <t>Villacidro</t>
  </si>
  <si>
    <t>Villachiara</t>
  </si>
  <si>
    <t>Villabate</t>
  </si>
  <si>
    <t>Villabassa</t>
  </si>
  <si>
    <t>Villa Vicentina</t>
  </si>
  <si>
    <t>Villa Verde</t>
  </si>
  <si>
    <t>Villa Santo Stefano</t>
  </si>
  <si>
    <t>Villa Santina</t>
  </si>
  <si>
    <t>Villa Sant'Antonio</t>
  </si>
  <si>
    <t>Villa Sant'Angelo</t>
  </si>
  <si>
    <t>Villa Santa Maria</t>
  </si>
  <si>
    <t>Villa Santa Lucia degli Abruzzi</t>
  </si>
  <si>
    <t>Villa Santa Lucia</t>
  </si>
  <si>
    <t>Villa San Secondo</t>
  </si>
  <si>
    <t>Villa San Pietro</t>
  </si>
  <si>
    <t>Villa San Giovanni in Tuscia</t>
  </si>
  <si>
    <t>Villa San Giovanni</t>
  </si>
  <si>
    <t>Villa Rendena</t>
  </si>
  <si>
    <t>Villa Poma</t>
  </si>
  <si>
    <t>Villa Minozzo</t>
  </si>
  <si>
    <t>Villa Literno</t>
  </si>
  <si>
    <t>Villa Latina</t>
  </si>
  <si>
    <t>Villa Lagarina</t>
  </si>
  <si>
    <t>Villa Guardia</t>
  </si>
  <si>
    <t>Villa Faraldi</t>
  </si>
  <si>
    <t>Villa Estense</t>
  </si>
  <si>
    <t>Villa d'Ogna</t>
  </si>
  <si>
    <t>Villa di Tirano</t>
  </si>
  <si>
    <t>Villa di Serio</t>
  </si>
  <si>
    <t>Villa di Chiavenna</t>
  </si>
  <si>
    <t>Villa di Briano</t>
  </si>
  <si>
    <t>Villa del Conte</t>
  </si>
  <si>
    <t>Villa del Bosco</t>
  </si>
  <si>
    <t>Villa d'Almè</t>
  </si>
  <si>
    <t>Villa d'Adda</t>
  </si>
  <si>
    <t>Villa Cortese</t>
  </si>
  <si>
    <t>Villa Collemandina</t>
  </si>
  <si>
    <t>Villa Celiera</t>
  </si>
  <si>
    <t>Villa Castelli</t>
  </si>
  <si>
    <t>Villa Carcina</t>
  </si>
  <si>
    <t>Villa Biscossi</t>
  </si>
  <si>
    <t>Villa Basilica</t>
  </si>
  <si>
    <t>Villa Bartolomea</t>
  </si>
  <si>
    <t>Villa Agnedo</t>
  </si>
  <si>
    <t>Viguzzolo</t>
  </si>
  <si>
    <t>Vigonza</t>
  </si>
  <si>
    <t>Vigonovo</t>
  </si>
  <si>
    <t>Vigone</t>
  </si>
  <si>
    <t>Vigolzone</t>
  </si>
  <si>
    <t>Vigolo Vattaro</t>
  </si>
  <si>
    <t>Vigolo</t>
  </si>
  <si>
    <t>Vigodarzere</t>
  </si>
  <si>
    <t>Vigo Rendena</t>
  </si>
  <si>
    <t>Vigo di Fassa</t>
  </si>
  <si>
    <t>Vigo di Cadore</t>
  </si>
  <si>
    <t>Vignone</t>
  </si>
  <si>
    <t>Vignolo</t>
  </si>
  <si>
    <t>Vignole Borbera</t>
  </si>
  <si>
    <t>Vignola-Falesina</t>
  </si>
  <si>
    <t>Vignola</t>
  </si>
  <si>
    <t>Vignate</t>
  </si>
  <si>
    <t>Vignanello</t>
  </si>
  <si>
    <t>Vignale Monferrato</t>
  </si>
  <si>
    <t>Vigliano d'Asti</t>
  </si>
  <si>
    <t>Vigliano Biellese</t>
  </si>
  <si>
    <t>Vighizzolo d'Este</t>
  </si>
  <si>
    <t>Viggiù</t>
  </si>
  <si>
    <t>Viggiano</t>
  </si>
  <si>
    <t>Viggianello</t>
  </si>
  <si>
    <t>Vigevano</t>
  </si>
  <si>
    <t>Vigasio</t>
  </si>
  <si>
    <t>Vigarano Mainarda</t>
  </si>
  <si>
    <t>Vigano San Martino</t>
  </si>
  <si>
    <t>Viganò</t>
  </si>
  <si>
    <t>Viganella</t>
  </si>
  <si>
    <t>Vietri sul Mare</t>
  </si>
  <si>
    <t>Vietri di Potenza</t>
  </si>
  <si>
    <t>Vieste</t>
  </si>
  <si>
    <t>Vidracco</t>
  </si>
  <si>
    <t>Vidor</t>
  </si>
  <si>
    <t>Vidigulfo</t>
  </si>
  <si>
    <t>Viddalba</t>
  </si>
  <si>
    <t>Vicovaro</t>
  </si>
  <si>
    <t>Vicopisano</t>
  </si>
  <si>
    <t>Vicolungo</t>
  </si>
  <si>
    <t>Vicoli</t>
  </si>
  <si>
    <t>Vicoforte</t>
  </si>
  <si>
    <t>Vico nel Lazio</t>
  </si>
  <si>
    <t>Vico Equense</t>
  </si>
  <si>
    <t>Vico del Gargano</t>
  </si>
  <si>
    <t>Vico Canavese</t>
  </si>
  <si>
    <t>Vicenza</t>
  </si>
  <si>
    <t>Vicchio</t>
  </si>
  <si>
    <t>Vicari</t>
  </si>
  <si>
    <t>Vicalvi</t>
  </si>
  <si>
    <t>Vibonati</t>
  </si>
  <si>
    <t>Vibo Valentia</t>
  </si>
  <si>
    <t>Viarigi</t>
  </si>
  <si>
    <t>Viareggio</t>
  </si>
  <si>
    <t>Viano</t>
  </si>
  <si>
    <t>Vialfrè</t>
  </si>
  <si>
    <t>Viale</t>
  </si>
  <si>
    <t>Viagrande</t>
  </si>
  <si>
    <t>Viadanica</t>
  </si>
  <si>
    <t>Viadana</t>
  </si>
  <si>
    <t>Vezzi Portio</t>
  </si>
  <si>
    <t>Vezzano sul Crostolo</t>
  </si>
  <si>
    <t>Vezzano Ligure</t>
  </si>
  <si>
    <t>Vezzano</t>
  </si>
  <si>
    <t>Vezza d'Oglio</t>
  </si>
  <si>
    <t>Vezza d'Alba</t>
  </si>
  <si>
    <t>Vetto</t>
  </si>
  <si>
    <t>Vetralla</t>
  </si>
  <si>
    <t>Vestreno</t>
  </si>
  <si>
    <t>Vestone</t>
  </si>
  <si>
    <t>Vestignè</t>
  </si>
  <si>
    <t>Vestenanova</t>
  </si>
  <si>
    <t>Vessalico</t>
  </si>
  <si>
    <t>Vespolate</t>
  </si>
  <si>
    <t>Vesime</t>
  </si>
  <si>
    <t>Vescovato</t>
  </si>
  <si>
    <t>Vescovana</t>
  </si>
  <si>
    <t>Verzuolo</t>
  </si>
  <si>
    <t>Verzino</t>
  </si>
  <si>
    <t>Verzegnis</t>
  </si>
  <si>
    <t>Vervò</t>
  </si>
  <si>
    <t>Vervio</t>
  </si>
  <si>
    <t>Veruno</t>
  </si>
  <si>
    <t>Verucchio</t>
  </si>
  <si>
    <t>Vertova</t>
  </si>
  <si>
    <t>Vertemate con Minoprio</t>
  </si>
  <si>
    <t>Verrua Savoia</t>
  </si>
  <si>
    <t>Verrua Po</t>
  </si>
  <si>
    <t>Verrone</t>
  </si>
  <si>
    <t>Verretto</t>
  </si>
  <si>
    <t>Verres</t>
  </si>
  <si>
    <t>Verrayes</t>
  </si>
  <si>
    <t>Veronella</t>
  </si>
  <si>
    <t>Verona</t>
  </si>
  <si>
    <t>Veroli</t>
  </si>
  <si>
    <t>Verolengo</t>
  </si>
  <si>
    <t>Verolavecchia</t>
  </si>
  <si>
    <t>Verolanuova</t>
  </si>
  <si>
    <t>Vernole</t>
  </si>
  <si>
    <t>Vernio</t>
  </si>
  <si>
    <t>Vernazza</t>
  </si>
  <si>
    <t>Vernate</t>
  </si>
  <si>
    <t>Vernasca</t>
  </si>
  <si>
    <t>Vernante</t>
  </si>
  <si>
    <t>Vermiglio</t>
  </si>
  <si>
    <t>Vermezzo</t>
  </si>
  <si>
    <t>Vergiate</t>
  </si>
  <si>
    <t>Verghereto</t>
  </si>
  <si>
    <t>Vergemoli</t>
  </si>
  <si>
    <t>Vergato</t>
  </si>
  <si>
    <t>Verduno</t>
  </si>
  <si>
    <t>Verderio Superiore</t>
  </si>
  <si>
    <t>Verderio Inferiore</t>
  </si>
  <si>
    <t>Verdello</t>
  </si>
  <si>
    <t>Verdellino</t>
  </si>
  <si>
    <t>Vercurago</t>
  </si>
  <si>
    <t>Vercelli</t>
  </si>
  <si>
    <t>Verceia</t>
  </si>
  <si>
    <t>Vercana</t>
  </si>
  <si>
    <t>Verbicaro</t>
  </si>
  <si>
    <t>Verbania</t>
  </si>
  <si>
    <t>Verano Brianza</t>
  </si>
  <si>
    <t>Verano</t>
  </si>
  <si>
    <t>Venzone</t>
  </si>
  <si>
    <t>Ventotene</t>
  </si>
  <si>
    <t>Ventimiglia di Sicilia</t>
  </si>
  <si>
    <t>Ventimiglia</t>
  </si>
  <si>
    <t>Venticano</t>
  </si>
  <si>
    <t>Venosa</t>
  </si>
  <si>
    <t>Veniano</t>
  </si>
  <si>
    <t>Venezia</t>
  </si>
  <si>
    <t>Venetico</t>
  </si>
  <si>
    <t>Venegono Superiore</t>
  </si>
  <si>
    <t>Venegono Inferiore</t>
  </si>
  <si>
    <t>Vendrogno</t>
  </si>
  <si>
    <t>Vendone</t>
  </si>
  <si>
    <t>Venaus</t>
  </si>
  <si>
    <t>Venasca</t>
  </si>
  <si>
    <t>Venarotta</t>
  </si>
  <si>
    <t>Venaria</t>
  </si>
  <si>
    <t>Venafro</t>
  </si>
  <si>
    <t>Velturno</t>
  </si>
  <si>
    <t>Velo Veronese</t>
  </si>
  <si>
    <t>Velo d'Astico</t>
  </si>
  <si>
    <t>Vellezzo Bellini</t>
  </si>
  <si>
    <t>Velletri</t>
  </si>
  <si>
    <t>Velezzo Lomellina</t>
  </si>
  <si>
    <t>Veleso</t>
  </si>
  <si>
    <t>Vejano</t>
  </si>
  <si>
    <t>Veglio</t>
  </si>
  <si>
    <t>Veglie</t>
  </si>
  <si>
    <t>Veggiano</t>
  </si>
  <si>
    <t>Veduggio con Colzano</t>
  </si>
  <si>
    <t>Vedeseta</t>
  </si>
  <si>
    <t>Vedelago</t>
  </si>
  <si>
    <t>Veddasca</t>
  </si>
  <si>
    <t>Vedano Olona</t>
  </si>
  <si>
    <t>Vedano al Lambro</t>
  </si>
  <si>
    <t>Vecchiano</t>
  </si>
  <si>
    <t>Vazzola</t>
  </si>
  <si>
    <t>Vazzano</t>
  </si>
  <si>
    <t>Vauda Canavese</t>
  </si>
  <si>
    <t>Vattaro</t>
  </si>
  <si>
    <t>Vastogirardi</t>
  </si>
  <si>
    <t>Vasto</t>
  </si>
  <si>
    <t>Vasia</t>
  </si>
  <si>
    <t>Vasanello</t>
  </si>
  <si>
    <t>Vas</t>
  </si>
  <si>
    <t>Varzo</t>
  </si>
  <si>
    <t>Varzi</t>
  </si>
  <si>
    <t>Varsi</t>
  </si>
  <si>
    <t>Varna</t>
  </si>
  <si>
    <t>Varmo</t>
  </si>
  <si>
    <t>Varisella</t>
  </si>
  <si>
    <t>Varese Ligure</t>
  </si>
  <si>
    <t>Varese</t>
  </si>
  <si>
    <t>Varenna</t>
  </si>
  <si>
    <t>Varena</t>
  </si>
  <si>
    <t>Varedo</t>
  </si>
  <si>
    <t>Varco Sabino</t>
  </si>
  <si>
    <t>Varazze</t>
  </si>
  <si>
    <t>Varapodio</t>
  </si>
  <si>
    <t>Varano de' Melegari</t>
  </si>
  <si>
    <t>Varano Borghi</t>
  </si>
  <si>
    <t>Varallo Pombia</t>
  </si>
  <si>
    <t>Varallo</t>
  </si>
  <si>
    <t>Vaprio d'Agogna</t>
  </si>
  <si>
    <t>Vaprio d'Adda</t>
  </si>
  <si>
    <t>Vanzone con San Carlo</t>
  </si>
  <si>
    <t>Vanzago</t>
  </si>
  <si>
    <t>Vanzaghello</t>
  </si>
  <si>
    <t>Vandoies</t>
  </si>
  <si>
    <t>Valvestino</t>
  </si>
  <si>
    <t>Valverde</t>
  </si>
  <si>
    <t>Valvasone</t>
  </si>
  <si>
    <t>Valva</t>
  </si>
  <si>
    <t>Valtournenche</t>
  </si>
  <si>
    <t>Valtorta</t>
  </si>
  <si>
    <t>Valtopina</t>
  </si>
  <si>
    <t>Valstrona</t>
  </si>
  <si>
    <t>Valstagna</t>
  </si>
  <si>
    <t>Valsolda</t>
  </si>
  <si>
    <t>Valsinni</t>
  </si>
  <si>
    <t>Valsecca</t>
  </si>
  <si>
    <t>Valsavarenche</t>
  </si>
  <si>
    <t>Valprato Soana</t>
  </si>
  <si>
    <t>Valperga</t>
  </si>
  <si>
    <t>Valpelline</t>
  </si>
  <si>
    <t>Valnegra</t>
  </si>
  <si>
    <t>Valmozzola</t>
  </si>
  <si>
    <t>Valmorea</t>
  </si>
  <si>
    <t>Valmontone</t>
  </si>
  <si>
    <t>Valmala</t>
  </si>
  <si>
    <t>Valmadrera</t>
  </si>
  <si>
    <t>Valmacca</t>
  </si>
  <si>
    <t>Valloriate</t>
  </si>
  <si>
    <t>Vallo Torinese</t>
  </si>
  <si>
    <t>Vallo di Nera</t>
  </si>
  <si>
    <t>Vallo della Lucania</t>
  </si>
  <si>
    <t>Vallio Terme</t>
  </si>
  <si>
    <t>Vallinfreda</t>
  </si>
  <si>
    <t>Valli del Pasubio</t>
  </si>
  <si>
    <t>Valleve</t>
  </si>
  <si>
    <t>Vallesaccarda</t>
  </si>
  <si>
    <t>Vallerotonda</t>
  </si>
  <si>
    <t>Vallermosa</t>
  </si>
  <si>
    <t>Vallerano</t>
  </si>
  <si>
    <t>Vallepietra</t>
  </si>
  <si>
    <t>Vallemaio</t>
  </si>
  <si>
    <t>Vallelunga Pratameno</t>
  </si>
  <si>
    <t>Vallelonga</t>
  </si>
  <si>
    <t>Vallefiorita</t>
  </si>
  <si>
    <t>Valledoria</t>
  </si>
  <si>
    <t>Valledolmo</t>
  </si>
  <si>
    <t>Vallecrosia</t>
  </si>
  <si>
    <t>Vallecorsa</t>
  </si>
  <si>
    <t>Vallebona</t>
  </si>
  <si>
    <t>Valle San Nicolao</t>
  </si>
  <si>
    <t>Valle Salimbene</t>
  </si>
  <si>
    <t>Valle Mosso</t>
  </si>
  <si>
    <t>Valle Lomellina</t>
  </si>
  <si>
    <t>Valle di Maddaloni</t>
  </si>
  <si>
    <t>Valle di Casies</t>
  </si>
  <si>
    <t>Valle di Cadore</t>
  </si>
  <si>
    <t>Valle dell'Angelo</t>
  </si>
  <si>
    <t>Valle Castellana</t>
  </si>
  <si>
    <t>Valle Aurina</t>
  </si>
  <si>
    <t>Valle Agricola</t>
  </si>
  <si>
    <t>Vallata</t>
  </si>
  <si>
    <t>Vallarsa</t>
  </si>
  <si>
    <t>Vallanzengo</t>
  </si>
  <si>
    <t>Vallada Agordina</t>
  </si>
  <si>
    <t>Valguarnera Caropepe</t>
  </si>
  <si>
    <t>Valgrisenche</t>
  </si>
  <si>
    <t>Valgreghentino</t>
  </si>
  <si>
    <t>Valgrana</t>
  </si>
  <si>
    <t>Valgoglio</t>
  </si>
  <si>
    <t>Valgioie</t>
  </si>
  <si>
    <t>Valganna</t>
  </si>
  <si>
    <t>Valfurva</t>
  </si>
  <si>
    <t>Valfloriana</t>
  </si>
  <si>
    <t>Valfenera</t>
  </si>
  <si>
    <t>Valfabbrica</t>
  </si>
  <si>
    <t>Valera Fratta</t>
  </si>
  <si>
    <t>Valenzano</t>
  </si>
  <si>
    <t>Valenza</t>
  </si>
  <si>
    <t>Valentano</t>
  </si>
  <si>
    <t>Valeggio sul Mincio</t>
  </si>
  <si>
    <t>Valeggio</t>
  </si>
  <si>
    <t>Valduggia</t>
  </si>
  <si>
    <t>Valdobbiadene</t>
  </si>
  <si>
    <t>Valdisotto</t>
  </si>
  <si>
    <t>Valdina</t>
  </si>
  <si>
    <t>Valdieri</t>
  </si>
  <si>
    <t>Valdidentro</t>
  </si>
  <si>
    <t>Valderice</t>
  </si>
  <si>
    <t>Valdengo</t>
  </si>
  <si>
    <t>Valdastico</t>
  </si>
  <si>
    <t>Valdaora</t>
  </si>
  <si>
    <t>Valdagno</t>
  </si>
  <si>
    <t>Valda</t>
  </si>
  <si>
    <t>Valbrona</t>
  </si>
  <si>
    <t>Valbrevenna</t>
  </si>
  <si>
    <t>Valbrembo</t>
  </si>
  <si>
    <t>Valbondione</t>
  </si>
  <si>
    <t>Val Rezzo</t>
  </si>
  <si>
    <t>Val Masino</t>
  </si>
  <si>
    <t>Val di Vizze</t>
  </si>
  <si>
    <t>Val di Nizza</t>
  </si>
  <si>
    <t>Val della Torre</t>
  </si>
  <si>
    <t>Vajont</t>
  </si>
  <si>
    <t>Vairano Patenora</t>
  </si>
  <si>
    <t>Vailate</t>
  </si>
  <si>
    <t>Vaie</t>
  </si>
  <si>
    <t>Vaiano Cremasco</t>
  </si>
  <si>
    <t>Vaiano</t>
  </si>
  <si>
    <t>Vaglio Serra</t>
  </si>
  <si>
    <t>Vaglio Basilicata</t>
  </si>
  <si>
    <t>Vaglia</t>
  </si>
  <si>
    <t>Vagli Sotto</t>
  </si>
  <si>
    <t>Vado Ligure</t>
  </si>
  <si>
    <t>Vadena</t>
  </si>
  <si>
    <t>Vacri</t>
  </si>
  <si>
    <t>Vacone</t>
  </si>
  <si>
    <t>Vaccarizzo Albanese</t>
  </si>
  <si>
    <t>Uzzano</t>
  </si>
  <si>
    <t>Uta</t>
  </si>
  <si>
    <t>Ustica</t>
  </si>
  <si>
    <t>Ussita</t>
  </si>
  <si>
    <t>Usseglio</t>
  </si>
  <si>
    <t>Usseaux</t>
  </si>
  <si>
    <t>Ussassai</t>
  </si>
  <si>
    <t>Ussaramanna</t>
  </si>
  <si>
    <t>Ussana</t>
  </si>
  <si>
    <t>Usmate Velate</t>
  </si>
  <si>
    <t>Usini</t>
  </si>
  <si>
    <t>Usellus</t>
  </si>
  <si>
    <t>Uscio</t>
  </si>
  <si>
    <t>Urzulei</t>
  </si>
  <si>
    <t>Ururi</t>
  </si>
  <si>
    <t>Uri</t>
  </si>
  <si>
    <t>Urgnano</t>
  </si>
  <si>
    <t>Urbisaglia</t>
  </si>
  <si>
    <t>Urbino</t>
  </si>
  <si>
    <t>Urbe</t>
  </si>
  <si>
    <t>Urbania</t>
  </si>
  <si>
    <t>Urbana</t>
  </si>
  <si>
    <t>Uras</t>
  </si>
  <si>
    <t>Urago d'Oglio</t>
  </si>
  <si>
    <t>Umbriatico</t>
  </si>
  <si>
    <t>Umbertide</t>
  </si>
  <si>
    <t>Ultimo</t>
  </si>
  <si>
    <t>Ulassai</t>
  </si>
  <si>
    <t>Ulà Tirso</t>
  </si>
  <si>
    <t>Uggiate-Trevano</t>
  </si>
  <si>
    <t>Uggiano la Chiesa</t>
  </si>
  <si>
    <t>Ugento</t>
  </si>
  <si>
    <t>Udine</t>
  </si>
  <si>
    <t>Ucria</t>
  </si>
  <si>
    <t>Uboldo</t>
  </si>
  <si>
    <t>Ubiale Clanezzo</t>
  </si>
  <si>
    <t>Tuscania</t>
  </si>
  <si>
    <t>Tusa</t>
  </si>
  <si>
    <t>Tursi</t>
  </si>
  <si>
    <t>Turrivalignani</t>
  </si>
  <si>
    <t>Turriaco</t>
  </si>
  <si>
    <t>Turri</t>
  </si>
  <si>
    <t>Turi</t>
  </si>
  <si>
    <t>Turbigo</t>
  </si>
  <si>
    <t>Turate</t>
  </si>
  <si>
    <t>Turano Lodigiano</t>
  </si>
  <si>
    <t>Turania</t>
  </si>
  <si>
    <t>Tuoro sul Trasimeno</t>
  </si>
  <si>
    <t>Tula</t>
  </si>
  <si>
    <t>Tuili</t>
  </si>
  <si>
    <t>Tuglie</t>
  </si>
  <si>
    <t>Tufo</t>
  </si>
  <si>
    <t>Tufino</t>
  </si>
  <si>
    <t>Tufillo</t>
  </si>
  <si>
    <t>Tufara</t>
  </si>
  <si>
    <t>Tuenno</t>
  </si>
  <si>
    <t>Tubre</t>
  </si>
  <si>
    <t>Truccazzano</t>
  </si>
  <si>
    <t>Trovo</t>
  </si>
  <si>
    <t>Tropea</t>
  </si>
  <si>
    <t>Tronzano Vercellese</t>
  </si>
  <si>
    <t>Tronzano Lago Maggiore</t>
  </si>
  <si>
    <t>Trontano</t>
  </si>
  <si>
    <t>Tromello</t>
  </si>
  <si>
    <t>Troina</t>
  </si>
  <si>
    <t>Troia</t>
  </si>
  <si>
    <t>Trofarello</t>
  </si>
  <si>
    <t>Trodena</t>
  </si>
  <si>
    <t>Trivolzio</t>
  </si>
  <si>
    <t>Trivigno</t>
  </si>
  <si>
    <t>Trivignano Udinese</t>
  </si>
  <si>
    <t>Trivigliano</t>
  </si>
  <si>
    <t>Trivero</t>
  </si>
  <si>
    <t>Trivento</t>
  </si>
  <si>
    <t>Triuggio</t>
  </si>
  <si>
    <t>Trissino</t>
  </si>
  <si>
    <t>Trisobbio</t>
  </si>
  <si>
    <t>Tripi</t>
  </si>
  <si>
    <t>Triora</t>
  </si>
  <si>
    <t>Trino</t>
  </si>
  <si>
    <t>Trinitapoli</t>
  </si>
  <si>
    <t>Trinita d'Agultu e Vignola</t>
  </si>
  <si>
    <t>Trinità</t>
  </si>
  <si>
    <t>Trigolo</t>
  </si>
  <si>
    <t>Triggiano</t>
  </si>
  <si>
    <t>Trieste</t>
  </si>
  <si>
    <t>Triei</t>
  </si>
  <si>
    <t>Trichiana</t>
  </si>
  <si>
    <t>Tricesimo</t>
  </si>
  <si>
    <t>Tricerro</t>
  </si>
  <si>
    <t>Tricase</t>
  </si>
  <si>
    <t>Tricarico</t>
  </si>
  <si>
    <t>Tribogna</t>
  </si>
  <si>
    <t>Tribiano</t>
  </si>
  <si>
    <t>Tribano</t>
  </si>
  <si>
    <t>Trezzone</t>
  </si>
  <si>
    <t>Trezzo Tinella</t>
  </si>
  <si>
    <t>Trezzo sull'Adda</t>
  </si>
  <si>
    <t>Trezzano sul Naviglio</t>
  </si>
  <si>
    <t>Trezzano Rosa</t>
  </si>
  <si>
    <t>Treviso Bresciano</t>
  </si>
  <si>
    <t>Treviso</t>
  </si>
  <si>
    <t>Treviolo</t>
  </si>
  <si>
    <t>Treville</t>
  </si>
  <si>
    <t>Trevignano Romano</t>
  </si>
  <si>
    <t>Trevignano</t>
  </si>
  <si>
    <t>Treviglio</t>
  </si>
  <si>
    <t>Trevico</t>
  </si>
  <si>
    <t>Trevi nel Lazio</t>
  </si>
  <si>
    <t>Trevi</t>
  </si>
  <si>
    <t>Trevenzuolo</t>
  </si>
  <si>
    <t>Tresnuraghes</t>
  </si>
  <si>
    <t>Tresivio</t>
  </si>
  <si>
    <t>Tresigallo</t>
  </si>
  <si>
    <t>Trescore Cremasco</t>
  </si>
  <si>
    <t>Trescore Balneario</t>
  </si>
  <si>
    <t>Tresana</t>
  </si>
  <si>
    <t>Tres</t>
  </si>
  <si>
    <t>Trequanda</t>
  </si>
  <si>
    <t>Trepuzzi</t>
  </si>
  <si>
    <t>Treppo Grande</t>
  </si>
  <si>
    <t>Treppo Carnico</t>
  </si>
  <si>
    <t>Trenzano</t>
  </si>
  <si>
    <t>Trentola-Ducenta</t>
  </si>
  <si>
    <t>Trento</t>
  </si>
  <si>
    <t>Trentinara</t>
  </si>
  <si>
    <t>Trenta</t>
  </si>
  <si>
    <t>Tremosine</t>
  </si>
  <si>
    <t>Tremezzo</t>
  </si>
  <si>
    <t>Tremestieri Etneo</t>
  </si>
  <si>
    <t>Tremenico</t>
  </si>
  <si>
    <t>Treiso</t>
  </si>
  <si>
    <t>Treia</t>
  </si>
  <si>
    <t>Tregnago</t>
  </si>
  <si>
    <t>Treglio</t>
  </si>
  <si>
    <t>Tredozio</t>
  </si>
  <si>
    <t>Trecenta</t>
  </si>
  <si>
    <t>Trecchina</t>
  </si>
  <si>
    <t>Trecate</t>
  </si>
  <si>
    <t>Trecastagni</t>
  </si>
  <si>
    <t>Trecase</t>
  </si>
  <si>
    <t>Trecasali</t>
  </si>
  <si>
    <t>Trebisacce</t>
  </si>
  <si>
    <t>Trebaseleghe</t>
  </si>
  <si>
    <t>Travo</t>
  </si>
  <si>
    <t>Travesio</t>
  </si>
  <si>
    <t>Traves</t>
  </si>
  <si>
    <t>Traversetolo</t>
  </si>
  <si>
    <t>Traversella</t>
  </si>
  <si>
    <t>Travedona-Monate</t>
  </si>
  <si>
    <t>Travagliato</t>
  </si>
  <si>
    <t>Travacò Siccomario</t>
  </si>
  <si>
    <t>Trausella</t>
  </si>
  <si>
    <t>Tratalias</t>
  </si>
  <si>
    <t>Trasquera</t>
  </si>
  <si>
    <t>Trasaghis</t>
  </si>
  <si>
    <t>Trasacco</t>
  </si>
  <si>
    <t>Trarego Viggiona</t>
  </si>
  <si>
    <t>Trappeto</t>
  </si>
  <si>
    <t>Trapani</t>
  </si>
  <si>
    <t>Traona</t>
  </si>
  <si>
    <t>Transacqua</t>
  </si>
  <si>
    <t>Trani</t>
  </si>
  <si>
    <t>Trana</t>
  </si>
  <si>
    <t>Tramutola</t>
  </si>
  <si>
    <t>Tramonti di Sotto</t>
  </si>
  <si>
    <t>Tramonti di Sopra</t>
  </si>
  <si>
    <t>Tramonti</t>
  </si>
  <si>
    <t>Trambileno</t>
  </si>
  <si>
    <t>Tramatza</t>
  </si>
  <si>
    <t>Tradate</t>
  </si>
  <si>
    <t>Trabia</t>
  </si>
  <si>
    <t>Tovo San Giacomo</t>
  </si>
  <si>
    <t>Tovo di Sant'Agata</t>
  </si>
  <si>
    <t>Tossicia</t>
  </si>
  <si>
    <t>Toscolano-Maderno</t>
  </si>
  <si>
    <t>Torviscosa</t>
  </si>
  <si>
    <t>Tortorici</t>
  </si>
  <si>
    <t>Tortoreto</t>
  </si>
  <si>
    <t>Tortorella</t>
  </si>
  <si>
    <t>Tortora</t>
  </si>
  <si>
    <t>Tortona</t>
  </si>
  <si>
    <t>Tortolì</t>
  </si>
  <si>
    <t>Torrita Tiberina</t>
  </si>
  <si>
    <t>Torrita di Siena</t>
  </si>
  <si>
    <t>Torrioni</t>
  </si>
  <si>
    <t>Torrile</t>
  </si>
  <si>
    <t>Torriglia</t>
  </si>
  <si>
    <t>Torricella Verzate</t>
  </si>
  <si>
    <t>Torricella Sicura</t>
  </si>
  <si>
    <t>Torricella Peligna</t>
  </si>
  <si>
    <t>Torricella in Sabina</t>
  </si>
  <si>
    <t>Torricella del Pizzo</t>
  </si>
  <si>
    <t>Torricella</t>
  </si>
  <si>
    <t>Torrice</t>
  </si>
  <si>
    <t>Torriana</t>
  </si>
  <si>
    <t>Torri in Sabina</t>
  </si>
  <si>
    <t>Torri di Quartesolo</t>
  </si>
  <si>
    <t>Torri del Benaco</t>
  </si>
  <si>
    <t>Torrevecchia Teatina</t>
  </si>
  <si>
    <t>Torrevecchia Pia</t>
  </si>
  <si>
    <t>Torretta</t>
  </si>
  <si>
    <t>Torresina</t>
  </si>
  <si>
    <t>Torrenova</t>
  </si>
  <si>
    <t>Torremaggiore</t>
  </si>
  <si>
    <t>Torregrotta</t>
  </si>
  <si>
    <t>Torreglia</t>
  </si>
  <si>
    <t>Torrecuso</t>
  </si>
  <si>
    <t>Torrebruna</t>
  </si>
  <si>
    <t>Torrebelvicino</t>
  </si>
  <si>
    <t>Torreano</t>
  </si>
  <si>
    <t>Torre Santa Susanna</t>
  </si>
  <si>
    <t>Torre San Patrizio</t>
  </si>
  <si>
    <t>Torre San Giorgio</t>
  </si>
  <si>
    <t>Torre Pellice</t>
  </si>
  <si>
    <t>Torre Pallavicina</t>
  </si>
  <si>
    <t>Torre Orsaia</t>
  </si>
  <si>
    <t>Torre Mondovì</t>
  </si>
  <si>
    <t>Torre le Nocelle</t>
  </si>
  <si>
    <t>Torre d'Isola</t>
  </si>
  <si>
    <t>Torre di Santa Maria</t>
  </si>
  <si>
    <t>Torre di Ruggiero</t>
  </si>
  <si>
    <t>Torre di Mosto</t>
  </si>
  <si>
    <t>Torre del Greco</t>
  </si>
  <si>
    <t>Torre de' Roveri</t>
  </si>
  <si>
    <t>Torre de' Picenardi</t>
  </si>
  <si>
    <t>Torre de' Passeri</t>
  </si>
  <si>
    <t>Torre de' Negri</t>
  </si>
  <si>
    <t>Torre de' Busi</t>
  </si>
  <si>
    <t>Torre d'Arese</t>
  </si>
  <si>
    <t>Torre Canavese</t>
  </si>
  <si>
    <t>Torre Cajetani</t>
  </si>
  <si>
    <t>Torre Bormida</t>
  </si>
  <si>
    <t>Torre Boldone</t>
  </si>
  <si>
    <t>Torre Beretti e Castellaro</t>
  </si>
  <si>
    <t>Torre Annunziata</t>
  </si>
  <si>
    <t>Torrazzo</t>
  </si>
  <si>
    <t>Torrazza Piemonte</t>
  </si>
  <si>
    <t>Torrazza Coste</t>
  </si>
  <si>
    <t>Torralba</t>
  </si>
  <si>
    <t>Torraca</t>
  </si>
  <si>
    <t>Torpè</t>
  </si>
  <si>
    <t>Toro</t>
  </si>
  <si>
    <t>Tornolo</t>
  </si>
  <si>
    <t>Torno</t>
  </si>
  <si>
    <t>Tornimparte</t>
  </si>
  <si>
    <t>Tornata</t>
  </si>
  <si>
    <t>Tornareccio</t>
  </si>
  <si>
    <t>Tornaco</t>
  </si>
  <si>
    <t>Torlino Vimercati</t>
  </si>
  <si>
    <t>Toritto</t>
  </si>
  <si>
    <t>Torino di Sangro</t>
  </si>
  <si>
    <t>Torino</t>
  </si>
  <si>
    <t>Torgnon</t>
  </si>
  <si>
    <t>Torgiano</t>
  </si>
  <si>
    <t>Torella del Sannio</t>
  </si>
  <si>
    <t>Torella dei Lombardi</t>
  </si>
  <si>
    <t>Torchiarolo</t>
  </si>
  <si>
    <t>Torchiara</t>
  </si>
  <si>
    <t>Torcegno</t>
  </si>
  <si>
    <t>Torbole Casaglia</t>
  </si>
  <si>
    <t>Torano Nuovo</t>
  </si>
  <si>
    <t>Torano Castello</t>
  </si>
  <si>
    <t>Tora e Piccilli</t>
  </si>
  <si>
    <t>Tonezza del Cimone</t>
  </si>
  <si>
    <t>Tonengo</t>
  </si>
  <si>
    <t>Tonco</t>
  </si>
  <si>
    <t>Tonara</t>
  </si>
  <si>
    <t>Tonadico</t>
  </si>
  <si>
    <t>Ton</t>
  </si>
  <si>
    <t>Tombolo</t>
  </si>
  <si>
    <t>Tolve</t>
  </si>
  <si>
    <t>Tolmezzo</t>
  </si>
  <si>
    <t>Tollo</t>
  </si>
  <si>
    <t>Tollegno</t>
  </si>
  <si>
    <t>Tolfa</t>
  </si>
  <si>
    <t>Tolentino</t>
  </si>
  <si>
    <t>Toirano</t>
  </si>
  <si>
    <t>Toffia</t>
  </si>
  <si>
    <t>Todi</t>
  </si>
  <si>
    <t>Toceno</t>
  </si>
  <si>
    <t>Tocco da Casauria</t>
  </si>
  <si>
    <t>Tocco Caudio</t>
  </si>
  <si>
    <t>Toano</t>
  </si>
  <si>
    <t>Tizzano Val Parma</t>
  </si>
  <si>
    <t>Tivoli</t>
  </si>
  <si>
    <t>Tito</t>
  </si>
  <si>
    <t>Tissi</t>
  </si>
  <si>
    <t>Tirolo</t>
  </si>
  <si>
    <t>Tiriolo</t>
  </si>
  <si>
    <t>Tires</t>
  </si>
  <si>
    <t>Tirano</t>
  </si>
  <si>
    <t>Tione di Trento</t>
  </si>
  <si>
    <t>Tione degli Abruzzi</t>
  </si>
  <si>
    <t>Tinnura</t>
  </si>
  <si>
    <t>Tignale</t>
  </si>
  <si>
    <t>Tigliole</t>
  </si>
  <si>
    <t>Tiglieto</t>
  </si>
  <si>
    <t>Tiggiano</t>
  </si>
  <si>
    <t>Ticineto</t>
  </si>
  <si>
    <t>Ticengo</t>
  </si>
  <si>
    <t>Tiarno di Sotto</t>
  </si>
  <si>
    <t>Tiarno di Sopra</t>
  </si>
  <si>
    <t>Tiana</t>
  </si>
  <si>
    <t>Thiesi</t>
  </si>
  <si>
    <t>Thiene</t>
  </si>
  <si>
    <t>Tezze sul Brenta</t>
  </si>
  <si>
    <t>Teverola</t>
  </si>
  <si>
    <t>Teulada</t>
  </si>
  <si>
    <t>Teti</t>
  </si>
  <si>
    <t>Testico</t>
  </si>
  <si>
    <t>Tessennano</t>
  </si>
  <si>
    <t>Tesimo</t>
  </si>
  <si>
    <t>Tesero</t>
  </si>
  <si>
    <t>Terzorio</t>
  </si>
  <si>
    <t>Terzolas</t>
  </si>
  <si>
    <t>Terzo d'Aquileia</t>
  </si>
  <si>
    <t>Terzo</t>
  </si>
  <si>
    <t>Terzigno</t>
  </si>
  <si>
    <t>Tertenia</t>
  </si>
  <si>
    <t>Terruggia</t>
  </si>
  <si>
    <t>Terricciola</t>
  </si>
  <si>
    <t>Terres</t>
  </si>
  <si>
    <t>Terrazzo</t>
  </si>
  <si>
    <t>Terravecchia</t>
  </si>
  <si>
    <t>Terrassa Padovana</t>
  </si>
  <si>
    <t>Terrasini</t>
  </si>
  <si>
    <t>Terranuova Bracciolini</t>
  </si>
  <si>
    <t>Terranova Sappo Minulio</t>
  </si>
  <si>
    <t>Terranova di Pollino</t>
  </si>
  <si>
    <t>Terranova dei Passerini</t>
  </si>
  <si>
    <t>Terranova da Sibari</t>
  </si>
  <si>
    <t>Terralba</t>
  </si>
  <si>
    <t>Terragnolo</t>
  </si>
  <si>
    <t>Terracina</t>
  </si>
  <si>
    <t>Terno d'Isola</t>
  </si>
  <si>
    <t>Terni</t>
  </si>
  <si>
    <t>Ternengo</t>
  </si>
  <si>
    <t>Ternate</t>
  </si>
  <si>
    <t>Termoli</t>
  </si>
  <si>
    <t>Termini Imerese</t>
  </si>
  <si>
    <t>Termeno sulla Strada del Vino</t>
  </si>
  <si>
    <t>Terme Vigliatore</t>
  </si>
  <si>
    <t>Terlizzi</t>
  </si>
  <si>
    <t>Terlano</t>
  </si>
  <si>
    <t>Terlago</t>
  </si>
  <si>
    <t>Tergu</t>
  </si>
  <si>
    <t>Terenzo</t>
  </si>
  <si>
    <t>Terento</t>
  </si>
  <si>
    <t>Terelle</t>
  </si>
  <si>
    <t>Terdobbiate</t>
  </si>
  <si>
    <t>Teramo</t>
  </si>
  <si>
    <t>Teora</t>
  </si>
  <si>
    <t>Teor</t>
  </si>
  <si>
    <t>Teolo</t>
  </si>
  <si>
    <t>Tenno</t>
  </si>
  <si>
    <t>Tenna</t>
  </si>
  <si>
    <t>Temù</t>
  </si>
  <si>
    <t>Tempio Pausania</t>
  </si>
  <si>
    <t>Telve di Sopra</t>
  </si>
  <si>
    <t>Telve</t>
  </si>
  <si>
    <t>Telti</t>
  </si>
  <si>
    <t>Telgate</t>
  </si>
  <si>
    <t>Telese</t>
  </si>
  <si>
    <t>Teglio Veneto</t>
  </si>
  <si>
    <t>Teglio</t>
  </si>
  <si>
    <t>Teggiano</t>
  </si>
  <si>
    <t>Teano</t>
  </si>
  <si>
    <t>Teana</t>
  </si>
  <si>
    <t>Tavullia</t>
  </si>
  <si>
    <t>Tavoleto</t>
  </si>
  <si>
    <t>Tavigliano</t>
  </si>
  <si>
    <t>Taviano</t>
  </si>
  <si>
    <t>Tavernole sul Mella</t>
  </si>
  <si>
    <t>Tavernola Bergamasca</t>
  </si>
  <si>
    <t>Tavernerio</t>
  </si>
  <si>
    <t>Taverna</t>
  </si>
  <si>
    <t>Tavenna</t>
  </si>
  <si>
    <t>Tavazzano con Villavesco</t>
  </si>
  <si>
    <t>Tavarnelle Val di Pesa</t>
  </si>
  <si>
    <t>Tavagnasco</t>
  </si>
  <si>
    <t>Tavagnacco</t>
  </si>
  <si>
    <t>Taurisano</t>
  </si>
  <si>
    <t>Taurianova</t>
  </si>
  <si>
    <t>Taurasi</t>
  </si>
  <si>
    <t>Taurano</t>
  </si>
  <si>
    <t>Tassullo</t>
  </si>
  <si>
    <t>Tassarolo</t>
  </si>
  <si>
    <t>Tarzo</t>
  </si>
  <si>
    <t>Tarvisio</t>
  </si>
  <si>
    <t>Tartano</t>
  </si>
  <si>
    <t>Tarsia</t>
  </si>
  <si>
    <t>Tarquinia</t>
  </si>
  <si>
    <t>Tarcento</t>
  </si>
  <si>
    <t>Taranto</t>
  </si>
  <si>
    <t>Tarantasca</t>
  </si>
  <si>
    <t>Taranta Peligna</t>
  </si>
  <si>
    <t>Tarano</t>
  </si>
  <si>
    <t>Tapogliano</t>
  </si>
  <si>
    <t>Taormina</t>
  </si>
  <si>
    <t>Tambre</t>
  </si>
  <si>
    <t>Talmassons</t>
  </si>
  <si>
    <t>Talla</t>
  </si>
  <si>
    <t>Taleggio</t>
  </si>
  <si>
    <t>Talana</t>
  </si>
  <si>
    <t>Talamona</t>
  </si>
  <si>
    <t>Talamello</t>
  </si>
  <si>
    <t>Taipana</t>
  </si>
  <si>
    <t>Taio</t>
  </si>
  <si>
    <t>Taino</t>
  </si>
  <si>
    <t>Taibon Agordino</t>
  </si>
  <si>
    <t>Tagliolo Monferrato</t>
  </si>
  <si>
    <t>Taglio di Po</t>
  </si>
  <si>
    <t>Tagliacozzo</t>
  </si>
  <si>
    <t>Taggia</t>
  </si>
  <si>
    <t>Tadasuni</t>
  </si>
  <si>
    <t>Taceno</t>
  </si>
  <si>
    <t>Suzzara</t>
  </si>
  <si>
    <t>Suvereto</t>
  </si>
  <si>
    <t>Sutrio</t>
  </si>
  <si>
    <t>Sutri</t>
  </si>
  <si>
    <t>Sutera</t>
  </si>
  <si>
    <t>Sustinente</t>
  </si>
  <si>
    <t>Susegana</t>
  </si>
  <si>
    <t>Susa</t>
  </si>
  <si>
    <t>Surbo</t>
  </si>
  <si>
    <t>Surano</t>
  </si>
  <si>
    <t>Supino</t>
  </si>
  <si>
    <t>Supersano</t>
  </si>
  <si>
    <t>Suno</t>
  </si>
  <si>
    <t>Suni</t>
  </si>
  <si>
    <t>Summonte</t>
  </si>
  <si>
    <t>Sumirago</t>
  </si>
  <si>
    <t>Sulzano</t>
  </si>
  <si>
    <t>Sulmona</t>
  </si>
  <si>
    <t>Sulbiate</t>
  </si>
  <si>
    <t>Suisio</t>
  </si>
  <si>
    <t>Suello</t>
  </si>
  <si>
    <t>Suelli</t>
  </si>
  <si>
    <t>Sueglio</t>
  </si>
  <si>
    <t>Succivo</t>
  </si>
  <si>
    <t>Subiaco</t>
  </si>
  <si>
    <t>Subbiano</t>
  </si>
  <si>
    <t>Suardi</t>
  </si>
  <si>
    <t>Sturno</t>
  </si>
  <si>
    <t>Strozza</t>
  </si>
  <si>
    <t>Stroppo</t>
  </si>
  <si>
    <t>Stroppiana</t>
  </si>
  <si>
    <t>Strongoli</t>
  </si>
  <si>
    <t>Stroncone</t>
  </si>
  <si>
    <t>Strona</t>
  </si>
  <si>
    <t>Strigno</t>
  </si>
  <si>
    <t>Striano</t>
  </si>
  <si>
    <t>Strevi</t>
  </si>
  <si>
    <t>Stresa</t>
  </si>
  <si>
    <t>Strembo</t>
  </si>
  <si>
    <t>Stregna</t>
  </si>
  <si>
    <t>Strangolagalli</t>
  </si>
  <si>
    <t>Strambino</t>
  </si>
  <si>
    <t>Strambinello</t>
  </si>
  <si>
    <t>Stradella</t>
  </si>
  <si>
    <t>Stra</t>
  </si>
  <si>
    <t>Storo</t>
  </si>
  <si>
    <t>Stornarella</t>
  </si>
  <si>
    <t>Stornara</t>
  </si>
  <si>
    <t>Stio</t>
  </si>
  <si>
    <t>Stintino</t>
  </si>
  <si>
    <t>Stimigliano</t>
  </si>
  <si>
    <t>Stilo</t>
  </si>
  <si>
    <t>Stignano</t>
  </si>
  <si>
    <t>Stigliano</t>
  </si>
  <si>
    <t>Stienta</t>
  </si>
  <si>
    <t>Stia</t>
  </si>
  <si>
    <t>Stezzano</t>
  </si>
  <si>
    <t>Sternatia</t>
  </si>
  <si>
    <t>Stenico</t>
  </si>
  <si>
    <t>Stelvio</t>
  </si>
  <si>
    <t>Stellanello</t>
  </si>
  <si>
    <t>Stella Cilento</t>
  </si>
  <si>
    <t>Stella</t>
  </si>
  <si>
    <t>Stefanaconi</t>
  </si>
  <si>
    <t>Stazzona</t>
  </si>
  <si>
    <t>Stazzema</t>
  </si>
  <si>
    <t>Stazzano</t>
  </si>
  <si>
    <t>Statte</t>
  </si>
  <si>
    <t>Staranzano</t>
  </si>
  <si>
    <t>Stanghella</t>
  </si>
  <si>
    <t>Staletti</t>
  </si>
  <si>
    <t>Staiti</t>
  </si>
  <si>
    <t>Stagno Lombardo</t>
  </si>
  <si>
    <t>Staffolo</t>
  </si>
  <si>
    <t>Squinzano</t>
  </si>
  <si>
    <t>Squillace</t>
  </si>
  <si>
    <t>Spriana</t>
  </si>
  <si>
    <t>Spresiano</t>
  </si>
  <si>
    <t>Spotorno</t>
  </si>
  <si>
    <t>Sporminore</t>
  </si>
  <si>
    <t>Spormaggiore</t>
  </si>
  <si>
    <t>Spongano</t>
  </si>
  <si>
    <t>Spoltore</t>
  </si>
  <si>
    <t>Spoleto</t>
  </si>
  <si>
    <t>Spirano</t>
  </si>
  <si>
    <t>Spinoso</t>
  </si>
  <si>
    <t>Spinone al Lago</t>
  </si>
  <si>
    <t>Spino d'Adda</t>
  </si>
  <si>
    <t>Spinetoli</t>
  </si>
  <si>
    <t>Spineto Scrivia</t>
  </si>
  <si>
    <t>Spinete</t>
  </si>
  <si>
    <t>Spineda</t>
  </si>
  <si>
    <t>Spinea</t>
  </si>
  <si>
    <t>Spinazzola</t>
  </si>
  <si>
    <t>Spinadesco</t>
  </si>
  <si>
    <t>Spilinga</t>
  </si>
  <si>
    <t>Spilimbergo</t>
  </si>
  <si>
    <t>Spilamberto</t>
  </si>
  <si>
    <t>Spigno Saturnia</t>
  </si>
  <si>
    <t>Spigno Monferrato</t>
  </si>
  <si>
    <t>Spiazzo</t>
  </si>
  <si>
    <t>Spezzano Piccolo</t>
  </si>
  <si>
    <t>Spezzano della Sila</t>
  </si>
  <si>
    <t>Spezzano Albanese</t>
  </si>
  <si>
    <t>Spessa</t>
  </si>
  <si>
    <t>Sperone</t>
  </si>
  <si>
    <t>Sperlonga</t>
  </si>
  <si>
    <t>Sperlinga</t>
  </si>
  <si>
    <t>Spera</t>
  </si>
  <si>
    <t>Spello</t>
  </si>
  <si>
    <t>Specchia</t>
  </si>
  <si>
    <t>Sparone</t>
  </si>
  <si>
    <t>Sparanise</t>
  </si>
  <si>
    <t>Spadola</t>
  </si>
  <si>
    <t>Spadafora</t>
  </si>
  <si>
    <t>Sozzago</t>
  </si>
  <si>
    <t>Sovramonte</t>
  </si>
  <si>
    <t>Sovizzo</t>
  </si>
  <si>
    <t>Sovico</t>
  </si>
  <si>
    <t>Sovicille</t>
  </si>
  <si>
    <t>Soverzene</t>
  </si>
  <si>
    <t>Soveria Simeri</t>
  </si>
  <si>
    <t>Soveria Mannelli</t>
  </si>
  <si>
    <t>Sovere</t>
  </si>
  <si>
    <t>Soverato</t>
  </si>
  <si>
    <t>Sover</t>
  </si>
  <si>
    <t>Sotto il Monte Giovanni XXIII</t>
  </si>
  <si>
    <t>Sostegno</t>
  </si>
  <si>
    <t>Sossano</t>
  </si>
  <si>
    <t>Sospirolo</t>
  </si>
  <si>
    <t>Sospiro</t>
  </si>
  <si>
    <t>Sortino</t>
  </si>
  <si>
    <t>Sorso</t>
  </si>
  <si>
    <t>Sorrento</t>
  </si>
  <si>
    <t>Sorradile</t>
  </si>
  <si>
    <t>Sormano</t>
  </si>
  <si>
    <t>Sorisole</t>
  </si>
  <si>
    <t>Soriso</t>
  </si>
  <si>
    <t>Sorico</t>
  </si>
  <si>
    <t>Soriano nel Cimino</t>
  </si>
  <si>
    <t>Soriano Calabro</t>
  </si>
  <si>
    <t>Sorianello</t>
  </si>
  <si>
    <t>Sori</t>
  </si>
  <si>
    <t>Sorgono</t>
  </si>
  <si>
    <t>Sorgà</t>
  </si>
  <si>
    <t>Soresina</t>
  </si>
  <si>
    <t>Sordio</t>
  </si>
  <si>
    <t>Sordevolo</t>
  </si>
  <si>
    <t>Sorbolo</t>
  </si>
  <si>
    <t>Sorbo Serpico</t>
  </si>
  <si>
    <t>Sorbo San Basile</t>
  </si>
  <si>
    <t>Sorano</t>
  </si>
  <si>
    <t>Soragna</t>
  </si>
  <si>
    <t>Soraga</t>
  </si>
  <si>
    <t>Sora</t>
  </si>
  <si>
    <t>Soprana</t>
  </si>
  <si>
    <t>Sonnino</t>
  </si>
  <si>
    <t>Sonico</t>
  </si>
  <si>
    <t>Songavazzo</t>
  </si>
  <si>
    <t>Sondrio</t>
  </si>
  <si>
    <t>Sondalo</t>
  </si>
  <si>
    <t>Soncino</t>
  </si>
  <si>
    <t>Sona</t>
  </si>
  <si>
    <t>Sommo</t>
  </si>
  <si>
    <t>Sommatino</t>
  </si>
  <si>
    <t>Sommariva Perno</t>
  </si>
  <si>
    <t>Sommariva del Bosco</t>
  </si>
  <si>
    <t>Sommacampagna</t>
  </si>
  <si>
    <t>Somma Vesuviana</t>
  </si>
  <si>
    <t>Somma Lombardo</t>
  </si>
  <si>
    <t>Somano</t>
  </si>
  <si>
    <t>Somaglia</t>
  </si>
  <si>
    <t>Solza</t>
  </si>
  <si>
    <t>Solto Collina</t>
  </si>
  <si>
    <t>Solopaca</t>
  </si>
  <si>
    <t>Solonghello</t>
  </si>
  <si>
    <t>Solofra</t>
  </si>
  <si>
    <t>Solignano</t>
  </si>
  <si>
    <t>Soliera</t>
  </si>
  <si>
    <t>Solferino</t>
  </si>
  <si>
    <t>Soleto</t>
  </si>
  <si>
    <t>Solesino</t>
  </si>
  <si>
    <t>Solero</t>
  </si>
  <si>
    <t>Soleminis</t>
  </si>
  <si>
    <t>Soldano</t>
  </si>
  <si>
    <t>Solbiate Olona</t>
  </si>
  <si>
    <t>Solbiate Arno</t>
  </si>
  <si>
    <t>Solbiate</t>
  </si>
  <si>
    <t>Solarussa</t>
  </si>
  <si>
    <t>Solarolo Rainerio</t>
  </si>
  <si>
    <t>Solarolo</t>
  </si>
  <si>
    <t>Solaro</t>
  </si>
  <si>
    <t>Solarino</t>
  </si>
  <si>
    <t>Solagna</t>
  </si>
  <si>
    <t>Soiano del Lago</t>
  </si>
  <si>
    <t>Soglio</t>
  </si>
  <si>
    <t>Sogliano Cavour</t>
  </si>
  <si>
    <t>Sogliano al Rubicone</t>
  </si>
  <si>
    <t>Soddì</t>
  </si>
  <si>
    <t>Socchieve</t>
  </si>
  <si>
    <t>Soave</t>
  </si>
  <si>
    <t>Smerillo</t>
  </si>
  <si>
    <t>Smarano</t>
  </si>
  <si>
    <t>Sluderno</t>
  </si>
  <si>
    <t>Sizzano</t>
  </si>
  <si>
    <t>Siziano</t>
  </si>
  <si>
    <t>Siurgus Donigala</t>
  </si>
  <si>
    <t>Sissa</t>
  </si>
  <si>
    <t>Sirtori</t>
  </si>
  <si>
    <t>Siror</t>
  </si>
  <si>
    <t>Sirone</t>
  </si>
  <si>
    <t>Sirolo</t>
  </si>
  <si>
    <t>Sirmione</t>
  </si>
  <si>
    <t>Siris</t>
  </si>
  <si>
    <t>Sirignano</t>
  </si>
  <si>
    <t>Siracusa</t>
  </si>
  <si>
    <t>Sinopoli</t>
  </si>
  <si>
    <t>Sinnai</t>
  </si>
  <si>
    <t>Siniscola</t>
  </si>
  <si>
    <t>Sinio</t>
  </si>
  <si>
    <t>Sini</t>
  </si>
  <si>
    <t>Sindia</t>
  </si>
  <si>
    <t>Sinalunga</t>
  </si>
  <si>
    <t>Sinagra</t>
  </si>
  <si>
    <t>Simeri Crichi</t>
  </si>
  <si>
    <t>Simbario</t>
  </si>
  <si>
    <t>Simaxis</t>
  </si>
  <si>
    <t>Simala</t>
  </si>
  <si>
    <t>Silvi</t>
  </si>
  <si>
    <t>Silvano Pietra</t>
  </si>
  <si>
    <t>Silvano d'Orba</t>
  </si>
  <si>
    <t>Sillavengo</t>
  </si>
  <si>
    <t>Sillano</t>
  </si>
  <si>
    <t>Silius</t>
  </si>
  <si>
    <t>Siliqua</t>
  </si>
  <si>
    <t>Siligo</t>
  </si>
  <si>
    <t>Silea</t>
  </si>
  <si>
    <t>Silanus</t>
  </si>
  <si>
    <t>Silandro</t>
  </si>
  <si>
    <t>Signa</t>
  </si>
  <si>
    <t>Sigillo</t>
  </si>
  <si>
    <t>Siena</t>
  </si>
  <si>
    <t>Siderno</t>
  </si>
  <si>
    <t>Siddi</t>
  </si>
  <si>
    <t>Siculiana</t>
  </si>
  <si>
    <t>Sicignano degli Alburni</t>
  </si>
  <si>
    <t>Siapiccia</t>
  </si>
  <si>
    <t>Siano</t>
  </si>
  <si>
    <t>Siamanna</t>
  </si>
  <si>
    <t>Siamaggiore</t>
  </si>
  <si>
    <t>Sgurgola</t>
  </si>
  <si>
    <t>Sgonico</t>
  </si>
  <si>
    <t>Sfruz</t>
  </si>
  <si>
    <t>Sezze</t>
  </si>
  <si>
    <t>Sezzadio</t>
  </si>
  <si>
    <t>Seveso</t>
  </si>
  <si>
    <t>Seulo</t>
  </si>
  <si>
    <t>Seui</t>
  </si>
  <si>
    <t>Setzu</t>
  </si>
  <si>
    <t>Settingiano</t>
  </si>
  <si>
    <t>Settimo Vittone</t>
  </si>
  <si>
    <t>Settimo Torinese</t>
  </si>
  <si>
    <t>Settimo San Pietro</t>
  </si>
  <si>
    <t>Settimo Rottaro</t>
  </si>
  <si>
    <t>Settimo Milanese</t>
  </si>
  <si>
    <t>Settime</t>
  </si>
  <si>
    <t>Settefrati</t>
  </si>
  <si>
    <t>Settala</t>
  </si>
  <si>
    <t>Sestu</t>
  </si>
  <si>
    <t>Sestriere</t>
  </si>
  <si>
    <t>Sestri Levante</t>
  </si>
  <si>
    <t>Sestola</t>
  </si>
  <si>
    <t>Sesto San Giovanni</t>
  </si>
  <si>
    <t>Sesto Fiorentino</t>
  </si>
  <si>
    <t>Sesto ed Uniti</t>
  </si>
  <si>
    <t>Sesto Campano</t>
  </si>
  <si>
    <t>Sesto Calende</t>
  </si>
  <si>
    <t>Sesto al Reghena</t>
  </si>
  <si>
    <t>Sesto</t>
  </si>
  <si>
    <t>Sestino</t>
  </si>
  <si>
    <t>Sesta Godano</t>
  </si>
  <si>
    <t>Sessano del Molise</t>
  </si>
  <si>
    <t>Sessame</t>
  </si>
  <si>
    <t>Sessa Cilento</t>
  </si>
  <si>
    <t>Sessa Aurunca</t>
  </si>
  <si>
    <t>Servigliano</t>
  </si>
  <si>
    <t>Sersale</t>
  </si>
  <si>
    <t>Serrungarina</t>
  </si>
  <si>
    <t>Serrone</t>
  </si>
  <si>
    <t>Serri</t>
  </si>
  <si>
    <t>Serrenti</t>
  </si>
  <si>
    <t>Serre</t>
  </si>
  <si>
    <t>Serravalle Sesia</t>
  </si>
  <si>
    <t>Serravalle Scrivia</t>
  </si>
  <si>
    <t>Serravalle Pistoiese</t>
  </si>
  <si>
    <t>Serravalle Langhe</t>
  </si>
  <si>
    <t>Serravalle di Chienti</t>
  </si>
  <si>
    <t>Serravalle a Po</t>
  </si>
  <si>
    <t>Serrata</t>
  </si>
  <si>
    <t>Serrastretta</t>
  </si>
  <si>
    <t>Serrara Fontana</t>
  </si>
  <si>
    <t>Serrapetrona</t>
  </si>
  <si>
    <t>Serramonacesca</t>
  </si>
  <si>
    <t>Serramezzana</t>
  </si>
  <si>
    <t>Serramazzoni</t>
  </si>
  <si>
    <t>Serramanna</t>
  </si>
  <si>
    <t>Serralunga di Crea</t>
  </si>
  <si>
    <t>Serralunga d'Alba</t>
  </si>
  <si>
    <t>Serradifalco</t>
  </si>
  <si>
    <t>Serracapriola</t>
  </si>
  <si>
    <t>Serra Sant'Abbondio</t>
  </si>
  <si>
    <t>Serra San Quirico</t>
  </si>
  <si>
    <t>Serra San Bruno</t>
  </si>
  <si>
    <t>Serra Riccò</t>
  </si>
  <si>
    <t>Serra Pedace</t>
  </si>
  <si>
    <t>Serra de' Conti</t>
  </si>
  <si>
    <t>Serra d'Aiello</t>
  </si>
  <si>
    <t>Serole</t>
  </si>
  <si>
    <t>Sernio</t>
  </si>
  <si>
    <t>Sernaglia della Battaglia</t>
  </si>
  <si>
    <t>Sermoneta</t>
  </si>
  <si>
    <t>Sermide</t>
  </si>
  <si>
    <t>Serle</t>
  </si>
  <si>
    <t>Serino</t>
  </si>
  <si>
    <t>Serina</t>
  </si>
  <si>
    <t>Seriate</t>
  </si>
  <si>
    <t>Sergnano</t>
  </si>
  <si>
    <t>Seren del Grappa</t>
  </si>
  <si>
    <t>Seregno</t>
  </si>
  <si>
    <t>Serdiana</t>
  </si>
  <si>
    <t>Seravezza</t>
  </si>
  <si>
    <t>Sequals</t>
  </si>
  <si>
    <t>Seppiana</t>
  </si>
  <si>
    <t>Sepino</t>
  </si>
  <si>
    <t>Senorbì</t>
  </si>
  <si>
    <t>Sennori</t>
  </si>
  <si>
    <t>Sennariolo</t>
  </si>
  <si>
    <t>Senna Lodigiana</t>
  </si>
  <si>
    <t>Senna Comasco</t>
  </si>
  <si>
    <t>Senise</t>
  </si>
  <si>
    <t>Senis</t>
  </si>
  <si>
    <t>Senigallia</t>
  </si>
  <si>
    <t>Seniga</t>
  </si>
  <si>
    <t>Senerchia</t>
  </si>
  <si>
    <t>Seneghe</t>
  </si>
  <si>
    <t>Senale-San Felice</t>
  </si>
  <si>
    <t>Senales S. Felice</t>
  </si>
  <si>
    <t>Senales</t>
  </si>
  <si>
    <t>Senago</t>
  </si>
  <si>
    <t>Semproniano</t>
  </si>
  <si>
    <t>Seminara</t>
  </si>
  <si>
    <t>Semiana</t>
  </si>
  <si>
    <t>Semestene</t>
  </si>
  <si>
    <t>Selvino</t>
  </si>
  <si>
    <t>Selve Marcone</t>
  </si>
  <si>
    <t>Selvazzano Dentro</t>
  </si>
  <si>
    <t>Selva di Val Gardena</t>
  </si>
  <si>
    <t>Selva di Progno</t>
  </si>
  <si>
    <t>Selva di Cadore</t>
  </si>
  <si>
    <t>Selva dei Molini</t>
  </si>
  <si>
    <t>Sellia Marina</t>
  </si>
  <si>
    <t>Sellia</t>
  </si>
  <si>
    <t>Sellero</t>
  </si>
  <si>
    <t>Sellano</t>
  </si>
  <si>
    <t>Selegas</t>
  </si>
  <si>
    <t>Selci</t>
  </si>
  <si>
    <t>Selargius</t>
  </si>
  <si>
    <t>Segusino</t>
  </si>
  <si>
    <t>Segrate</t>
  </si>
  <si>
    <t>Segonzano</t>
  </si>
  <si>
    <t>Segni</t>
  </si>
  <si>
    <t>Seggiano</t>
  </si>
  <si>
    <t>Segariu</t>
  </si>
  <si>
    <t>Sefro</t>
  </si>
  <si>
    <t>Sedrina</t>
  </si>
  <si>
    <t>Sedriano</t>
  </si>
  <si>
    <t>Sedini</t>
  </si>
  <si>
    <t>Sedilo</t>
  </si>
  <si>
    <t>Sedico</t>
  </si>
  <si>
    <t>Sedegliano</t>
  </si>
  <si>
    <t>Secugnago</t>
  </si>
  <si>
    <t>Seclì</t>
  </si>
  <si>
    <t>Secinaro</t>
  </si>
  <si>
    <t>Seborga</t>
  </si>
  <si>
    <t>Scurzolengo</t>
  </si>
  <si>
    <t>Scurelle</t>
  </si>
  <si>
    <t>Scurcola Marsicana</t>
  </si>
  <si>
    <t>Scorzè</t>
  </si>
  <si>
    <t>Scorrano</t>
  </si>
  <si>
    <t>Scordia</t>
  </si>
  <si>
    <t>Scoppito</t>
  </si>
  <si>
    <t>Scopello</t>
  </si>
  <si>
    <t>Scopa</t>
  </si>
  <si>
    <t>Scontrone</t>
  </si>
  <si>
    <t>Sclafani Bagni</t>
  </si>
  <si>
    <t>Scisciano</t>
  </si>
  <si>
    <t>Sciolze</t>
  </si>
  <si>
    <t>Scillato</t>
  </si>
  <si>
    <t>Scilla</t>
  </si>
  <si>
    <t>Scigliano</t>
  </si>
  <si>
    <t>Scido</t>
  </si>
  <si>
    <t>Scicli</t>
  </si>
  <si>
    <t>Sciara</t>
  </si>
  <si>
    <t>Sciacca</t>
  </si>
  <si>
    <t>Schivenoglia</t>
  </si>
  <si>
    <t>Schio</t>
  </si>
  <si>
    <t>Schilpario</t>
  </si>
  <si>
    <t>Schignano</t>
  </si>
  <si>
    <t>Schiavon</t>
  </si>
  <si>
    <t>Schiavi di Abruzzo</t>
  </si>
  <si>
    <t>Scheggino</t>
  </si>
  <si>
    <t>Scheggia e Pascelupo</t>
  </si>
  <si>
    <t>Scerni</t>
  </si>
  <si>
    <t>Scena</t>
  </si>
  <si>
    <t>Scarperia</t>
  </si>
  <si>
    <t>Scarnafigi</t>
  </si>
  <si>
    <t>Scarmagno</t>
  </si>
  <si>
    <t>Scarlino</t>
  </si>
  <si>
    <t>Scapoli</t>
  </si>
  <si>
    <t>Scanzorosciate</t>
  </si>
  <si>
    <t>Scanzano Jonico</t>
  </si>
  <si>
    <t>Scansano</t>
  </si>
  <si>
    <t>Scano di Montiferro</t>
  </si>
  <si>
    <t>Scanno</t>
  </si>
  <si>
    <t>Scandriglia</t>
  </si>
  <si>
    <t>Scandolara Ripa d'Oglio</t>
  </si>
  <si>
    <t>Scandolara Ravara</t>
  </si>
  <si>
    <t>Scandicci</t>
  </si>
  <si>
    <t>Scandiano</t>
  </si>
  <si>
    <t>Scandeluzza</t>
  </si>
  <si>
    <t>Scandale</t>
  </si>
  <si>
    <t>Scampitella</t>
  </si>
  <si>
    <t>Scaletta Zanclea</t>
  </si>
  <si>
    <t>Scalenghe</t>
  </si>
  <si>
    <t>Scalea</t>
  </si>
  <si>
    <t>Scaldasole</t>
  </si>
  <si>
    <t>Scala Coeli</t>
  </si>
  <si>
    <t>Scala</t>
  </si>
  <si>
    <t>Scagnello</t>
  </si>
  <si>
    <t>Scafati</t>
  </si>
  <si>
    <t>Scafa</t>
  </si>
  <si>
    <t>Savona</t>
  </si>
  <si>
    <t>Savoia di Lucania</t>
  </si>
  <si>
    <t>Savogna d'Isonzo</t>
  </si>
  <si>
    <t>Savogna</t>
  </si>
  <si>
    <t>Savoca</t>
  </si>
  <si>
    <t>Saviore dell'Adamello</t>
  </si>
  <si>
    <t>Savignone</t>
  </si>
  <si>
    <t>Savigno</t>
  </si>
  <si>
    <t>Savignano sul Rubicone</t>
  </si>
  <si>
    <t>Savignano sul Panaro</t>
  </si>
  <si>
    <t>Savignano Irpino</t>
  </si>
  <si>
    <t>Savigliano</t>
  </si>
  <si>
    <t>Saviano</t>
  </si>
  <si>
    <t>Savelli</t>
  </si>
  <si>
    <t>Sava</t>
  </si>
  <si>
    <t>Sauze d'Oulx</t>
  </si>
  <si>
    <t>Sauze di Cesana</t>
  </si>
  <si>
    <t>Sauris</t>
  </si>
  <si>
    <t>Satriano di Lucania</t>
  </si>
  <si>
    <t>Satriano</t>
  </si>
  <si>
    <t>Sassuolo</t>
  </si>
  <si>
    <t>Sassoferrato</t>
  </si>
  <si>
    <t>Sassofeltrio</t>
  </si>
  <si>
    <t>Sassocorvaro</t>
  </si>
  <si>
    <t>Sasso Marconi</t>
  </si>
  <si>
    <t>Sasso di Castalda</t>
  </si>
  <si>
    <t>Sassinoro</t>
  </si>
  <si>
    <t>Sassetta</t>
  </si>
  <si>
    <t>Sassello</t>
  </si>
  <si>
    <t>Sassari</t>
  </si>
  <si>
    <t>Sassano</t>
  </si>
  <si>
    <t>Sarzana</t>
  </si>
  <si>
    <t>Sarule</t>
  </si>
  <si>
    <t>Sartirana Lomellina</t>
  </si>
  <si>
    <t>Sarteano</t>
  </si>
  <si>
    <t>Sarsina</t>
  </si>
  <si>
    <t>Sarroch</t>
  </si>
  <si>
    <t>Sarre</t>
  </si>
  <si>
    <t>Saronno</t>
  </si>
  <si>
    <t>Sarnonico</t>
  </si>
  <si>
    <t>Sarno</t>
  </si>
  <si>
    <t>Sarnico</t>
  </si>
  <si>
    <t>Sarnano</t>
  </si>
  <si>
    <t>Sarmede</t>
  </si>
  <si>
    <t>Sarmato</t>
  </si>
  <si>
    <t>Sarezzo</t>
  </si>
  <si>
    <t>Sarezzano</t>
  </si>
  <si>
    <t>Sarentino</t>
  </si>
  <si>
    <t>Sarego</t>
  </si>
  <si>
    <t>Sardigliano</t>
  </si>
  <si>
    <t>Sardara</t>
  </si>
  <si>
    <t>Sarconi</t>
  </si>
  <si>
    <t>Sarcedo</t>
  </si>
  <si>
    <t>Saracinesco</t>
  </si>
  <si>
    <t>Saracena</t>
  </si>
  <si>
    <t>Sapri</t>
  </si>
  <si>
    <t>Sappada</t>
  </si>
  <si>
    <t>Saponara</t>
  </si>
  <si>
    <t>Saonara</t>
  </si>
  <si>
    <t>Sanzeno</t>
  </si>
  <si>
    <t>Sanza</t>
  </si>
  <si>
    <t>Sant'Urbano</t>
  </si>
  <si>
    <t>Santu Lussurgiu</t>
  </si>
  <si>
    <t>Sant'Orsola Terme</t>
  </si>
  <si>
    <t>Santorso</t>
  </si>
  <si>
    <t>Sant'Oreste</t>
  </si>
  <si>
    <t>Santopadre</t>
  </si>
  <si>
    <t>Sant'Onofrio</t>
  </si>
  <si>
    <t>Sant'Omobono Imagna</t>
  </si>
  <si>
    <t>Sant'Omero</t>
  </si>
  <si>
    <t>Santomenna</t>
  </si>
  <si>
    <t>Sant'Olcese</t>
  </si>
  <si>
    <t>Santo Stino di Livenza</t>
  </si>
  <si>
    <t>Santo Stefano Ticino</t>
  </si>
  <si>
    <t>Santo Stefano Roero</t>
  </si>
  <si>
    <t>Santo Stefano Quisquina</t>
  </si>
  <si>
    <t>Santo Stefano Lodigiano</t>
  </si>
  <si>
    <t>Santo Stefano in Aspromonte</t>
  </si>
  <si>
    <t>Santo Stefano di Sessanio</t>
  </si>
  <si>
    <t>Santo Stefano di Rogliano</t>
  </si>
  <si>
    <t>Santo Stefano di Magra</t>
  </si>
  <si>
    <t>Santo Stefano di Camastra</t>
  </si>
  <si>
    <t>Santo Stefano di Cadore</t>
  </si>
  <si>
    <t>Santo Stefano del Sole</t>
  </si>
  <si>
    <t>Santo Stefano d'Aveto</t>
  </si>
  <si>
    <t>Santo Stefano Belbo</t>
  </si>
  <si>
    <t>Santo Stefano al Mare</t>
  </si>
  <si>
    <t>Sant'Ippolito</t>
  </si>
  <si>
    <t>Sant'Ilario d'Enza</t>
  </si>
  <si>
    <t>Sant'Ilario dello Ionio</t>
  </si>
  <si>
    <t>Santi Cosma e Damiano</t>
  </si>
  <si>
    <t>Santhià</t>
  </si>
  <si>
    <t>Sant'Eusanio Forconese</t>
  </si>
  <si>
    <t>Sant'Eusanio del Sangro</t>
  </si>
  <si>
    <t>Sant'Eufemia d'Aspromonte</t>
  </si>
  <si>
    <t>Sant'Eufemia a Maiella</t>
  </si>
  <si>
    <t>Santeramo in Colle</t>
  </si>
  <si>
    <t>Santena</t>
  </si>
  <si>
    <t>Sant'Elpidio a Mare</t>
  </si>
  <si>
    <t>Sant'Elia Fiumerapido</t>
  </si>
  <si>
    <t>Sant'Elia a Pianisi</t>
  </si>
  <si>
    <t>Sant'Elena Sannita</t>
  </si>
  <si>
    <t>Sant'Elena</t>
  </si>
  <si>
    <t>Sant'Egidio del Monte Albino</t>
  </si>
  <si>
    <t>Sant'Egidio alla Vibrata</t>
  </si>
  <si>
    <t>Sante Marie</t>
  </si>
  <si>
    <t>Sant'Arsenio</t>
  </si>
  <si>
    <t>Sant'Arpino</t>
  </si>
  <si>
    <t>Sant'Arcangelo Trimonte</t>
  </si>
  <si>
    <t>Santarcangelo di Romagna</t>
  </si>
  <si>
    <t>Sant'Arcangelo</t>
  </si>
  <si>
    <t>Sant'Apollinare</t>
  </si>
  <si>
    <t>Sant'Antonio di Gallura</t>
  </si>
  <si>
    <t>Sant'Antonio Abate</t>
  </si>
  <si>
    <t>Sant'Antonino di Susa</t>
  </si>
  <si>
    <t>Sant'Antioco</t>
  </si>
  <si>
    <t>Sant'Antimo</t>
  </si>
  <si>
    <t>Sant'Anna d'Alfaedo</t>
  </si>
  <si>
    <t>Sant'Anna Arresi</t>
  </si>
  <si>
    <t>Sant'Angelo Romano</t>
  </si>
  <si>
    <t>Sant'Angelo Muxaro</t>
  </si>
  <si>
    <t>Sant'Angelo Lomellina</t>
  </si>
  <si>
    <t>Sant'Angelo Lodigiano</t>
  </si>
  <si>
    <t>Sant'Angelo Limosano</t>
  </si>
  <si>
    <t>Sant'Angelo le Fratte</t>
  </si>
  <si>
    <t>Sant'Angelo in Vado</t>
  </si>
  <si>
    <t>Sant'Angelo in Pontano</t>
  </si>
  <si>
    <t>Sant'Angelo in Lizzola</t>
  </si>
  <si>
    <t>Sant'Angelo di Piove di Sacco</t>
  </si>
  <si>
    <t>Sant'Angelo di Brolo</t>
  </si>
  <si>
    <t>Sant'Angelo del Pesco</t>
  </si>
  <si>
    <t>Sant'Angelo dei Lombardi</t>
  </si>
  <si>
    <t>Sant'Angelo d'Alife</t>
  </si>
  <si>
    <t>Sant'Angelo all'Esca</t>
  </si>
  <si>
    <t>Sant'Angelo a Scala</t>
  </si>
  <si>
    <t>Sant'Angelo a Fasanella</t>
  </si>
  <si>
    <t>Sant'Angelo a Cupolo</t>
  </si>
  <si>
    <t>Sant'Andrea Frius</t>
  </si>
  <si>
    <t>Sant'Andrea di Conza</t>
  </si>
  <si>
    <t>Sant'Andrea del Garigliano</t>
  </si>
  <si>
    <t>Sant'Andrea Apostolo dello Ionio</t>
  </si>
  <si>
    <t>Sant'Anatolia di Narco</t>
  </si>
  <si>
    <t>Sant'Anastasia</t>
  </si>
  <si>
    <t>Sant'Ambrogio sul Garigliano</t>
  </si>
  <si>
    <t>Sant'Ambrogio di Valpolicella</t>
  </si>
  <si>
    <t>Sant'Ambrogio di Torino</t>
  </si>
  <si>
    <t>Sant'Alfio</t>
  </si>
  <si>
    <t>Sant'Alessio Siculo</t>
  </si>
  <si>
    <t>Sant'Alessio in Aspromonte</t>
  </si>
  <si>
    <t>Sant'Alessio con Vialone</t>
  </si>
  <si>
    <t>Sant'Albano Stura</t>
  </si>
  <si>
    <t>Sant'Agostino</t>
  </si>
  <si>
    <t>Sant'Agnello</t>
  </si>
  <si>
    <t>Sant'Agata sul Santerno</t>
  </si>
  <si>
    <t>Sant'Agata li Battiati</t>
  </si>
  <si>
    <t>Sant'Agata Fossili</t>
  </si>
  <si>
    <t>Sant'Agata Feltria</t>
  </si>
  <si>
    <t>Sant'Agata di Puglia</t>
  </si>
  <si>
    <t>Sant'Agata di Militello</t>
  </si>
  <si>
    <t>Sant'Agata di Esaro</t>
  </si>
  <si>
    <t>Sant'Agata del Bianco</t>
  </si>
  <si>
    <t>Sant'Agata de' Goti</t>
  </si>
  <si>
    <t>Sant'Agata Bolognese</t>
  </si>
  <si>
    <t>Sant'Agapito</t>
  </si>
  <si>
    <t>Santadi</t>
  </si>
  <si>
    <t>Sant'Abbondio</t>
  </si>
  <si>
    <t>Santa Vittoria in Matenano</t>
  </si>
  <si>
    <t>Santa Vittoria d'Alba</t>
  </si>
  <si>
    <t>Santa Venerina</t>
  </si>
  <si>
    <t>Santa Teresa Gallura</t>
  </si>
  <si>
    <t>Santa Teresa di Riva</t>
  </si>
  <si>
    <t>Santa Sofia d'Epiro</t>
  </si>
  <si>
    <t>Santa Sofia</t>
  </si>
  <si>
    <t>Santa Severina</t>
  </si>
  <si>
    <t>Santa Paolina</t>
  </si>
  <si>
    <t>Santa Ninfa</t>
  </si>
  <si>
    <t>Santa Marinella</t>
  </si>
  <si>
    <t>Santa Marina Salina</t>
  </si>
  <si>
    <t>Santa Marina</t>
  </si>
  <si>
    <t>Santa Maria Rezzonico</t>
  </si>
  <si>
    <t>Santa Maria Nuova</t>
  </si>
  <si>
    <t>Santa Maria Maggiore</t>
  </si>
  <si>
    <t>Santa Maria la Longa</t>
  </si>
  <si>
    <t>Santa Maria la Fossa</t>
  </si>
  <si>
    <t>Santa Maria la Carità</t>
  </si>
  <si>
    <t>Santa Maria Imbaro</t>
  </si>
  <si>
    <t>Santa Maria Hoè</t>
  </si>
  <si>
    <t>Santa Maria di Sala</t>
  </si>
  <si>
    <t>Santa Maria di Licodia</t>
  </si>
  <si>
    <t>Santa Maria della Versa</t>
  </si>
  <si>
    <t>Santa Maria del Molise</t>
  </si>
  <si>
    <t>Santa Maria del Cedro</t>
  </si>
  <si>
    <t>Santa Maria Coghinas</t>
  </si>
  <si>
    <t>Santa Maria Capua Vetere</t>
  </si>
  <si>
    <t>Santa Maria a Vico</t>
  </si>
  <si>
    <t>Santa Maria a Monte</t>
  </si>
  <si>
    <t>Santa Margherita Ligure</t>
  </si>
  <si>
    <t>Santa Margherita di Staffora</t>
  </si>
  <si>
    <t>Santa Margherita di Belice</t>
  </si>
  <si>
    <t>Santa Margherita d'Adige</t>
  </si>
  <si>
    <t>Santa Lucia di Serino</t>
  </si>
  <si>
    <t>Santa Lucia di Piave</t>
  </si>
  <si>
    <t>Santa Lucia del Mela</t>
  </si>
  <si>
    <t>Santa Luce</t>
  </si>
  <si>
    <t>Santa Giustina in Colle</t>
  </si>
  <si>
    <t>Santa Giustina</t>
  </si>
  <si>
    <t>Santa Giusta</t>
  </si>
  <si>
    <t>Santa Giuletta</t>
  </si>
  <si>
    <t>Santa Flavia</t>
  </si>
  <si>
    <t>Santa Fiora</t>
  </si>
  <si>
    <t>Santa Elisabetta</t>
  </si>
  <si>
    <t>Santa Domenica Vittoria</t>
  </si>
  <si>
    <t>Santa Domenica Talao</t>
  </si>
  <si>
    <t>Santa Croce sull'Arno</t>
  </si>
  <si>
    <t>Santa Croce di Magliano</t>
  </si>
  <si>
    <t>Santa Croce del Sannio</t>
  </si>
  <si>
    <t>Santa Croce Camerina</t>
  </si>
  <si>
    <t>Santa Cristina Valgardena</t>
  </si>
  <si>
    <t>Santa Cristina Gela</t>
  </si>
  <si>
    <t>Santa Cristina e Bissone</t>
  </si>
  <si>
    <t>Santa Cristina d'Aspromonte</t>
  </si>
  <si>
    <t>Santa Cesarea Terme</t>
  </si>
  <si>
    <t>Santa Caterina Villarmosa</t>
  </si>
  <si>
    <t>Santa Caterina dello Ionio e Marina</t>
  </si>
  <si>
    <t>Santa Caterina Albanese</t>
  </si>
  <si>
    <t>Santa Brigida</t>
  </si>
  <si>
    <t>Sansepolcro</t>
  </si>
  <si>
    <t>Sannicola</t>
  </si>
  <si>
    <t>Sannicandro Garganico</t>
  </si>
  <si>
    <t>Sannicandro di Bari</t>
  </si>
  <si>
    <t>Sannazzaro de' Burgondi</t>
  </si>
  <si>
    <t>Sanluri</t>
  </si>
  <si>
    <t>Sanguinetto</t>
  </si>
  <si>
    <t>Sangineto</t>
  </si>
  <si>
    <t>Sangiano</t>
  </si>
  <si>
    <t>Sangano</t>
  </si>
  <si>
    <t>Sanfront</t>
  </si>
  <si>
    <t>Sanfrè</t>
  </si>
  <si>
    <t>Sandrigo</t>
  </si>
  <si>
    <t>Sandigliano</t>
  </si>
  <si>
    <t>Sanarica</t>
  </si>
  <si>
    <t>San Zenone degli Ezzelini</t>
  </si>
  <si>
    <t>San Zenone al Po</t>
  </si>
  <si>
    <t>San Zenone al Lambro</t>
  </si>
  <si>
    <t>San Zeno Naviglio</t>
  </si>
  <si>
    <t>San Zeno di Montagna</t>
  </si>
  <si>
    <t>San Vittore Olona</t>
  </si>
  <si>
    <t>San Vittore del Lazio</t>
  </si>
  <si>
    <t>San Vito sullo Ionio</t>
  </si>
  <si>
    <t>San Vito Romano</t>
  </si>
  <si>
    <t>San Vito Lo Capo</t>
  </si>
  <si>
    <t>San Vito di Leguzzano</t>
  </si>
  <si>
    <t>San Vito di Fagagna</t>
  </si>
  <si>
    <t>San Vito di Cadore</t>
  </si>
  <si>
    <t>San Vito dei Normanni</t>
  </si>
  <si>
    <t>San Vito Chietino</t>
  </si>
  <si>
    <t>San Vito al Torre</t>
  </si>
  <si>
    <t>San Vito al Tagliamento</t>
  </si>
  <si>
    <t>San Vito</t>
  </si>
  <si>
    <t>San Vitaliano</t>
  </si>
  <si>
    <t>San Vincenzo Valle Roveto</t>
  </si>
  <si>
    <t>San Vincenzo la Costa</t>
  </si>
  <si>
    <t>San Vincenzo</t>
  </si>
  <si>
    <t>San Vero Milis</t>
  </si>
  <si>
    <t>San Vendemiano</t>
  </si>
  <si>
    <t>San Venanzo</t>
  </si>
  <si>
    <t>San Valentino Torio</t>
  </si>
  <si>
    <t>San Valentino in Abruzzo Citeriore</t>
  </si>
  <si>
    <t>San Tomaso Agordino</t>
  </si>
  <si>
    <t>San Teodoro</t>
  </si>
  <si>
    <t>San Tammaro</t>
  </si>
  <si>
    <t>San Sperate</t>
  </si>
  <si>
    <t>San Sosti</t>
  </si>
  <si>
    <t>San Sostene</t>
  </si>
  <si>
    <t>San Sossio Baronia</t>
  </si>
  <si>
    <t>San Siro</t>
  </si>
  <si>
    <t>San Severo</t>
  </si>
  <si>
    <t>San Severino Marche</t>
  </si>
  <si>
    <t>San Severino Lucano</t>
  </si>
  <si>
    <t>San Secondo Parmense</t>
  </si>
  <si>
    <t>San Secondo di Pinerolo</t>
  </si>
  <si>
    <t>San Sebastiano da Po</t>
  </si>
  <si>
    <t>San Sebastiano Curone</t>
  </si>
  <si>
    <t>San Sebastiano al Vesuvio</t>
  </si>
  <si>
    <t>San Salvo</t>
  </si>
  <si>
    <t>San Salvatore Telesino</t>
  </si>
  <si>
    <t>San Salvatore Monferrato</t>
  </si>
  <si>
    <t>San Salvatore di Fitalia</t>
  </si>
  <si>
    <t>San Rufo</t>
  </si>
  <si>
    <t>San Romano in Garfagnana</t>
  </si>
  <si>
    <t>San Rocco al Porto</t>
  </si>
  <si>
    <t>San Roberto</t>
  </si>
  <si>
    <t>San Remo</t>
  </si>
  <si>
    <t>San Raffaele Cimena</t>
  </si>
  <si>
    <t>San Quirino</t>
  </si>
  <si>
    <t>San Quirico d'Orcia</t>
  </si>
  <si>
    <t>San Prospero</t>
  </si>
  <si>
    <t>San Procopio</t>
  </si>
  <si>
    <t>San Prisco</t>
  </si>
  <si>
    <t>San Potito Ultra</t>
  </si>
  <si>
    <t>San Potito Sannitico</t>
  </si>
  <si>
    <t>San Possidonio</t>
  </si>
  <si>
    <t>San Ponso</t>
  </si>
  <si>
    <t>San Polomatese</t>
  </si>
  <si>
    <t>San Polo di Piave</t>
  </si>
  <si>
    <t>San Polo d'Enza</t>
  </si>
  <si>
    <t>San Polo dei Cavalieri</t>
  </si>
  <si>
    <t>San Pio delle Camere</t>
  </si>
  <si>
    <t>San Pietro Viminario</t>
  </si>
  <si>
    <t>San Pietro Vernotico</t>
  </si>
  <si>
    <t>San Pietro Val Lemina</t>
  </si>
  <si>
    <t>San Pietro Mussolino</t>
  </si>
  <si>
    <t>San Pietro Mosezzo</t>
  </si>
  <si>
    <t>San Pietro Infine</t>
  </si>
  <si>
    <t>San Pietro in Lama</t>
  </si>
  <si>
    <t>San Pietro in Guarano</t>
  </si>
  <si>
    <t>San Pietro in Gu</t>
  </si>
  <si>
    <t>San Pietro in Cerro</t>
  </si>
  <si>
    <t>San Pietro in Casale</t>
  </si>
  <si>
    <t>San Pietro in Cariano</t>
  </si>
  <si>
    <t>San Pietro in Amantea</t>
  </si>
  <si>
    <t>San Pietro di Morubio</t>
  </si>
  <si>
    <t>San Pietro di Feletto</t>
  </si>
  <si>
    <t>San Pietro di Caridà</t>
  </si>
  <si>
    <t>San Pietro di Cadore</t>
  </si>
  <si>
    <t>San Pietro Clarenza</t>
  </si>
  <si>
    <t>San Pietro Avellana</t>
  </si>
  <si>
    <t>San Pietro Apostolo</t>
  </si>
  <si>
    <t>San Pietro al Tanagro</t>
  </si>
  <si>
    <t>San Pietro al Natisone</t>
  </si>
  <si>
    <t>San Pietro a Maida</t>
  </si>
  <si>
    <t>San Piero Patti</t>
  </si>
  <si>
    <t>San Piero a Sieve</t>
  </si>
  <si>
    <t>San Pier Niceto</t>
  </si>
  <si>
    <t>San Pier d'Isonzo</t>
  </si>
  <si>
    <t>San Pellegrino Terme</t>
  </si>
  <si>
    <t>San Paolo Solbrito</t>
  </si>
  <si>
    <t>San Paolo di Jesi</t>
  </si>
  <si>
    <t>San Paolo di Civitate</t>
  </si>
  <si>
    <t>San Paolo d'Argon</t>
  </si>
  <si>
    <t>San Paolo Cervo</t>
  </si>
  <si>
    <t>San Paolo Bel Sito</t>
  </si>
  <si>
    <t>San Paolo Albanese</t>
  </si>
  <si>
    <t>San Paolo</t>
  </si>
  <si>
    <t>San Pancrazio Salentino</t>
  </si>
  <si>
    <t>San Pancrazio</t>
  </si>
  <si>
    <t>San Nicolò Gerrei</t>
  </si>
  <si>
    <t>San Nicolò di Comelico</t>
  </si>
  <si>
    <t>San Nicolò d'Arcidano</t>
  </si>
  <si>
    <t>San Nicola Manfredi</t>
  </si>
  <si>
    <t>San Nicola la Strada</t>
  </si>
  <si>
    <t>San Nicola dell'Alto</t>
  </si>
  <si>
    <t>San Nicola da Crissa</t>
  </si>
  <si>
    <t>San Nicola Baronia</t>
  </si>
  <si>
    <t>San Nicola Arcella</t>
  </si>
  <si>
    <t>San Nazzaro Val Cavargna</t>
  </si>
  <si>
    <t>San Nazzaro Sesia</t>
  </si>
  <si>
    <t>San Nazzaro</t>
  </si>
  <si>
    <t>San Nazario</t>
  </si>
  <si>
    <t>San Miniato</t>
  </si>
  <si>
    <t>San Michele Salentino</t>
  </si>
  <si>
    <t>San Michele Mondovì</t>
  </si>
  <si>
    <t>San Michele di Serino</t>
  </si>
  <si>
    <t>San Michele di Ganzaria</t>
  </si>
  <si>
    <t>San Michele all'Adige</t>
  </si>
  <si>
    <t>San Michele al Tagliamento</t>
  </si>
  <si>
    <t>San Mauro Torinese</t>
  </si>
  <si>
    <t>San Mauro Pascoli</t>
  </si>
  <si>
    <t>San Mauro Marchesato</t>
  </si>
  <si>
    <t>San Mauro la Bruca</t>
  </si>
  <si>
    <t>San Mauro Forte</t>
  </si>
  <si>
    <t>San Mauro di Saline</t>
  </si>
  <si>
    <t>San Mauro Cilento</t>
  </si>
  <si>
    <t>San Mauro Castelverde</t>
  </si>
  <si>
    <t>San Maurizio d'Opaglio</t>
  </si>
  <si>
    <t>San Maurizio Canavese</t>
  </si>
  <si>
    <t>San Massimo</t>
  </si>
  <si>
    <t>San Marzano sul Sarno</t>
  </si>
  <si>
    <t>San Marzano Oliveto</t>
  </si>
  <si>
    <t>San Marzano di San Giuseppe</t>
  </si>
  <si>
    <t>San Martino Valle Caudina</t>
  </si>
  <si>
    <t>San Martino sulla Marrucina</t>
  </si>
  <si>
    <t>San Martino Siccomario</t>
  </si>
  <si>
    <t>San Martino Sannita</t>
  </si>
  <si>
    <t>San Martino in Strada</t>
  </si>
  <si>
    <t>San Martino in Rio</t>
  </si>
  <si>
    <t>San Martino in Pensilis</t>
  </si>
  <si>
    <t>San Martino in Passiria</t>
  </si>
  <si>
    <t>San Martino in Badia</t>
  </si>
  <si>
    <t>San Martino di Venezze</t>
  </si>
  <si>
    <t>San Martino di Lupari</t>
  </si>
  <si>
    <t>San Martino di Finita</t>
  </si>
  <si>
    <t>San Martino del Lago</t>
  </si>
  <si>
    <t>San Martino dall'Argine</t>
  </si>
  <si>
    <t>San Martino d'Agri</t>
  </si>
  <si>
    <t>San Martino Canavese</t>
  </si>
  <si>
    <t>San Martino Buon Albergo</t>
  </si>
  <si>
    <t>San Martino Alfieri</t>
  </si>
  <si>
    <t>San Martino al Tagliamento</t>
  </si>
  <si>
    <t>San Marco la Catola</t>
  </si>
  <si>
    <t>San Marco in Lamis</t>
  </si>
  <si>
    <t>San Marco Evangelista</t>
  </si>
  <si>
    <t>San Marco dei Cavoti</t>
  </si>
  <si>
    <t>San Marco d'Alunzio</t>
  </si>
  <si>
    <t>San Marco Argentano</t>
  </si>
  <si>
    <t>San Marcello Pistoiese</t>
  </si>
  <si>
    <t>San Marcello</t>
  </si>
  <si>
    <t>San Marcellino</t>
  </si>
  <si>
    <t>San Mango sul Calore</t>
  </si>
  <si>
    <t>San Mango Piemonte</t>
  </si>
  <si>
    <t>San Mango d'Aquino</t>
  </si>
  <si>
    <t>San Lupo</t>
  </si>
  <si>
    <t>San Lucido</t>
  </si>
  <si>
    <t>San Luca</t>
  </si>
  <si>
    <t>San Lorenzo Nuovo</t>
  </si>
  <si>
    <t>San Lorenzo Maggiore</t>
  </si>
  <si>
    <t>San Lorenzo Isontino</t>
  </si>
  <si>
    <t>San Lorenzo in Campo</t>
  </si>
  <si>
    <t>San Lorenzo in Banale</t>
  </si>
  <si>
    <t>San Lorenzo di Sebato</t>
  </si>
  <si>
    <t>San Lorenzo del Vallo</t>
  </si>
  <si>
    <t>San Lorenzo Bellizzi</t>
  </si>
  <si>
    <t>San Lorenzo al Mare</t>
  </si>
  <si>
    <t>San Lorenzo</t>
  </si>
  <si>
    <t>San Lorenzello</t>
  </si>
  <si>
    <t>San Leucio del Sannio</t>
  </si>
  <si>
    <t>San Leonardo in Passiria</t>
  </si>
  <si>
    <t>San Leonardo</t>
  </si>
  <si>
    <t>San Leo</t>
  </si>
  <si>
    <t>San Lazzaro di Savena</t>
  </si>
  <si>
    <t>San Gregorio nelle Alpi</t>
  </si>
  <si>
    <t>San Gregorio Matese</t>
  </si>
  <si>
    <t>San Gregorio Magno</t>
  </si>
  <si>
    <t>San Gregorio d'Ippona</t>
  </si>
  <si>
    <t>San Gregorio di Catania</t>
  </si>
  <si>
    <t>San Gregorio da Sassola</t>
  </si>
  <si>
    <t>San Godenzo</t>
  </si>
  <si>
    <t>San Giusto Canavese</t>
  </si>
  <si>
    <t>San Giustino</t>
  </si>
  <si>
    <t>San Giuseppe Vesuviano</t>
  </si>
  <si>
    <t>San Giuseppe Jato</t>
  </si>
  <si>
    <t>San Giuliano Terme</t>
  </si>
  <si>
    <t>San Giuliano Milanese</t>
  </si>
  <si>
    <t>San Giuliano di Puglia</t>
  </si>
  <si>
    <t>San Giuliano del Sannio</t>
  </si>
  <si>
    <t>San Giovanni Valdarno</t>
  </si>
  <si>
    <t>San Giovanni Teatino</t>
  </si>
  <si>
    <t>San Giovanni Suergiu</t>
  </si>
  <si>
    <t>San Giovanni Rotondo</t>
  </si>
  <si>
    <t>San Giovanni Lupatoto</t>
  </si>
  <si>
    <t>San Giovanni Lipioni</t>
  </si>
  <si>
    <t>San Giovanni la Punta</t>
  </si>
  <si>
    <t>San Giovanni Incarico</t>
  </si>
  <si>
    <t>San Giovanni in Persiceto</t>
  </si>
  <si>
    <t>San Giovanni in Marignano</t>
  </si>
  <si>
    <t>San Giovanni in Galdo</t>
  </si>
  <si>
    <t>San Giovanni in Fiore</t>
  </si>
  <si>
    <t>San Giovanni in Croce</t>
  </si>
  <si>
    <t>San Giovanni Ilarione</t>
  </si>
  <si>
    <t>San Giovanni Gemini</t>
  </si>
  <si>
    <t>San Giovanni di Gerace</t>
  </si>
  <si>
    <t>San Giovanni del Dosso</t>
  </si>
  <si>
    <t>San Giovanni d'Asso</t>
  </si>
  <si>
    <t>San Giovanni Bianco</t>
  </si>
  <si>
    <t>San Giovanni al Natisone</t>
  </si>
  <si>
    <t>San Giovanni a Piro</t>
  </si>
  <si>
    <t>San Giorio di Susa</t>
  </si>
  <si>
    <t>San Giorgio su Legnano</t>
  </si>
  <si>
    <t>San Giorgio Scarampi</t>
  </si>
  <si>
    <t>San Giorgio Piacentino</t>
  </si>
  <si>
    <t>San Giorgio Morgeto</t>
  </si>
  <si>
    <t>San Giorgio Monferrato</t>
  </si>
  <si>
    <t>San Giorgio Lucano</t>
  </si>
  <si>
    <t>San Giorgio la Molara</t>
  </si>
  <si>
    <t>San Giorgio Jonico</t>
  </si>
  <si>
    <t>San Giorgio in Bosco</t>
  </si>
  <si>
    <t>San Giorgio di Piano</t>
  </si>
  <si>
    <t>San Giorgio di Pesaro</t>
  </si>
  <si>
    <t>San Giorgio di Nogaro</t>
  </si>
  <si>
    <t>San Giorgio di Mantova</t>
  </si>
  <si>
    <t>San Giorgio di Lomellina</t>
  </si>
  <si>
    <t>San Giorgio delle Pertiche</t>
  </si>
  <si>
    <t>San Giorgio della Richinvelda</t>
  </si>
  <si>
    <t>San Giorgio del Sannio</t>
  </si>
  <si>
    <t>San Giorgio Canavese</t>
  </si>
  <si>
    <t>San Giorgio Albanese</t>
  </si>
  <si>
    <t>San Giorgio a Liri</t>
  </si>
  <si>
    <t>San Giorgio a Cremano</t>
  </si>
  <si>
    <t>San Ginesio</t>
  </si>
  <si>
    <t>San Gimignano</t>
  </si>
  <si>
    <t>San Gillio</t>
  </si>
  <si>
    <t>San Giacomo Vercellese</t>
  </si>
  <si>
    <t>San Giacomo Filippo</t>
  </si>
  <si>
    <t>San Giacomo delle Segnate</t>
  </si>
  <si>
    <t>San Giacomo degli Schiavoni</t>
  </si>
  <si>
    <t>San Gervasio Bresciano</t>
  </si>
  <si>
    <t>San Germano Vercellese</t>
  </si>
  <si>
    <t>San Germano dei Berici</t>
  </si>
  <si>
    <t>San Germano Chisone</t>
  </si>
  <si>
    <t>San Gennaro Vesuviano</t>
  </si>
  <si>
    <t>San Genesio ed Uniti</t>
  </si>
  <si>
    <t>San Genesio Atesino</t>
  </si>
  <si>
    <t>San Gemini</t>
  </si>
  <si>
    <t>San Gavino Monreale</t>
  </si>
  <si>
    <t>San Fratello</t>
  </si>
  <si>
    <t>San Francesco al Campo</t>
  </si>
  <si>
    <t>San Floro</t>
  </si>
  <si>
    <t>San Floriano del Collio</t>
  </si>
  <si>
    <t>San Fiorano</t>
  </si>
  <si>
    <t>San Fior</t>
  </si>
  <si>
    <t>San Filippo del Mela</t>
  </si>
  <si>
    <t>San Fili</t>
  </si>
  <si>
    <t>San Fermo della Battaglia</t>
  </si>
  <si>
    <t>San Ferdinando di Puglia</t>
  </si>
  <si>
    <t>San Ferdinando</t>
  </si>
  <si>
    <t>San Felice sul Panaro</t>
  </si>
  <si>
    <t>San Felice del Molise</t>
  </si>
  <si>
    <t>San Felice del Benaco</t>
  </si>
  <si>
    <t>San Felice Circeo</t>
  </si>
  <si>
    <t>San Felice a Cancello</t>
  </si>
  <si>
    <t>San Fele</t>
  </si>
  <si>
    <t>San Fedele Intelvi</t>
  </si>
  <si>
    <t>San Dorligo della Valle-Dolina</t>
  </si>
  <si>
    <t>San Donato Val di Comino</t>
  </si>
  <si>
    <t>San Donato Milanese</t>
  </si>
  <si>
    <t>San Donato di Ninea</t>
  </si>
  <si>
    <t>San Donato di Lecce</t>
  </si>
  <si>
    <t>San Donaci</t>
  </si>
  <si>
    <t>San Donà di Piave</t>
  </si>
  <si>
    <t>San Didero</t>
  </si>
  <si>
    <t>San Demetrio ne' Vestini</t>
  </si>
  <si>
    <t>San Demetrio Corone</t>
  </si>
  <si>
    <t>San Daniele Po</t>
  </si>
  <si>
    <t>San Daniele del Friuli</t>
  </si>
  <si>
    <t>San Damiano Macra</t>
  </si>
  <si>
    <t>San Damiano d'Asti</t>
  </si>
  <si>
    <t>San Damiano al Colle</t>
  </si>
  <si>
    <t>San Cristoforo</t>
  </si>
  <si>
    <t>San Costanzo</t>
  </si>
  <si>
    <t>San Costantino Calabro</t>
  </si>
  <si>
    <t>San Costantino Albanese</t>
  </si>
  <si>
    <t>San Cosmo Albanese</t>
  </si>
  <si>
    <t>San Cono</t>
  </si>
  <si>
    <t>San Colombano-Certenoli</t>
  </si>
  <si>
    <t>San Colombano Belmonte</t>
  </si>
  <si>
    <t>San Colombano al Lambro</t>
  </si>
  <si>
    <t>San Clemente</t>
  </si>
  <si>
    <t>San Cipriano Po</t>
  </si>
  <si>
    <t>San Cipriano Picentino</t>
  </si>
  <si>
    <t>San Cipriano d'Aversa</t>
  </si>
  <si>
    <t>San Cipirello</t>
  </si>
  <si>
    <t>San Chirico Raparo</t>
  </si>
  <si>
    <t>San Chirico Nuovo</t>
  </si>
  <si>
    <t>San Cesario sul Panaro</t>
  </si>
  <si>
    <t>San Cesario di Lecce</t>
  </si>
  <si>
    <t>San Cesareo</t>
  </si>
  <si>
    <t>San Cataldo</t>
  </si>
  <si>
    <t>San Cassiano</t>
  </si>
  <si>
    <t>San Casciano in Val di Pesa</t>
  </si>
  <si>
    <t>San Casciano dei Bagni</t>
  </si>
  <si>
    <t>San Carlo Canavese</t>
  </si>
  <si>
    <t>San Canzian d'Isonzo</t>
  </si>
  <si>
    <t>San Candido</t>
  </si>
  <si>
    <t>San Calogero</t>
  </si>
  <si>
    <t>San Buono</t>
  </si>
  <si>
    <t>San Bonifacio</t>
  </si>
  <si>
    <t>San Biase</t>
  </si>
  <si>
    <t>San Biagio Saracinisco</t>
  </si>
  <si>
    <t>San Biagio Platani</t>
  </si>
  <si>
    <t>San Biagio di Callalta</t>
  </si>
  <si>
    <t>San Biagio della Cima</t>
  </si>
  <si>
    <t>San Bernardino Verbano</t>
  </si>
  <si>
    <t>San Benigno Canavese</t>
  </si>
  <si>
    <t>San Benedetto Val di Sambro</t>
  </si>
  <si>
    <t>San Benedetto Ullano</t>
  </si>
  <si>
    <t>San Benedetto Po</t>
  </si>
  <si>
    <t>San Benedetto in Perillis</t>
  </si>
  <si>
    <t>San Benedetto del Tronto</t>
  </si>
  <si>
    <t>San Benedetto dei Marsi</t>
  </si>
  <si>
    <t>San Benedetto Belbo</t>
  </si>
  <si>
    <t>San Bellino</t>
  </si>
  <si>
    <t>San Bassano</t>
  </si>
  <si>
    <t>San Basilio</t>
  </si>
  <si>
    <t>San Basile</t>
  </si>
  <si>
    <t>San Bartolomeo Val Cavargna</t>
  </si>
  <si>
    <t>San Bartolomeo in Galdo</t>
  </si>
  <si>
    <t>San Bartolomeo al Mare</t>
  </si>
  <si>
    <t>Samugheo</t>
  </si>
  <si>
    <t>Sampeyre</t>
  </si>
  <si>
    <t>Samone</t>
  </si>
  <si>
    <t>Samolaco</t>
  </si>
  <si>
    <t>Samo</t>
  </si>
  <si>
    <t>Sammichele di Bari</t>
  </si>
  <si>
    <t>Sambuco</t>
  </si>
  <si>
    <t>Sambuci</t>
  </si>
  <si>
    <t>Sambuca Pistoiese</t>
  </si>
  <si>
    <t>Sambuca di Sicilia</t>
  </si>
  <si>
    <t>Samatzai</t>
  </si>
  <si>
    <t>Samassi</t>
  </si>
  <si>
    <t>Samarate</t>
  </si>
  <si>
    <t>Salzano</t>
  </si>
  <si>
    <t>Salza Irpina</t>
  </si>
  <si>
    <t>Salza di Pinerolo</t>
  </si>
  <si>
    <t>Salvitelle</t>
  </si>
  <si>
    <t>Salvirola</t>
  </si>
  <si>
    <t>Salve</t>
  </si>
  <si>
    <t>Saluzzo</t>
  </si>
  <si>
    <t>Salussola</t>
  </si>
  <si>
    <t>Saluggia</t>
  </si>
  <si>
    <t>Saludecio</t>
  </si>
  <si>
    <t>Saltrio</t>
  </si>
  <si>
    <t>Saltara</t>
  </si>
  <si>
    <t>Salsomaggiore Terme</t>
  </si>
  <si>
    <t>Salorno</t>
  </si>
  <si>
    <t>Salò</t>
  </si>
  <si>
    <t>Salmour</t>
  </si>
  <si>
    <t>Salle</t>
  </si>
  <si>
    <t>Salizzole</t>
  </si>
  <si>
    <t>Salisano</t>
  </si>
  <si>
    <t>Saliceto</t>
  </si>
  <si>
    <t>Salice Salentino</t>
  </si>
  <si>
    <t>Sali Vercellese</t>
  </si>
  <si>
    <t>Salgareda</t>
  </si>
  <si>
    <t>Saletto</t>
  </si>
  <si>
    <t>Salerno</t>
  </si>
  <si>
    <t>Salerano sul Lambro</t>
  </si>
  <si>
    <t>Salerano Canavese</t>
  </si>
  <si>
    <t>Salento</t>
  </si>
  <si>
    <t>Salemi</t>
  </si>
  <si>
    <t>Sale San Giovanni</t>
  </si>
  <si>
    <t>Sale Marasino</t>
  </si>
  <si>
    <t>Sale delle Langhe</t>
  </si>
  <si>
    <t>Sale</t>
  </si>
  <si>
    <t>Salcito</t>
  </si>
  <si>
    <t>Salcedo</t>
  </si>
  <si>
    <t>Salbertrand</t>
  </si>
  <si>
    <t>Salassa</t>
  </si>
  <si>
    <t>Salasco</t>
  </si>
  <si>
    <t>Salara</t>
  </si>
  <si>
    <t>Salandra</t>
  </si>
  <si>
    <t>Sala Monferrato</t>
  </si>
  <si>
    <t>Sala Consilina</t>
  </si>
  <si>
    <t>Sala Comacina</t>
  </si>
  <si>
    <t>Sala Bolognese</t>
  </si>
  <si>
    <t>Sala Biellese</t>
  </si>
  <si>
    <t>Sala Baganza</t>
  </si>
  <si>
    <t>Saint-Vincent</t>
  </si>
  <si>
    <t>Saint-Rhemy</t>
  </si>
  <si>
    <t>Saint-Pierre</t>
  </si>
  <si>
    <t>Saint-Oyen</t>
  </si>
  <si>
    <t>Saint-Nicolas</t>
  </si>
  <si>
    <t>Saint-Marcel</t>
  </si>
  <si>
    <t>Saint-Denis</t>
  </si>
  <si>
    <t>Saint-Christophe</t>
  </si>
  <si>
    <t>Sagron Mis</t>
  </si>
  <si>
    <t>Sagrado</t>
  </si>
  <si>
    <t>Sagliano Micca</t>
  </si>
  <si>
    <t>Sagama</t>
  </si>
  <si>
    <t>Sadali</t>
  </si>
  <si>
    <t>Sacrofano</t>
  </si>
  <si>
    <t>Sacile</t>
  </si>
  <si>
    <t>Saccolongo</t>
  </si>
  <si>
    <t>Sacco</t>
  </si>
  <si>
    <t>Sabbioneta</t>
  </si>
  <si>
    <t>Sabbio Chiese</t>
  </si>
  <si>
    <t>Sabbia</t>
  </si>
  <si>
    <t>Sabaudia</t>
  </si>
  <si>
    <t>Ruvo di Puglia</t>
  </si>
  <si>
    <t>Ruvo del Monte</t>
  </si>
  <si>
    <t>Ruviano</t>
  </si>
  <si>
    <t>Rutino</t>
  </si>
  <si>
    <t>Rutigliano</t>
  </si>
  <si>
    <t>Russi</t>
  </si>
  <si>
    <t>Ruoti</t>
  </si>
  <si>
    <t>Rumo</t>
  </si>
  <si>
    <t>Ruino</t>
  </si>
  <si>
    <t>Ruinas</t>
  </si>
  <si>
    <t>Rufina</t>
  </si>
  <si>
    <t>Ruffrè</t>
  </si>
  <si>
    <t>Ruffia</t>
  </si>
  <si>
    <t>Ruffano</t>
  </si>
  <si>
    <t>Rueglio</t>
  </si>
  <si>
    <t>Rudiano</t>
  </si>
  <si>
    <t>Ruda</t>
  </si>
  <si>
    <t>Rubiera</t>
  </si>
  <si>
    <t>Rubiana</t>
  </si>
  <si>
    <t>Rubano</t>
  </si>
  <si>
    <t>Rozzano</t>
  </si>
  <si>
    <t>Rovolon</t>
  </si>
  <si>
    <t>Rovito</t>
  </si>
  <si>
    <t>Rovigo</t>
  </si>
  <si>
    <t>Roviano</t>
  </si>
  <si>
    <t>Rovetta</t>
  </si>
  <si>
    <t>Rovescala</t>
  </si>
  <si>
    <t>Rovereto</t>
  </si>
  <si>
    <t>Roveredo in Piano</t>
  </si>
  <si>
    <t>Roveredo di Guà</t>
  </si>
  <si>
    <t>Roverè Veronese</t>
  </si>
  <si>
    <t>Roverè della Luna</t>
  </si>
  <si>
    <t>Roverchiara</t>
  </si>
  <si>
    <t>Roverbella</t>
  </si>
  <si>
    <t>Rovello Porro</t>
  </si>
  <si>
    <t>Rovellasca</t>
  </si>
  <si>
    <t>Rovegno</t>
  </si>
  <si>
    <t>Rovato</t>
  </si>
  <si>
    <t>Rovasenda</t>
  </si>
  <si>
    <t>Rovagnate</t>
  </si>
  <si>
    <t>Roure</t>
  </si>
  <si>
    <t>Rotzo</t>
  </si>
  <si>
    <t>Rottofreno</t>
  </si>
  <si>
    <t>Rotondi</t>
  </si>
  <si>
    <t>Rotondella</t>
  </si>
  <si>
    <t>Rotonda</t>
  </si>
  <si>
    <t>Rotello</t>
  </si>
  <si>
    <t>Rotella</t>
  </si>
  <si>
    <t>Rota Greca</t>
  </si>
  <si>
    <t>Rota d'Imagna</t>
  </si>
  <si>
    <t>Rosta</t>
  </si>
  <si>
    <t>Rossiglione</t>
  </si>
  <si>
    <t>Rossano Veneto</t>
  </si>
  <si>
    <t>Rossano</t>
  </si>
  <si>
    <t>Rossana</t>
  </si>
  <si>
    <t>Rossa</t>
  </si>
  <si>
    <t>Rosora</t>
  </si>
  <si>
    <t>Rosolini</t>
  </si>
  <si>
    <t>Rosolina</t>
  </si>
  <si>
    <t>Rosignano Monferrato</t>
  </si>
  <si>
    <t>Rosignano Marittimo</t>
  </si>
  <si>
    <t>Roseto Valfortore</t>
  </si>
  <si>
    <t>Roseto degli Abruzzi</t>
  </si>
  <si>
    <t>Roseto Capo Spulico</t>
  </si>
  <si>
    <t>Rosello</t>
  </si>
  <si>
    <t>Rose</t>
  </si>
  <si>
    <t>Roscigno</t>
  </si>
  <si>
    <t>Rosciano</t>
  </si>
  <si>
    <t>Rosazza</t>
  </si>
  <si>
    <t>Rosate</t>
  </si>
  <si>
    <t>Rosasco</t>
  </si>
  <si>
    <t>Rosarno</t>
  </si>
  <si>
    <t>Rosà</t>
  </si>
  <si>
    <t>Rorà</t>
  </si>
  <si>
    <t>Roppolo</t>
  </si>
  <si>
    <t>Ronzone</t>
  </si>
  <si>
    <t>Ronzo-Chienis</t>
  </si>
  <si>
    <t>Ronsecco</t>
  </si>
  <si>
    <t>Rondissone</t>
  </si>
  <si>
    <t>Rondanina</t>
  </si>
  <si>
    <t>Roncone</t>
  </si>
  <si>
    <t>Roncola</t>
  </si>
  <si>
    <t>Roncofreddo</t>
  </si>
  <si>
    <t>Roncoferraro</t>
  </si>
  <si>
    <t>Roncobello</t>
  </si>
  <si>
    <t>Ronco Scrivia</t>
  </si>
  <si>
    <t>Ronco Canavese</t>
  </si>
  <si>
    <t>Ronco Briantino</t>
  </si>
  <si>
    <t>Ronco Biellese</t>
  </si>
  <si>
    <t>Ronco all'Adige</t>
  </si>
  <si>
    <t>Ronciglione</t>
  </si>
  <si>
    <t>Ronchis</t>
  </si>
  <si>
    <t>Ronchi Valsugana</t>
  </si>
  <si>
    <t>Ronchi dei Legionari</t>
  </si>
  <si>
    <t>Roncello</t>
  </si>
  <si>
    <t>Roncegno</t>
  </si>
  <si>
    <t>Roncaro</t>
  </si>
  <si>
    <t>Roncadelle</t>
  </si>
  <si>
    <t>Roncade</t>
  </si>
  <si>
    <t>Roncà</t>
  </si>
  <si>
    <t>Ronago</t>
  </si>
  <si>
    <t>Rometta</t>
  </si>
  <si>
    <t>Romentino</t>
  </si>
  <si>
    <t>Romeno</t>
  </si>
  <si>
    <t>Rombiolo</t>
  </si>
  <si>
    <t>Romans d'Isonzo</t>
  </si>
  <si>
    <t>Romano di Lombardia</t>
  </si>
  <si>
    <t>Romano d'Ezzelino</t>
  </si>
  <si>
    <t>Romano Canavese</t>
  </si>
  <si>
    <t>Romanengo</t>
  </si>
  <si>
    <t>Romana</t>
  </si>
  <si>
    <t>Romallo</t>
  </si>
  <si>
    <t>Romagnese</t>
  </si>
  <si>
    <t>Romagnano Sesia</t>
  </si>
  <si>
    <t>Romagnano al Monte</t>
  </si>
  <si>
    <t>Roma</t>
  </si>
  <si>
    <t>Rolo</t>
  </si>
  <si>
    <t>Roletto</t>
  </si>
  <si>
    <t>Roisan</t>
  </si>
  <si>
    <t>Roio del Sangro</t>
  </si>
  <si>
    <t>Roiate</t>
  </si>
  <si>
    <t>Rogolo</t>
  </si>
  <si>
    <t>Rogno</t>
  </si>
  <si>
    <t>Rognano</t>
  </si>
  <si>
    <t>Rogliano</t>
  </si>
  <si>
    <t>Roghudi</t>
  </si>
  <si>
    <t>Roggiano Gravina</t>
  </si>
  <si>
    <t>Rogeno</t>
  </si>
  <si>
    <t>Rofrano</t>
  </si>
  <si>
    <t>Roè Volciano</t>
  </si>
  <si>
    <t>Rodigo</t>
  </si>
  <si>
    <t>Rodì Milici</t>
  </si>
  <si>
    <t>Rodi Garganico</t>
  </si>
  <si>
    <t>Rodero</t>
  </si>
  <si>
    <t>Rodengo-Saiano</t>
  </si>
  <si>
    <t>Rodengo</t>
  </si>
  <si>
    <t>Rodello</t>
  </si>
  <si>
    <t>Roddino</t>
  </si>
  <si>
    <t>Roddi</t>
  </si>
  <si>
    <t>Rodano</t>
  </si>
  <si>
    <t>Rocchetta Tanaro</t>
  </si>
  <si>
    <t>Rocchetta Sant'Antonio</t>
  </si>
  <si>
    <t>Rocchetta Palafea</t>
  </si>
  <si>
    <t>Rocchetta Nervina</t>
  </si>
  <si>
    <t>Rocchetta Ligure</t>
  </si>
  <si>
    <t>Rocchetta e Croce</t>
  </si>
  <si>
    <t>Rocchetta di Vara</t>
  </si>
  <si>
    <t>Rocchetta Belbo</t>
  </si>
  <si>
    <t>Rocchetta a Volturno</t>
  </si>
  <si>
    <t>Roccella Valdemone</t>
  </si>
  <si>
    <t>Roccella Ionica</t>
  </si>
  <si>
    <t>Roccavivara</t>
  </si>
  <si>
    <t>Roccavione</t>
  </si>
  <si>
    <t>Roccavignale</t>
  </si>
  <si>
    <t>Roccaverano</t>
  </si>
  <si>
    <t>Roccavaldina</t>
  </si>
  <si>
    <t>Roccastrada</t>
  </si>
  <si>
    <t>Roccaspinalveti</t>
  </si>
  <si>
    <t>Roccasparvera</t>
  </si>
  <si>
    <t>Roccasicura</t>
  </si>
  <si>
    <t>Roccasecca dei Volsci</t>
  </si>
  <si>
    <t>Roccasecca</t>
  </si>
  <si>
    <t>Roccascalegna</t>
  </si>
  <si>
    <t>Roccaromana</t>
  </si>
  <si>
    <t>Roccaraso</t>
  </si>
  <si>
    <t>Roccarainola</t>
  </si>
  <si>
    <t>Roccapiemonte</t>
  </si>
  <si>
    <t>Roccapalumba</t>
  </si>
  <si>
    <t>Roccantica</t>
  </si>
  <si>
    <t>Roccanova</t>
  </si>
  <si>
    <t>Roccamorice</t>
  </si>
  <si>
    <t>Roccamontepiano</t>
  </si>
  <si>
    <t>Roccamonfina</t>
  </si>
  <si>
    <t>Roccamena</t>
  </si>
  <si>
    <t>Roccamandolfi</t>
  </si>
  <si>
    <t>Roccalumera</t>
  </si>
  <si>
    <t>Roccalbegna</t>
  </si>
  <si>
    <t>Roccagorga</t>
  </si>
  <si>
    <t>Roccagloriosa</t>
  </si>
  <si>
    <t>Roccagiovine</t>
  </si>
  <si>
    <t>Roccafranca</t>
  </si>
  <si>
    <t>Roccaforzata</t>
  </si>
  <si>
    <t>Roccaforte Mondovì</t>
  </si>
  <si>
    <t>Roccaforte Ligure</t>
  </si>
  <si>
    <t>Roccaforte del Greco</t>
  </si>
  <si>
    <t>Roccafluvione</t>
  </si>
  <si>
    <t>Roccafiorita</t>
  </si>
  <si>
    <t>Roccadaspide</t>
  </si>
  <si>
    <t>Roccacasale</t>
  </si>
  <si>
    <t>Roccabruna</t>
  </si>
  <si>
    <t>Roccabianca</t>
  </si>
  <si>
    <t>Roccabernarda</t>
  </si>
  <si>
    <t>Roccabascerana</t>
  </si>
  <si>
    <t>Rocca Susella</t>
  </si>
  <si>
    <t>Rocca Sinibalda</t>
  </si>
  <si>
    <t>Rocca Santo Stefano</t>
  </si>
  <si>
    <t>Rocca Santa Maria</t>
  </si>
  <si>
    <t>Rocca San Giovanni</t>
  </si>
  <si>
    <t>Rocca San Felice</t>
  </si>
  <si>
    <t>Rocca San Casciano</t>
  </si>
  <si>
    <t>Rocca Priora</t>
  </si>
  <si>
    <t>Rocca Pietore</t>
  </si>
  <si>
    <t>Rocca Pia</t>
  </si>
  <si>
    <t>Rocca Massima</t>
  </si>
  <si>
    <t>Rocca Imperiale</t>
  </si>
  <si>
    <t>Rocca Grimalda</t>
  </si>
  <si>
    <t>Rocca di Papa</t>
  </si>
  <si>
    <t>Rocca di Neto</t>
  </si>
  <si>
    <t>Rocca di Mezzo</t>
  </si>
  <si>
    <t>Rocca di Cave</t>
  </si>
  <si>
    <t>Rocca di Cambio</t>
  </si>
  <si>
    <t>Rocca di Botte</t>
  </si>
  <si>
    <t>Rocca d'Evandro</t>
  </si>
  <si>
    <t>Rocca de' Giorgi</t>
  </si>
  <si>
    <t>Rocca de' Baldi</t>
  </si>
  <si>
    <t>Rocca d'Arce</t>
  </si>
  <si>
    <t>Rocca d'Arazzo</t>
  </si>
  <si>
    <t>Rocca Cigliè</t>
  </si>
  <si>
    <t>Rocca Canterano</t>
  </si>
  <si>
    <t>Rocca Canavese</t>
  </si>
  <si>
    <t>Roburent</t>
  </si>
  <si>
    <t>Robilante</t>
  </si>
  <si>
    <t>Robella</t>
  </si>
  <si>
    <t>Robecco sul Naviglio</t>
  </si>
  <si>
    <t>Robecco Pavese</t>
  </si>
  <si>
    <t>Robecco d'Oglio</t>
  </si>
  <si>
    <t>Robecchetto con Induno</t>
  </si>
  <si>
    <t>Robbio</t>
  </si>
  <si>
    <t>Robbiate</t>
  </si>
  <si>
    <t>Robassomero</t>
  </si>
  <si>
    <t>Roatto</t>
  </si>
  <si>
    <t>Roasio</t>
  </si>
  <si>
    <t>Roascio</t>
  </si>
  <si>
    <t>Roaschia</t>
  </si>
  <si>
    <t>Roana</t>
  </si>
  <si>
    <t>Ro</t>
  </si>
  <si>
    <t>Rizziconi</t>
  </si>
  <si>
    <t>Rivolta d'Adda</t>
  </si>
  <si>
    <t>Rivoli Veronese</t>
  </si>
  <si>
    <t>Rivoli</t>
  </si>
  <si>
    <t>Rivodutri</t>
  </si>
  <si>
    <t>Rivisondoli</t>
  </si>
  <si>
    <t>Rivignano</t>
  </si>
  <si>
    <t>Rivergaro</t>
  </si>
  <si>
    <t>Rivello</t>
  </si>
  <si>
    <t>Rive d'Arcano</t>
  </si>
  <si>
    <t>Rive</t>
  </si>
  <si>
    <t>Rivarossa</t>
  </si>
  <si>
    <t>Rivarone</t>
  </si>
  <si>
    <t>Rivarolo Mantovano</t>
  </si>
  <si>
    <t>Rivarolo del Re ed Uniti</t>
  </si>
  <si>
    <t>Rivarolo Canavese</t>
  </si>
  <si>
    <t>Rivara</t>
  </si>
  <si>
    <t>Rivanazzano</t>
  </si>
  <si>
    <t>Rivamonte Agordino</t>
  </si>
  <si>
    <t>Rivalta di Torino</t>
  </si>
  <si>
    <t>Rivalta Bormida</t>
  </si>
  <si>
    <t>Rivalba</t>
  </si>
  <si>
    <t>Riva Valdobbia</t>
  </si>
  <si>
    <t>Riva presso Chieri</t>
  </si>
  <si>
    <t>Riva Ligure</t>
  </si>
  <si>
    <t>Riva di Solto</t>
  </si>
  <si>
    <t>Riva del Garda</t>
  </si>
  <si>
    <t>Rittana</t>
  </si>
  <si>
    <t>Riposto</t>
  </si>
  <si>
    <t>Ripi</t>
  </si>
  <si>
    <t>Ripe San Ginesio</t>
  </si>
  <si>
    <t>Ripe</t>
  </si>
  <si>
    <t>Ripatransone</t>
  </si>
  <si>
    <t>Riparbella</t>
  </si>
  <si>
    <t>Ripalta Guerina</t>
  </si>
  <si>
    <t>Ripalta Cremasca</t>
  </si>
  <si>
    <t>Ripalta Arpina</t>
  </si>
  <si>
    <t>Ripalimosani</t>
  </si>
  <si>
    <t>Ripacandida</t>
  </si>
  <si>
    <t>Ripabottoni</t>
  </si>
  <si>
    <t>Ripa Teatina</t>
  </si>
  <si>
    <t>Rionero Sannitico</t>
  </si>
  <si>
    <t>Rionero in Vulture</t>
  </si>
  <si>
    <t>Riomaggiore</t>
  </si>
  <si>
    <t>Riolunato</t>
  </si>
  <si>
    <t>Riolo Terme</t>
  </si>
  <si>
    <t>Riola Sardo</t>
  </si>
  <si>
    <t>Riofreddo</t>
  </si>
  <si>
    <t>Rio Saliceto</t>
  </si>
  <si>
    <t>Rio nell'Elba</t>
  </si>
  <si>
    <t>Rio Marina</t>
  </si>
  <si>
    <t>Rio di Pusteria</t>
  </si>
  <si>
    <t>Rimini</t>
  </si>
  <si>
    <t>Rimella</t>
  </si>
  <si>
    <t>Rimasco</t>
  </si>
  <si>
    <t>Rima San Giuseppe</t>
  </si>
  <si>
    <t>Rigolato</t>
  </si>
  <si>
    <t>Rignano sull'Arno</t>
  </si>
  <si>
    <t>Rignano Garganico</t>
  </si>
  <si>
    <t>Rignano Flaminio</t>
  </si>
  <si>
    <t>Rifreddo</t>
  </si>
  <si>
    <t>Rifiano</t>
  </si>
  <si>
    <t>Rieti</t>
  </si>
  <si>
    <t>Riesi</t>
  </si>
  <si>
    <t>Riese Pio X</t>
  </si>
  <si>
    <t>Ricigliano</t>
  </si>
  <si>
    <t>Ricengo</t>
  </si>
  <si>
    <t>Riccò del Golfo di Spezia</t>
  </si>
  <si>
    <t>Riccione</t>
  </si>
  <si>
    <t>Riccia</t>
  </si>
  <si>
    <t>Ricaldone</t>
  </si>
  <si>
    <t>Ricadi</t>
  </si>
  <si>
    <t>Ribordone</t>
  </si>
  <si>
    <t>Ribera</t>
  </si>
  <si>
    <t>Riardo</t>
  </si>
  <si>
    <t>Riano</t>
  </si>
  <si>
    <t>Rialto</t>
  </si>
  <si>
    <t>Riace</t>
  </si>
  <si>
    <t>Rho</t>
  </si>
  <si>
    <t>Rhemes-Saint-Georges</t>
  </si>
  <si>
    <t>Rhemes-Notre-Dame</t>
  </si>
  <si>
    <t>Rezzoaglio</t>
  </si>
  <si>
    <t>Rezzo</t>
  </si>
  <si>
    <t>Rezzato</t>
  </si>
  <si>
    <t>Rezzago</t>
  </si>
  <si>
    <t>Revò</t>
  </si>
  <si>
    <t>Revine Lago</t>
  </si>
  <si>
    <t>Revigliasco d'Asti</t>
  </si>
  <si>
    <t>Revere</t>
  </si>
  <si>
    <t>Revello</t>
  </si>
  <si>
    <t>Retorbido</t>
  </si>
  <si>
    <t>Resuttano</t>
  </si>
  <si>
    <t>Resiutta</t>
  </si>
  <si>
    <t>Resia</t>
  </si>
  <si>
    <t>Rescaldina</t>
  </si>
  <si>
    <t>Resana</t>
  </si>
  <si>
    <t>Renon</t>
  </si>
  <si>
    <t>Rende</t>
  </si>
  <si>
    <t>Renate</t>
  </si>
  <si>
    <t>Remedello</t>
  </si>
  <si>
    <t>Remanzacco</t>
  </si>
  <si>
    <t>Reitano</t>
  </si>
  <si>
    <t>Reino</t>
  </si>
  <si>
    <t>Reggiolo</t>
  </si>
  <si>
    <t>Reggio nell'Emilia</t>
  </si>
  <si>
    <t>Reggio di Calabria</t>
  </si>
  <si>
    <t>Reggello</t>
  </si>
  <si>
    <t>Regalbuto</t>
  </si>
  <si>
    <t>Refrontolo</t>
  </si>
  <si>
    <t>Refrancore</t>
  </si>
  <si>
    <t>Redondesco</t>
  </si>
  <si>
    <t>Redavalle</t>
  </si>
  <si>
    <t>Recoaro Terme</t>
  </si>
  <si>
    <t>Recetto</t>
  </si>
  <si>
    <t>Recco</t>
  </si>
  <si>
    <t>Recanati</t>
  </si>
  <si>
    <t>Recale</t>
  </si>
  <si>
    <t>Reano</t>
  </si>
  <si>
    <t>Reana del Roiale</t>
  </si>
  <si>
    <t>Realmonte</t>
  </si>
  <si>
    <t>Rea</t>
  </si>
  <si>
    <t>Re</t>
  </si>
  <si>
    <t>Raviscanina</t>
  </si>
  <si>
    <t>Raveo</t>
  </si>
  <si>
    <t>Ravenna</t>
  </si>
  <si>
    <t>Ravello</t>
  </si>
  <si>
    <t>Ravascletto</t>
  </si>
  <si>
    <t>Ravarino</t>
  </si>
  <si>
    <t>Ravanusa</t>
  </si>
  <si>
    <t>Rasura</t>
  </si>
  <si>
    <t>Rasun Anterselva</t>
  </si>
  <si>
    <t>Rassa</t>
  </si>
  <si>
    <t>Rapone</t>
  </si>
  <si>
    <t>Rapolla</t>
  </si>
  <si>
    <t>Rapolano Terme</t>
  </si>
  <si>
    <t>Rapino</t>
  </si>
  <si>
    <t>Rapallo</t>
  </si>
  <si>
    <t>Rapagnano</t>
  </si>
  <si>
    <t>Ranzo</t>
  </si>
  <si>
    <t>Ranzanico</t>
  </si>
  <si>
    <t>Ranica</t>
  </si>
  <si>
    <t>Randazzo</t>
  </si>
  <si>
    <t>Ranco</t>
  </si>
  <si>
    <t>Rancio Valcuvia</t>
  </si>
  <si>
    <t>Ramponio Verna</t>
  </si>
  <si>
    <t>Ramiseto</t>
  </si>
  <si>
    <t>Ramacca</t>
  </si>
  <si>
    <t>Raiano</t>
  </si>
  <si>
    <t>Ragusa</t>
  </si>
  <si>
    <t>Ragoli</t>
  </si>
  <si>
    <t>Ragogna</t>
  </si>
  <si>
    <t>Ragalna</t>
  </si>
  <si>
    <t>Raffadali</t>
  </si>
  <si>
    <t>Radicondoli</t>
  </si>
  <si>
    <t>Radicofani</t>
  </si>
  <si>
    <t>Raddusa</t>
  </si>
  <si>
    <t>Radda in Chianti</t>
  </si>
  <si>
    <t>Racines</t>
  </si>
  <si>
    <t>Raccuja</t>
  </si>
  <si>
    <t>Racconigi</t>
  </si>
  <si>
    <t>Racalmuto</t>
  </si>
  <si>
    <t>Racale</t>
  </si>
  <si>
    <t>Rabbi</t>
  </si>
  <si>
    <t>Quittengo</t>
  </si>
  <si>
    <t>Quistello</t>
  </si>
  <si>
    <t>Quinzano d'Oglio</t>
  </si>
  <si>
    <t>Quinto Vicentino</t>
  </si>
  <si>
    <t>Quinto Vercellese</t>
  </si>
  <si>
    <t>Quinto di Treviso</t>
  </si>
  <si>
    <t>Quintano</t>
  </si>
  <si>
    <t>Quingentole</t>
  </si>
  <si>
    <t>Quindici</t>
  </si>
  <si>
    <t>Quincinetto</t>
  </si>
  <si>
    <t>Quiliano</t>
  </si>
  <si>
    <t>Quero</t>
  </si>
  <si>
    <t>Quattro Castella</t>
  </si>
  <si>
    <t>Quattordio</t>
  </si>
  <si>
    <t>Quassolo</t>
  </si>
  <si>
    <t>Quartucciu</t>
  </si>
  <si>
    <t>Quartu Sant'Elena</t>
  </si>
  <si>
    <t>Quarto d'Altino</t>
  </si>
  <si>
    <t>Quarto</t>
  </si>
  <si>
    <t>Quart</t>
  </si>
  <si>
    <t>Quarrata</t>
  </si>
  <si>
    <t>Quarona</t>
  </si>
  <si>
    <t>Quarna Sotto</t>
  </si>
  <si>
    <t>Quarna Sopra</t>
  </si>
  <si>
    <t>Quargnento</t>
  </si>
  <si>
    <t>Quaregna</t>
  </si>
  <si>
    <t>Quaranti</t>
  </si>
  <si>
    <t>Qualiano</t>
  </si>
  <si>
    <t>Quagliuzzo</t>
  </si>
  <si>
    <t>Quadri</t>
  </si>
  <si>
    <t>Quadrelle</t>
  </si>
  <si>
    <t>Putignano</t>
  </si>
  <si>
    <t>Putifigari</t>
  </si>
  <si>
    <t>Pusiano</t>
  </si>
  <si>
    <t>Puos d'Alpago</t>
  </si>
  <si>
    <t>Pumenengo</t>
  </si>
  <si>
    <t>Pulsano</t>
  </si>
  <si>
    <t>Pulfero</t>
  </si>
  <si>
    <t>Pula</t>
  </si>
  <si>
    <t>Puglianello</t>
  </si>
  <si>
    <t>Puegnago sul Garda</t>
  </si>
  <si>
    <t>Prunetto</t>
  </si>
  <si>
    <t>Provvidenti</t>
  </si>
  <si>
    <t>Proves</t>
  </si>
  <si>
    <t>Provaglio Val Sabbia</t>
  </si>
  <si>
    <t>Provaglio d'Iseo</t>
  </si>
  <si>
    <t>Prossedi</t>
  </si>
  <si>
    <t>Proserpio</t>
  </si>
  <si>
    <t>Propata</t>
  </si>
  <si>
    <t>Procida</t>
  </si>
  <si>
    <t>Proceno</t>
  </si>
  <si>
    <t>Prizzi</t>
  </si>
  <si>
    <t>Priverno</t>
  </si>
  <si>
    <t>Priolo Gargallo</t>
  </si>
  <si>
    <t>Priola</t>
  </si>
  <si>
    <t>Priocca</t>
  </si>
  <si>
    <t>Primaluna</t>
  </si>
  <si>
    <t>Prignano sulla Secchia</t>
  </si>
  <si>
    <t>Prignano Cilento</t>
  </si>
  <si>
    <t>Priero</t>
  </si>
  <si>
    <t>Prezzo</t>
  </si>
  <si>
    <t>Prezza</t>
  </si>
  <si>
    <t>Prevalle</t>
  </si>
  <si>
    <t>Pretoro</t>
  </si>
  <si>
    <t>Prestine</t>
  </si>
  <si>
    <t>Pressana</t>
  </si>
  <si>
    <t>Presicce</t>
  </si>
  <si>
    <t>Presezzo</t>
  </si>
  <si>
    <t>Presenzano</t>
  </si>
  <si>
    <t>Preseglie</t>
  </si>
  <si>
    <t>Pré-Saint-Didier</t>
  </si>
  <si>
    <t>Prepotto</t>
  </si>
  <si>
    <t>Preore</t>
  </si>
  <si>
    <t>Preone</t>
  </si>
  <si>
    <t>Premosello Chiovenda</t>
  </si>
  <si>
    <t>Premolo</t>
  </si>
  <si>
    <t>Premilcuore</t>
  </si>
  <si>
    <t>Premia</t>
  </si>
  <si>
    <t>Premeno</t>
  </si>
  <si>
    <t>Premariacco</t>
  </si>
  <si>
    <t>Premana</t>
  </si>
  <si>
    <t>Prelà</t>
  </si>
  <si>
    <t>Pregnana Milanese</t>
  </si>
  <si>
    <t>Preganziol</t>
  </si>
  <si>
    <t>Predosa</t>
  </si>
  <si>
    <t>Predore</t>
  </si>
  <si>
    <t>Predoi</t>
  </si>
  <si>
    <t>Predazzo</t>
  </si>
  <si>
    <t>Predappio</t>
  </si>
  <si>
    <t>Preci</t>
  </si>
  <si>
    <t>Precenicco</t>
  </si>
  <si>
    <t>Prazzo</t>
  </si>
  <si>
    <t>Pray</t>
  </si>
  <si>
    <t>Pravisdomini</t>
  </si>
  <si>
    <t>Pratovecchio</t>
  </si>
  <si>
    <t>Pratola Serra</t>
  </si>
  <si>
    <t>Pratola Peligna</t>
  </si>
  <si>
    <t>Prato Sesia</t>
  </si>
  <si>
    <t>Prato Carnico</t>
  </si>
  <si>
    <t>Prato allo Stelvio</t>
  </si>
  <si>
    <t>Prato</t>
  </si>
  <si>
    <t>Pratiglione</t>
  </si>
  <si>
    <t>Pratella</t>
  </si>
  <si>
    <t>Prata Sannita</t>
  </si>
  <si>
    <t>Prata di Principato Ultra</t>
  </si>
  <si>
    <t>Prata di Pordenone</t>
  </si>
  <si>
    <t>Prata d'Ansidonia</t>
  </si>
  <si>
    <t>Prata Camportaccio</t>
  </si>
  <si>
    <t>Praso</t>
  </si>
  <si>
    <t>Prascorsano</t>
  </si>
  <si>
    <t>Prasco</t>
  </si>
  <si>
    <t>Prarostino</t>
  </si>
  <si>
    <t>Prarolo</t>
  </si>
  <si>
    <t>Pramollo</t>
  </si>
  <si>
    <t>Pramaggiore</t>
  </si>
  <si>
    <t>Pralungo</t>
  </si>
  <si>
    <t>Pralormo</t>
  </si>
  <si>
    <t>Prali</t>
  </si>
  <si>
    <t>Pralboino</t>
  </si>
  <si>
    <t>Praiano</t>
  </si>
  <si>
    <t>Praia a Mare</t>
  </si>
  <si>
    <t>Pragelato</t>
  </si>
  <si>
    <t>Pradleves</t>
  </si>
  <si>
    <t>Pradamano</t>
  </si>
  <si>
    <t>Pradalunga</t>
  </si>
  <si>
    <t>Pozzuolo Martesana</t>
  </si>
  <si>
    <t>Pozzuolo del Friuli</t>
  </si>
  <si>
    <t>Pozzuoli</t>
  </si>
  <si>
    <t>Pozzonovo</t>
  </si>
  <si>
    <t>Pozzomaggiore</t>
  </si>
  <si>
    <t>Pozzolo Formigaro</t>
  </si>
  <si>
    <t>Pozzoleone</t>
  </si>
  <si>
    <t>Pozzolengo</t>
  </si>
  <si>
    <t>Pozzol Groppo</t>
  </si>
  <si>
    <t>Pozzo d'Adda</t>
  </si>
  <si>
    <t>Pozzilli</t>
  </si>
  <si>
    <t>Pozzallo</t>
  </si>
  <si>
    <t>Pozzaglio ed Uniti</t>
  </si>
  <si>
    <t>Pozzaglia Sabino</t>
  </si>
  <si>
    <t>Pozza di Fassa</t>
  </si>
  <si>
    <t>Povoletto</t>
  </si>
  <si>
    <t>Poviglio</t>
  </si>
  <si>
    <t>Povegliano Veronese</t>
  </si>
  <si>
    <t>Povegliano</t>
  </si>
  <si>
    <t>Pove del Grappa</t>
  </si>
  <si>
    <t>Potenza Picena</t>
  </si>
  <si>
    <t>Potenza</t>
  </si>
  <si>
    <t>Postua</t>
  </si>
  <si>
    <t>Postiglione</t>
  </si>
  <si>
    <t>Postalesio</t>
  </si>
  <si>
    <t>Postal</t>
  </si>
  <si>
    <t>Posta Fibreno</t>
  </si>
  <si>
    <t>Posta</t>
  </si>
  <si>
    <t>Possagno</t>
  </si>
  <si>
    <t>Positano</t>
  </si>
  <si>
    <t>Posina</t>
  </si>
  <si>
    <t>Posada</t>
  </si>
  <si>
    <t>Portula</t>
  </si>
  <si>
    <t>Portovenere</t>
  </si>
  <si>
    <t>Portoscuso</t>
  </si>
  <si>
    <t>Portopalo di Capo Passero</t>
  </si>
  <si>
    <t>Portomaggiore</t>
  </si>
  <si>
    <t>Portogruaro</t>
  </si>
  <si>
    <t>Portofino</t>
  </si>
  <si>
    <t>Portoferraio</t>
  </si>
  <si>
    <t>Portocannone</t>
  </si>
  <si>
    <t>Portobuffolè</t>
  </si>
  <si>
    <t>Porto Valtravaglia</t>
  </si>
  <si>
    <t>Porto Torres</t>
  </si>
  <si>
    <t>Porto Tolle</t>
  </si>
  <si>
    <t>Porto Sant'Elpidio</t>
  </si>
  <si>
    <t>Porto San Giorgio</t>
  </si>
  <si>
    <t>Porto Recanati</t>
  </si>
  <si>
    <t>Porto Mantovano</t>
  </si>
  <si>
    <t>Porto Empedocle</t>
  </si>
  <si>
    <t>Porto Cesareo</t>
  </si>
  <si>
    <t>Porto Ceresio</t>
  </si>
  <si>
    <t>Porto Azzurro</t>
  </si>
  <si>
    <t>Portigliola</t>
  </si>
  <si>
    <t>Portico e San Benedetto</t>
  </si>
  <si>
    <t>Portico di Caserta</t>
  </si>
  <si>
    <t>Portici</t>
  </si>
  <si>
    <t>Porte</t>
  </si>
  <si>
    <t>Portalbera</t>
  </si>
  <si>
    <t>Portacomaro</t>
  </si>
  <si>
    <t>Porretta Terme</t>
  </si>
  <si>
    <t>Porpetto</t>
  </si>
  <si>
    <t>Pornassio</t>
  </si>
  <si>
    <t>Porlezza</t>
  </si>
  <si>
    <t>Pordenone</t>
  </si>
  <si>
    <t>Porcia</t>
  </si>
  <si>
    <t>Porcari</t>
  </si>
  <si>
    <t>Porano</t>
  </si>
  <si>
    <t>Poppi</t>
  </si>
  <si>
    <t>Popoli</t>
  </si>
  <si>
    <t>Ponzone</t>
  </si>
  <si>
    <t>Ponzano Veneto</t>
  </si>
  <si>
    <t>Ponzano Romano</t>
  </si>
  <si>
    <t>Ponzano Monferrato</t>
  </si>
  <si>
    <t>Ponzano di Fermo</t>
  </si>
  <si>
    <t>Ponza</t>
  </si>
  <si>
    <t>Pont-Saint-Martin</t>
  </si>
  <si>
    <t>Pontremoli</t>
  </si>
  <si>
    <t>Pontoglio</t>
  </si>
  <si>
    <t>Pontirolo Nuovo</t>
  </si>
  <si>
    <t>Pontinvrea</t>
  </si>
  <si>
    <t>Pontinia</t>
  </si>
  <si>
    <t>Pontida</t>
  </si>
  <si>
    <t>Ponti sul Mincio</t>
  </si>
  <si>
    <t>Ponti</t>
  </si>
  <si>
    <t>Pontey</t>
  </si>
  <si>
    <t>Pontevico</t>
  </si>
  <si>
    <t>Pontestura</t>
  </si>
  <si>
    <t>Ponteranica</t>
  </si>
  <si>
    <t>Pontenure</t>
  </si>
  <si>
    <t>Pontelongo</t>
  </si>
  <si>
    <t>Pontelatone</t>
  </si>
  <si>
    <t>Pontelandolfo</t>
  </si>
  <si>
    <t>Pontedera</t>
  </si>
  <si>
    <t>Pontedassio</t>
  </si>
  <si>
    <t>Pontecurone</t>
  </si>
  <si>
    <t>Pontecorvo</t>
  </si>
  <si>
    <t>Pontechianale</t>
  </si>
  <si>
    <t>Pontecchio Polesine</t>
  </si>
  <si>
    <t>Pontecagnano Faiano</t>
  </si>
  <si>
    <t>Pontebba</t>
  </si>
  <si>
    <t>Ponte San Pietro</t>
  </si>
  <si>
    <t>Ponte San Nicolò</t>
  </si>
  <si>
    <t>Ponte Nossa</t>
  </si>
  <si>
    <t>Ponte Nizza</t>
  </si>
  <si>
    <t>Ponte nelle Alpi</t>
  </si>
  <si>
    <t>Ponte Lambro</t>
  </si>
  <si>
    <t>Ponte in Valtellina</t>
  </si>
  <si>
    <t>Ponte Gardena</t>
  </si>
  <si>
    <t>Ponte di Piave</t>
  </si>
  <si>
    <t>Ponte di Legno</t>
  </si>
  <si>
    <t>Ponte dell'Olio</t>
  </si>
  <si>
    <t>Ponte Buggianese</t>
  </si>
  <si>
    <t>Ponte</t>
  </si>
  <si>
    <t>Pontboset</t>
  </si>
  <si>
    <t>Pontassieve</t>
  </si>
  <si>
    <t>Pont Canavese</t>
  </si>
  <si>
    <t>Ponso</t>
  </si>
  <si>
    <t>Ponsacco</t>
  </si>
  <si>
    <t>Ponna</t>
  </si>
  <si>
    <t>Ponderano</t>
  </si>
  <si>
    <t>Poncarale</t>
  </si>
  <si>
    <t>Pompu</t>
  </si>
  <si>
    <t>Pomponesco</t>
  </si>
  <si>
    <t>Pompiano</t>
  </si>
  <si>
    <t>Pompeiana</t>
  </si>
  <si>
    <t>Pompei</t>
  </si>
  <si>
    <t>Pomigliano d'Arco</t>
  </si>
  <si>
    <t>Pomezia</t>
  </si>
  <si>
    <t>Pombia</t>
  </si>
  <si>
    <t>Pomarolo</t>
  </si>
  <si>
    <t>Pomaro Monferrato</t>
  </si>
  <si>
    <t>Pomarico</t>
  </si>
  <si>
    <t>Pomaretto</t>
  </si>
  <si>
    <t>Pomarance</t>
  </si>
  <si>
    <t>Polverigi</t>
  </si>
  <si>
    <t>Polverara</t>
  </si>
  <si>
    <t>Polpenazze del Garda</t>
  </si>
  <si>
    <t>Polonghera</t>
  </si>
  <si>
    <t>Pollutri</t>
  </si>
  <si>
    <t>Pollone</t>
  </si>
  <si>
    <t>Pollina</t>
  </si>
  <si>
    <t>Pollica</t>
  </si>
  <si>
    <t>Pollenza</t>
  </si>
  <si>
    <t>Pollena Trocchia</t>
  </si>
  <si>
    <t>Pollein</t>
  </si>
  <si>
    <t>Polla</t>
  </si>
  <si>
    <t>Polizzi Generosa</t>
  </si>
  <si>
    <t>Polistena</t>
  </si>
  <si>
    <t>Polino</t>
  </si>
  <si>
    <t>Polinago</t>
  </si>
  <si>
    <t>Polignano a Mare</t>
  </si>
  <si>
    <t>Policoro</t>
  </si>
  <si>
    <t>Polia</t>
  </si>
  <si>
    <t>Poli</t>
  </si>
  <si>
    <t>Polesine Parmense</t>
  </si>
  <si>
    <t>Polesella</t>
  </si>
  <si>
    <t>Polcenigo</t>
  </si>
  <si>
    <t>Polaveno</t>
  </si>
  <si>
    <t>Poirino</t>
  </si>
  <si>
    <t>Poiana Maggiore</t>
  </si>
  <si>
    <t>Pogno</t>
  </si>
  <si>
    <t>Pognano</t>
  </si>
  <si>
    <t>Pognana Lario</t>
  </si>
  <si>
    <t>Pogliano Milanese</t>
  </si>
  <si>
    <t>Poggiridenti</t>
  </si>
  <si>
    <t>Poggiorsini</t>
  </si>
  <si>
    <t>Poggioreale</t>
  </si>
  <si>
    <t>Poggiomarino</t>
  </si>
  <si>
    <t>Poggiofiorito</t>
  </si>
  <si>
    <t>Poggiodomo</t>
  </si>
  <si>
    <t>Poggio Sannita</t>
  </si>
  <si>
    <t>Poggio San Vicino</t>
  </si>
  <si>
    <t>Poggio San Marcello</t>
  </si>
  <si>
    <t>Poggio San Lorenzo</t>
  </si>
  <si>
    <t>Poggio Rusco</t>
  </si>
  <si>
    <t>Poggio Renatico</t>
  </si>
  <si>
    <t>Poggio Picenze</t>
  </si>
  <si>
    <t>Poggio Nativo</t>
  </si>
  <si>
    <t>Poggio Moiano</t>
  </si>
  <si>
    <t>Poggio Mirteto</t>
  </si>
  <si>
    <t>Poggio Imperiale</t>
  </si>
  <si>
    <t>Poggio Catino</t>
  </si>
  <si>
    <t>Poggio Bustone</t>
  </si>
  <si>
    <t>Poggio Berni</t>
  </si>
  <si>
    <t>Poggio a Caiano</t>
  </si>
  <si>
    <t>Poggibonsi</t>
  </si>
  <si>
    <t>Poggiardo</t>
  </si>
  <si>
    <t>Pofi</t>
  </si>
  <si>
    <t>Podenzano</t>
  </si>
  <si>
    <t>Podenzana</t>
  </si>
  <si>
    <t>Pocenia</t>
  </si>
  <si>
    <t>Pocapaglia</t>
  </si>
  <si>
    <t>Plodio</t>
  </si>
  <si>
    <t>Ploaghe</t>
  </si>
  <si>
    <t>Plesio</t>
  </si>
  <si>
    <t>Plaus</t>
  </si>
  <si>
    <t>Platì</t>
  </si>
  <si>
    <t>Platania</t>
  </si>
  <si>
    <t>Plataci</t>
  </si>
  <si>
    <t>Placanica</t>
  </si>
  <si>
    <t>Pizzoni</t>
  </si>
  <si>
    <t>Pizzone</t>
  </si>
  <si>
    <t>Pizzoli</t>
  </si>
  <si>
    <t>Pizzoferrato</t>
  </si>
  <si>
    <t>Pizzo</t>
  </si>
  <si>
    <t>Pizzighettone</t>
  </si>
  <si>
    <t>Pizzale</t>
  </si>
  <si>
    <t>Piverone</t>
  </si>
  <si>
    <t>Piuro</t>
  </si>
  <si>
    <t>Piubega</t>
  </si>
  <si>
    <t>Pitigliano</t>
  </si>
  <si>
    <t>Piteglio</t>
  </si>
  <si>
    <t>Pistolesa</t>
  </si>
  <si>
    <t>Pistoia</t>
  </si>
  <si>
    <t>Pisticci</t>
  </si>
  <si>
    <t>Pisoniano</t>
  </si>
  <si>
    <t>Pisogne</t>
  </si>
  <si>
    <t>Pisciotta</t>
  </si>
  <si>
    <t>Piscinas</t>
  </si>
  <si>
    <t>Piscina</t>
  </si>
  <si>
    <t>Pisano</t>
  </si>
  <si>
    <t>Pisa</t>
  </si>
  <si>
    <t>Piraino</t>
  </si>
  <si>
    <t>Piozzo</t>
  </si>
  <si>
    <t>Piozzano</t>
  </si>
  <si>
    <t>Piovera</t>
  </si>
  <si>
    <t>Piovene Rocchette</t>
  </si>
  <si>
    <t>Piove di Sacco</t>
  </si>
  <si>
    <t>Piovà Massaia</t>
  </si>
  <si>
    <t>Piossasco</t>
  </si>
  <si>
    <t>Pioraco</t>
  </si>
  <si>
    <t>Piombino Dese</t>
  </si>
  <si>
    <t>Piombino</t>
  </si>
  <si>
    <t>Pioltello</t>
  </si>
  <si>
    <t>Piode</t>
  </si>
  <si>
    <t>Piobesi Torinese</t>
  </si>
  <si>
    <t>Piobesi d'Alba</t>
  </si>
  <si>
    <t>Piobbico</t>
  </si>
  <si>
    <t>Pinzolo</t>
  </si>
  <si>
    <t>Pinzano al Tagliamento</t>
  </si>
  <si>
    <t>Pino Torinese</t>
  </si>
  <si>
    <t>Pino sulla Sponda del Lago Maggiore</t>
  </si>
  <si>
    <t>Pino d'Asti</t>
  </si>
  <si>
    <t>Pineto</t>
  </si>
  <si>
    <t>Pinerolo</t>
  </si>
  <si>
    <t>Pincara</t>
  </si>
  <si>
    <t>Pinasca</t>
  </si>
  <si>
    <t>Pinarolo Po</t>
  </si>
  <si>
    <t>Pimonte</t>
  </si>
  <si>
    <t>Pimentel</t>
  </si>
  <si>
    <t>Pila</t>
  </si>
  <si>
    <t>Pigra</t>
  </si>
  <si>
    <t>Pignone</t>
  </si>
  <si>
    <t>Pignola</t>
  </si>
  <si>
    <t>Pignataro Maggiore</t>
  </si>
  <si>
    <t>Pignataro Interamna</t>
  </si>
  <si>
    <t>Pigna</t>
  </si>
  <si>
    <t>Piglio</t>
  </si>
  <si>
    <t>Pievepelago</t>
  </si>
  <si>
    <t>Pievebovigliana</t>
  </si>
  <si>
    <t>Pieve Vergonte</t>
  </si>
  <si>
    <t>Pieve Torina</t>
  </si>
  <si>
    <t>Pieve Tesino</t>
  </si>
  <si>
    <t>Pieve Santo Stefano</t>
  </si>
  <si>
    <t>Pieve San Giacomo</t>
  </si>
  <si>
    <t>Pieve Porto Morone</t>
  </si>
  <si>
    <t>Pieve Ligure</t>
  </si>
  <si>
    <t>Pieve Fosciana</t>
  </si>
  <si>
    <t>Pieve Fissiraga</t>
  </si>
  <si>
    <t>Pieve Emanuele</t>
  </si>
  <si>
    <t>Pieve d'Olmi</t>
  </si>
  <si>
    <t>Pieve di Teco</t>
  </si>
  <si>
    <t>Pieve di Soligo</t>
  </si>
  <si>
    <t>Pieve di Ledro</t>
  </si>
  <si>
    <t>Pieve di Coriano</t>
  </si>
  <si>
    <t>Pieve di Cento</t>
  </si>
  <si>
    <t>Pieve di Cadore</t>
  </si>
  <si>
    <t>Pieve di Bono</t>
  </si>
  <si>
    <t>Pieve del Cairo</t>
  </si>
  <si>
    <t>Pieve d'Alpago</t>
  </si>
  <si>
    <t>Pieve Albignola</t>
  </si>
  <si>
    <t>Pieve a Nievole</t>
  </si>
  <si>
    <t>Pietrelcina</t>
  </si>
  <si>
    <t>Pietravairano</t>
  </si>
  <si>
    <t>Pietrastornina</t>
  </si>
  <si>
    <t>Pietrasanta</t>
  </si>
  <si>
    <t>Pietrarubbia</t>
  </si>
  <si>
    <t>Pietraroja</t>
  </si>
  <si>
    <t>Pietraporzio</t>
  </si>
  <si>
    <t>Pietraperzia</t>
  </si>
  <si>
    <t>Pietrapertosa</t>
  </si>
  <si>
    <t>Pietrapaola</t>
  </si>
  <si>
    <t>Pietranico</t>
  </si>
  <si>
    <t>Pietramontecorvino</t>
  </si>
  <si>
    <t>Pietramelara</t>
  </si>
  <si>
    <t>Pietralunga</t>
  </si>
  <si>
    <t>Pietragalla</t>
  </si>
  <si>
    <t>Pietrafitta</t>
  </si>
  <si>
    <t>Pietraferrazzana</t>
  </si>
  <si>
    <t>Pietradefusi</t>
  </si>
  <si>
    <t>Pietracupa</t>
  </si>
  <si>
    <t>Pietracatella</t>
  </si>
  <si>
    <t>Pietracamela</t>
  </si>
  <si>
    <t>Pietrabruna</t>
  </si>
  <si>
    <t>Pietrabbondante</t>
  </si>
  <si>
    <t>Pietra Marazzi</t>
  </si>
  <si>
    <t>Pietra Ligure</t>
  </si>
  <si>
    <t>Pietra de' Giorgi</t>
  </si>
  <si>
    <t>Pieranica</t>
  </si>
  <si>
    <t>Pienza</t>
  </si>
  <si>
    <t>Piegaro</t>
  </si>
  <si>
    <t>Piedimulera</t>
  </si>
  <si>
    <t>Piedimonte San Germano</t>
  </si>
  <si>
    <t>Piedimonte Matese</t>
  </si>
  <si>
    <t>Piedimonte Etneo</t>
  </si>
  <si>
    <t>Piedicavallo</t>
  </si>
  <si>
    <t>Piea</t>
  </si>
  <si>
    <t>Pico</t>
  </si>
  <si>
    <t>Picinisco</t>
  </si>
  <si>
    <t>Picerno</t>
  </si>
  <si>
    <t>Picciano</t>
  </si>
  <si>
    <t>Piazzolo</t>
  </si>
  <si>
    <t>Piazzola sul Brenta</t>
  </si>
  <si>
    <t>Piazzatorre</t>
  </si>
  <si>
    <t>Piazza Brembana</t>
  </si>
  <si>
    <t>Piazza Armerina</t>
  </si>
  <si>
    <t>Piazza al Serchio</t>
  </si>
  <si>
    <t>Piatto</t>
  </si>
  <si>
    <t>Piateda</t>
  </si>
  <si>
    <t>Piasco</t>
  </si>
  <si>
    <t>Piario</t>
  </si>
  <si>
    <t>Piantedo</t>
  </si>
  <si>
    <t>Piansano</t>
  </si>
  <si>
    <t>Pianoro</t>
  </si>
  <si>
    <t>Pianopoli</t>
  </si>
  <si>
    <t>Piano di Sorrento</t>
  </si>
  <si>
    <t>Pianiga</t>
  </si>
  <si>
    <t>Pianico</t>
  </si>
  <si>
    <t>Pianfei</t>
  </si>
  <si>
    <t>Pianezze</t>
  </si>
  <si>
    <t>Pianezza</t>
  </si>
  <si>
    <t>Pianengo</t>
  </si>
  <si>
    <t>Pianello Val Tidone</t>
  </si>
  <si>
    <t>Pianello del Lario</t>
  </si>
  <si>
    <t>Pianella</t>
  </si>
  <si>
    <t>Piane Crati</t>
  </si>
  <si>
    <t>Piandimeleto</t>
  </si>
  <si>
    <t>Piancogno</t>
  </si>
  <si>
    <t>Piancastagnaio</t>
  </si>
  <si>
    <t>Piana di Monte Verna</t>
  </si>
  <si>
    <t>Piana degli Albanesi</t>
  </si>
  <si>
    <t>Piana Crixia</t>
  </si>
  <si>
    <t>Pian di Sco</t>
  </si>
  <si>
    <t>Pian Camuno</t>
  </si>
  <si>
    <t>Piaggine</t>
  </si>
  <si>
    <t>Piagge</t>
  </si>
  <si>
    <t>Piadena</t>
  </si>
  <si>
    <t>Piacenza d'Adige</t>
  </si>
  <si>
    <t>Piacenza</t>
  </si>
  <si>
    <t>Pezzolo Valle Uzzone</t>
  </si>
  <si>
    <t>Pezzaze</t>
  </si>
  <si>
    <t>Pezzana</t>
  </si>
  <si>
    <t>Peveragno</t>
  </si>
  <si>
    <t>Pettorazza Grimani</t>
  </si>
  <si>
    <t>Pettorano sul Gizio</t>
  </si>
  <si>
    <t>Pettoranello del Molise</t>
  </si>
  <si>
    <t>Pettineo</t>
  </si>
  <si>
    <t>Pettinengo</t>
  </si>
  <si>
    <t>Pettenasco</t>
  </si>
  <si>
    <t>Petruro Irpino</t>
  </si>
  <si>
    <t>Petrosino</t>
  </si>
  <si>
    <t>Petronà</t>
  </si>
  <si>
    <t>Petrizzi</t>
  </si>
  <si>
    <t>Petritoli</t>
  </si>
  <si>
    <t>Petriolo</t>
  </si>
  <si>
    <t>Petriano</t>
  </si>
  <si>
    <t>Petrella Tifernina</t>
  </si>
  <si>
    <t>Petrella Salto</t>
  </si>
  <si>
    <t>Petralia Sottana</t>
  </si>
  <si>
    <t>Petralia Soprana</t>
  </si>
  <si>
    <t>Petina</t>
  </si>
  <si>
    <t>Petilia Policastro</t>
  </si>
  <si>
    <t>Petacciato</t>
  </si>
  <si>
    <t>Pessinetto</t>
  </si>
  <si>
    <t>Pessina Cremonese</t>
  </si>
  <si>
    <t>Pessano con Bornago</t>
  </si>
  <si>
    <t>Pescosolido</t>
  </si>
  <si>
    <t>Pescosansonesco</t>
  </si>
  <si>
    <t>Pescorocchiano</t>
  </si>
  <si>
    <t>Pescopennataro</t>
  </si>
  <si>
    <t>Pescopagano</t>
  </si>
  <si>
    <t>Pescolanciano</t>
  </si>
  <si>
    <t>Pescocostanzo</t>
  </si>
  <si>
    <t>Pesco Sannita</t>
  </si>
  <si>
    <t>Pescina</t>
  </si>
  <si>
    <t>Pescia</t>
  </si>
  <si>
    <t>Peschiera del Garda</t>
  </si>
  <si>
    <t>Peschiera Borromeo</t>
  </si>
  <si>
    <t>Peschici</t>
  </si>
  <si>
    <t>Pesche</t>
  </si>
  <si>
    <t>Pescate</t>
  </si>
  <si>
    <t>Pescasseroli</t>
  </si>
  <si>
    <t>Pescarolo ed Uniti</t>
  </si>
  <si>
    <t>Pescara</t>
  </si>
  <si>
    <t>Pescantina</t>
  </si>
  <si>
    <t>Pescaglia</t>
  </si>
  <si>
    <t>Pesaro</t>
  </si>
  <si>
    <t>Perugia</t>
  </si>
  <si>
    <t>Pertusio</t>
  </si>
  <si>
    <t>Pertosa</t>
  </si>
  <si>
    <t>Pertica Bassa</t>
  </si>
  <si>
    <t>Pertica Alta</t>
  </si>
  <si>
    <t>Pertengo</t>
  </si>
  <si>
    <t>Persico Dosimo</t>
  </si>
  <si>
    <t>Perrero</t>
  </si>
  <si>
    <t>Perosa Canavese</t>
  </si>
  <si>
    <t>Perosa Argentina</t>
  </si>
  <si>
    <t>Pero</t>
  </si>
  <si>
    <t>Pernumia</t>
  </si>
  <si>
    <t>Perloz</t>
  </si>
  <si>
    <t>Perlo</t>
  </si>
  <si>
    <t>Perletto</t>
  </si>
  <si>
    <t>Perledo</t>
  </si>
  <si>
    <t>Perito</t>
  </si>
  <si>
    <t>Perinaldo</t>
  </si>
  <si>
    <t>Pergola</t>
  </si>
  <si>
    <t>Pergine Valsugana</t>
  </si>
  <si>
    <t>Pergine Valdarno</t>
  </si>
  <si>
    <t>Perfugas</t>
  </si>
  <si>
    <t>Pereto</t>
  </si>
  <si>
    <t>Perego</t>
  </si>
  <si>
    <t>Perdifumo</t>
  </si>
  <si>
    <t>Perdaxius</t>
  </si>
  <si>
    <t>Perdasdefogu</t>
  </si>
  <si>
    <t>Percile</t>
  </si>
  <si>
    <t>Perca</t>
  </si>
  <si>
    <t>Perarolo di Cadore</t>
  </si>
  <si>
    <t>Perano</t>
  </si>
  <si>
    <t>Pentone</t>
  </si>
  <si>
    <t>Penne</t>
  </si>
  <si>
    <t>Pennapiedimonte</t>
  </si>
  <si>
    <t>Pennadomo</t>
  </si>
  <si>
    <t>Pennabilli</t>
  </si>
  <si>
    <t>Penna Sant'Andrea</t>
  </si>
  <si>
    <t>Penna San Giovanni</t>
  </si>
  <si>
    <t>Penna in Teverina</t>
  </si>
  <si>
    <t>Penango</t>
  </si>
  <si>
    <t>Pelugo</t>
  </si>
  <si>
    <t>Pellizzano</t>
  </si>
  <si>
    <t>Pellio Intelvi</t>
  </si>
  <si>
    <t>Pellezzano</t>
  </si>
  <si>
    <t>Pellegrino Parmense</t>
  </si>
  <si>
    <t>Pella</t>
  </si>
  <si>
    <t>Pelago</t>
  </si>
  <si>
    <t>Peio</t>
  </si>
  <si>
    <t>Peia</t>
  </si>
  <si>
    <t>Pegognaga</t>
  </si>
  <si>
    <t>Peglio</t>
  </si>
  <si>
    <t>Pedrengo</t>
  </si>
  <si>
    <t>Pedivigliano</t>
  </si>
  <si>
    <t>Pedesina</t>
  </si>
  <si>
    <t>Pederobba</t>
  </si>
  <si>
    <t>Pedemonte</t>
  </si>
  <si>
    <t>Pedavena</t>
  </si>
  <si>
    <t>Pedaso</t>
  </si>
  <si>
    <t>Pedara</t>
  </si>
  <si>
    <t>Pedace</t>
  </si>
  <si>
    <t>Pecorara</t>
  </si>
  <si>
    <t>Pecetto Torinese</t>
  </si>
  <si>
    <t>Pecetto di Valenza</t>
  </si>
  <si>
    <t>Pecco</t>
  </si>
  <si>
    <t>Peccioli</t>
  </si>
  <si>
    <t>Pazzano</t>
  </si>
  <si>
    <t>Pavullo nel Frignano</t>
  </si>
  <si>
    <t>Pavone del Mella</t>
  </si>
  <si>
    <t>Pavone Canavese</t>
  </si>
  <si>
    <t>Pavia di Udine</t>
  </si>
  <si>
    <t>Pavia</t>
  </si>
  <si>
    <t>Pavarolo</t>
  </si>
  <si>
    <t>Paupisi</t>
  </si>
  <si>
    <t>Paullo</t>
  </si>
  <si>
    <t>Paulilatino</t>
  </si>
  <si>
    <t>Pauli Arbarei</t>
  </si>
  <si>
    <t>Paularo</t>
  </si>
  <si>
    <t>Pau</t>
  </si>
  <si>
    <t>Patù</t>
  </si>
  <si>
    <t>Patti</t>
  </si>
  <si>
    <t>Pattada</t>
  </si>
  <si>
    <t>Patrica</t>
  </si>
  <si>
    <t>Paternopoli</t>
  </si>
  <si>
    <t>Paterno Calabro</t>
  </si>
  <si>
    <t>Paternò</t>
  </si>
  <si>
    <t>Paterno</t>
  </si>
  <si>
    <t>Pasturo</t>
  </si>
  <si>
    <t>Pasturana</t>
  </si>
  <si>
    <t>Pastrengo</t>
  </si>
  <si>
    <t>Pastorano</t>
  </si>
  <si>
    <t>Pastena</t>
  </si>
  <si>
    <t>Passirano</t>
  </si>
  <si>
    <t>Passignano sul Trasimeno</t>
  </si>
  <si>
    <t>Passerano Marmorito</t>
  </si>
  <si>
    <t>Paspardo</t>
  </si>
  <si>
    <t>Pasiano di Pordenone</t>
  </si>
  <si>
    <t>Pasian di Prato</t>
  </si>
  <si>
    <t>Parzanica</t>
  </si>
  <si>
    <t>Paruzzaro</t>
  </si>
  <si>
    <t>Partinico</t>
  </si>
  <si>
    <t>Partanna</t>
  </si>
  <si>
    <t>Parre</t>
  </si>
  <si>
    <t>Parrano</t>
  </si>
  <si>
    <t>Parona</t>
  </si>
  <si>
    <t>Parolise</t>
  </si>
  <si>
    <t>Paroldo</t>
  </si>
  <si>
    <t>Parodi Ligure</t>
  </si>
  <si>
    <t>Parma</t>
  </si>
  <si>
    <t>Parlasco</t>
  </si>
  <si>
    <t>Parghelia</t>
  </si>
  <si>
    <t>Pareto</t>
  </si>
  <si>
    <t>Parete</t>
  </si>
  <si>
    <t>Parenti</t>
  </si>
  <si>
    <t>Parella</t>
  </si>
  <si>
    <t>Parè</t>
  </si>
  <si>
    <t>Parcines</t>
  </si>
  <si>
    <t>Paratico</t>
  </si>
  <si>
    <t>Parabita</t>
  </si>
  <si>
    <t>Parabiago</t>
  </si>
  <si>
    <t>Papozze</t>
  </si>
  <si>
    <t>Papasidero</t>
  </si>
  <si>
    <t>Paolisi</t>
  </si>
  <si>
    <t>Paola</t>
  </si>
  <si>
    <t>Pantigliate</t>
  </si>
  <si>
    <t>Pantelleria</t>
  </si>
  <si>
    <t>Panni</t>
  </si>
  <si>
    <t>Pannarano</t>
  </si>
  <si>
    <t>Panicale</t>
  </si>
  <si>
    <t>Panettieri</t>
  </si>
  <si>
    <t>Pandino</t>
  </si>
  <si>
    <t>Panchià</t>
  </si>
  <si>
    <t>Pancarana</t>
  </si>
  <si>
    <t>Pancalieri</t>
  </si>
  <si>
    <t>Pamparato</t>
  </si>
  <si>
    <t>Paluzza</t>
  </si>
  <si>
    <t>Paludi</t>
  </si>
  <si>
    <t>Palù del Fersina</t>
  </si>
  <si>
    <t>Palù</t>
  </si>
  <si>
    <t>Palosco</t>
  </si>
  <si>
    <t>Palomonte</t>
  </si>
  <si>
    <t>Palombaro</t>
  </si>
  <si>
    <t>Palombara Sabina</t>
  </si>
  <si>
    <t>Palo del Colle</t>
  </si>
  <si>
    <t>Palmoli</t>
  </si>
  <si>
    <t>Palmiano</t>
  </si>
  <si>
    <t>Palmi</t>
  </si>
  <si>
    <t>Palmas Arborea</t>
  </si>
  <si>
    <t>Palmariggi</t>
  </si>
  <si>
    <t>Palmanova</t>
  </si>
  <si>
    <t>Palma di Montechiaro</t>
  </si>
  <si>
    <t>Palma Campania</t>
  </si>
  <si>
    <t>Pallare</t>
  </si>
  <si>
    <t>Pallanzeno</t>
  </si>
  <si>
    <t>Pallagorio</t>
  </si>
  <si>
    <t>Palizzi</t>
  </si>
  <si>
    <t>Paliano</t>
  </si>
  <si>
    <t>Palestro</t>
  </si>
  <si>
    <t>Palestrina</t>
  </si>
  <si>
    <t>Palermo</t>
  </si>
  <si>
    <t>Palermiti</t>
  </si>
  <si>
    <t>Palena</t>
  </si>
  <si>
    <t>Palazzuolo sul Senio</t>
  </si>
  <si>
    <t>Palazzolo Vercellese</t>
  </si>
  <si>
    <t>Palazzolo sull'Oglio</t>
  </si>
  <si>
    <t>Palazzolo dello Stella</t>
  </si>
  <si>
    <t>Palazzolo Acreide</t>
  </si>
  <si>
    <t>Palazzo San Gervasio</t>
  </si>
  <si>
    <t>Palazzo Pignano</t>
  </si>
  <si>
    <t>Palazzo Canavese</t>
  </si>
  <si>
    <t>Palazzo Adriano</t>
  </si>
  <si>
    <t>Palazzago</t>
  </si>
  <si>
    <t>Palau</t>
  </si>
  <si>
    <t>Palata</t>
  </si>
  <si>
    <t>Palanzano</t>
  </si>
  <si>
    <t>Palaia</t>
  </si>
  <si>
    <t>Palagonia</t>
  </si>
  <si>
    <t>Palagiano</t>
  </si>
  <si>
    <t>Palagianello</t>
  </si>
  <si>
    <t>Palagano</t>
  </si>
  <si>
    <t>Paladina</t>
  </si>
  <si>
    <t>Paitone</t>
  </si>
  <si>
    <t>Paisco Loveno</t>
  </si>
  <si>
    <t>Pago Veiano</t>
  </si>
  <si>
    <t>Pago del Vallo di Lauro</t>
  </si>
  <si>
    <t>Pagnona</t>
  </si>
  <si>
    <t>Pagno</t>
  </si>
  <si>
    <t>Pagnacco</t>
  </si>
  <si>
    <t>Paglieta</t>
  </si>
  <si>
    <t>Pagliara</t>
  </si>
  <si>
    <t>Pagazzano</t>
  </si>
  <si>
    <t>Paganico</t>
  </si>
  <si>
    <t>Pagani</t>
  </si>
  <si>
    <t>Paese</t>
  </si>
  <si>
    <t>Paesana</t>
  </si>
  <si>
    <t>Paduli</t>
  </si>
  <si>
    <t>Padula</t>
  </si>
  <si>
    <t>Padria</t>
  </si>
  <si>
    <t>Padova</t>
  </si>
  <si>
    <t>Paderno Ponchielli</t>
  </si>
  <si>
    <t>Paderno Franciacorta</t>
  </si>
  <si>
    <t>Paderno Dugnano</t>
  </si>
  <si>
    <t>Paderno del Grappa</t>
  </si>
  <si>
    <t>Paderno d'Adda</t>
  </si>
  <si>
    <t>Paderna</t>
  </si>
  <si>
    <t>Padergnone</t>
  </si>
  <si>
    <t>Padenghe sul Garda</t>
  </si>
  <si>
    <t>Paciano</t>
  </si>
  <si>
    <t>Pachino</t>
  </si>
  <si>
    <t>Pacentro</t>
  </si>
  <si>
    <t>Paceco</t>
  </si>
  <si>
    <t>Pace del Mela</t>
  </si>
  <si>
    <t>Pabillonis</t>
  </si>
  <si>
    <t>Ozzero</t>
  </si>
  <si>
    <t>Ozzano Monferrato</t>
  </si>
  <si>
    <t>Ozzano dell'Emilia</t>
  </si>
  <si>
    <t>Ozieri</t>
  </si>
  <si>
    <t>Ozegna</t>
  </si>
  <si>
    <t>Oyace</t>
  </si>
  <si>
    <t>Ovodda</t>
  </si>
  <si>
    <t>Ovindoli</t>
  </si>
  <si>
    <t>Oviglio</t>
  </si>
  <si>
    <t>Ovaro</t>
  </si>
  <si>
    <t>Ovada</t>
  </si>
  <si>
    <t>Oulx</t>
  </si>
  <si>
    <t>Ottone</t>
  </si>
  <si>
    <t>Ottobiano</t>
  </si>
  <si>
    <t>Ottiglio</t>
  </si>
  <si>
    <t>Ottaviano</t>
  </si>
  <si>
    <t>Ottati</t>
  </si>
  <si>
    <t>Ottana</t>
  </si>
  <si>
    <t>Otricoli</t>
  </si>
  <si>
    <t>Otranto</t>
  </si>
  <si>
    <t>Ostuni</t>
  </si>
  <si>
    <t>Ostra Vetere</t>
  </si>
  <si>
    <t>Ostra</t>
  </si>
  <si>
    <t>Ostiglia</t>
  </si>
  <si>
    <t>Ostiano</t>
  </si>
  <si>
    <t>Ostellato</t>
  </si>
  <si>
    <t>Ostana</t>
  </si>
  <si>
    <t>Ossuccio</t>
  </si>
  <si>
    <t>Ossona</t>
  </si>
  <si>
    <t>Ossimo</t>
  </si>
  <si>
    <t>Ossi</t>
  </si>
  <si>
    <t>Ossana</t>
  </si>
  <si>
    <t>Ossago Lodigiano</t>
  </si>
  <si>
    <t>Ospitaletto</t>
  </si>
  <si>
    <t>Ospitale di Cadore</t>
  </si>
  <si>
    <t>Ospedaletto Lodigiano</t>
  </si>
  <si>
    <t>Ospedaletto Euganeo</t>
  </si>
  <si>
    <t>Ospedaletto d'Alpinolo</t>
  </si>
  <si>
    <t>Ospedaletto</t>
  </si>
  <si>
    <t>Ospedaletti</t>
  </si>
  <si>
    <t>Osoppo</t>
  </si>
  <si>
    <t>Osnago</t>
  </si>
  <si>
    <t>Osmate</t>
  </si>
  <si>
    <t>Osio Sotto</t>
  </si>
  <si>
    <t>Osio Sopra</t>
  </si>
  <si>
    <t>Osini</t>
  </si>
  <si>
    <t>Osimo</t>
  </si>
  <si>
    <t>Osilo</t>
  </si>
  <si>
    <t>Osiglia</t>
  </si>
  <si>
    <t>Osidda</t>
  </si>
  <si>
    <t>Oschiri</t>
  </si>
  <si>
    <t>Osasio</t>
  </si>
  <si>
    <t>Osasco</t>
  </si>
  <si>
    <t>Orzivecchi</t>
  </si>
  <si>
    <t>Orzinuovi</t>
  </si>
  <si>
    <t>Orvinio</t>
  </si>
  <si>
    <t>Orvieto</t>
  </si>
  <si>
    <t>Orune</t>
  </si>
  <si>
    <t>Ortueri</t>
  </si>
  <si>
    <t>Ortucchio</t>
  </si>
  <si>
    <t>Ortovero</t>
  </si>
  <si>
    <t>Ortonovo</t>
  </si>
  <si>
    <t>Ortona dei Marsi</t>
  </si>
  <si>
    <t>Ortona</t>
  </si>
  <si>
    <t>Ortisei</t>
  </si>
  <si>
    <t>Ortignano-Raggiolo</t>
  </si>
  <si>
    <t>Ortezzano</t>
  </si>
  <si>
    <t>Ortelle</t>
  </si>
  <si>
    <t>Orte</t>
  </si>
  <si>
    <t>Ortacesus</t>
  </si>
  <si>
    <t>Orta San Giulio</t>
  </si>
  <si>
    <t>Orta Nova</t>
  </si>
  <si>
    <t>Orta di Atella</t>
  </si>
  <si>
    <t>Orsomarso</t>
  </si>
  <si>
    <t>Orsogna</t>
  </si>
  <si>
    <t>Orsenigo</t>
  </si>
  <si>
    <t>Orsara di Puglia</t>
  </si>
  <si>
    <t>Orsara Bormida</t>
  </si>
  <si>
    <t>Orsago</t>
  </si>
  <si>
    <t>Orroli</t>
  </si>
  <si>
    <t>Orria</t>
  </si>
  <si>
    <t>Orotelli</t>
  </si>
  <si>
    <t>Orosei</t>
  </si>
  <si>
    <t>Ornica</t>
  </si>
  <si>
    <t>Ornavasso</t>
  </si>
  <si>
    <t>Ornago</t>
  </si>
  <si>
    <t>Ormelle</t>
  </si>
  <si>
    <t>Ormea</t>
  </si>
  <si>
    <t>Oristano</t>
  </si>
  <si>
    <t>Oriolo Romano</t>
  </si>
  <si>
    <t>Oriolo</t>
  </si>
  <si>
    <t>Orio Litta</t>
  </si>
  <si>
    <t>Orio Canavese</t>
  </si>
  <si>
    <t>Orio al Serio</t>
  </si>
  <si>
    <t>Orino</t>
  </si>
  <si>
    <t>Origgio</t>
  </si>
  <si>
    <t>Oricola</t>
  </si>
  <si>
    <t>Oria</t>
  </si>
  <si>
    <t>Orgosolo</t>
  </si>
  <si>
    <t>Orgiano</t>
  </si>
  <si>
    <t>Orero</t>
  </si>
  <si>
    <t>Ordona</t>
  </si>
  <si>
    <t>Orco Feglino</t>
  </si>
  <si>
    <t>Orciano Pisano</t>
  </si>
  <si>
    <t>Orciano di Pesaro</t>
  </si>
  <si>
    <t>Orbetello</t>
  </si>
  <si>
    <t>Orbassano</t>
  </si>
  <si>
    <t>Oratino</t>
  </si>
  <si>
    <t>Orani</t>
  </si>
  <si>
    <t>Ora</t>
  </si>
  <si>
    <t>Oppido Mamertina</t>
  </si>
  <si>
    <t>Oppido Lucano</t>
  </si>
  <si>
    <t>Oppeano</t>
  </si>
  <si>
    <t>Opi</t>
  </si>
  <si>
    <t>Opera</t>
  </si>
  <si>
    <t>Onzo</t>
  </si>
  <si>
    <t>Onore</t>
  </si>
  <si>
    <t>Ono San Pietro</t>
  </si>
  <si>
    <t>Oniferi</t>
  </si>
  <si>
    <t>Onifai</t>
  </si>
  <si>
    <t>Oneta</t>
  </si>
  <si>
    <t>Oncino</t>
  </si>
  <si>
    <t>Onano</t>
  </si>
  <si>
    <t>Onanì</t>
  </si>
  <si>
    <t>Omignano</t>
  </si>
  <si>
    <t>Omegna</t>
  </si>
  <si>
    <t>Ome</t>
  </si>
  <si>
    <t>Olzai</t>
  </si>
  <si>
    <t>Oltrona di San Mamette</t>
  </si>
  <si>
    <t>Oltressenda Alta</t>
  </si>
  <si>
    <t>Oltre il Colle</t>
  </si>
  <si>
    <t>Olmo Gentile</t>
  </si>
  <si>
    <t>Olmo al Brembo</t>
  </si>
  <si>
    <t>Olmeneta</t>
  </si>
  <si>
    <t>Olmedo</t>
  </si>
  <si>
    <t>Ollomont</t>
  </si>
  <si>
    <t>Ollolai</t>
  </si>
  <si>
    <t>Ollastra Simaxis</t>
  </si>
  <si>
    <t>Olivola</t>
  </si>
  <si>
    <t>Olivetta San Michele</t>
  </si>
  <si>
    <t>Oliveto Lucano</t>
  </si>
  <si>
    <t>Oliveto Lario</t>
  </si>
  <si>
    <t>Oliveto Citra</t>
  </si>
  <si>
    <t>Oliveri</t>
  </si>
  <si>
    <t>Olivadi</t>
  </si>
  <si>
    <t>Oliva Gessi</t>
  </si>
  <si>
    <t>Oliena</t>
  </si>
  <si>
    <t>Olginate</t>
  </si>
  <si>
    <t>Olgiate Olona</t>
  </si>
  <si>
    <t>Olgiate Molgora</t>
  </si>
  <si>
    <t>Olgiate Comasco</t>
  </si>
  <si>
    <t>Olevano sul Tusciano</t>
  </si>
  <si>
    <t>Olevano Romano</t>
  </si>
  <si>
    <t>Olevano di Lomellina</t>
  </si>
  <si>
    <t>Oleggio Castello</t>
  </si>
  <si>
    <t>Oleggio</t>
  </si>
  <si>
    <t>Oldenico</t>
  </si>
  <si>
    <t>Olcenengo</t>
  </si>
  <si>
    <t>Olbia</t>
  </si>
  <si>
    <t>Ogliastro Cilento</t>
  </si>
  <si>
    <t>Oglianico</t>
  </si>
  <si>
    <t>Oggiono</t>
  </si>
  <si>
    <t>Oggiona con Santo Stefano</t>
  </si>
  <si>
    <t>Oggebbio</t>
  </si>
  <si>
    <t>Offlaga</t>
  </si>
  <si>
    <t>Offida</t>
  </si>
  <si>
    <t>Offanengo</t>
  </si>
  <si>
    <t>Offagna</t>
  </si>
  <si>
    <t>Ofena</t>
  </si>
  <si>
    <t>Odolo</t>
  </si>
  <si>
    <t>Oderzo</t>
  </si>
  <si>
    <t>Odalengo Piccolo</t>
  </si>
  <si>
    <t>Odalengo Grande</t>
  </si>
  <si>
    <t>Ocre</t>
  </si>
  <si>
    <t>Occimiano</t>
  </si>
  <si>
    <t>Occhiobello</t>
  </si>
  <si>
    <t>Occhieppo Superiore</t>
  </si>
  <si>
    <t>Occhieppo Inferiore</t>
  </si>
  <si>
    <t>Nuxis</t>
  </si>
  <si>
    <t>Nuvolera</t>
  </si>
  <si>
    <t>Nuvolento</t>
  </si>
  <si>
    <t>Nusco</t>
  </si>
  <si>
    <t>Nus</t>
  </si>
  <si>
    <t>Nurri</t>
  </si>
  <si>
    <t>Nureci</t>
  </si>
  <si>
    <t>Nuraminis</t>
  </si>
  <si>
    <t>Nurallao</t>
  </si>
  <si>
    <t>Nuragus</t>
  </si>
  <si>
    <t>Nurachi</t>
  </si>
  <si>
    <t>Nuoro</t>
  </si>
  <si>
    <t>Numana</t>
  </si>
  <si>
    <t>Nulvi</t>
  </si>
  <si>
    <t>Nule</t>
  </si>
  <si>
    <t>Nughedu Santa Vittoria</t>
  </si>
  <si>
    <t>Nughedu di San Nicolò</t>
  </si>
  <si>
    <t>Nucetto</t>
  </si>
  <si>
    <t>Novoli</t>
  </si>
  <si>
    <t>Noviglio</t>
  </si>
  <si>
    <t>Novi Velia</t>
  </si>
  <si>
    <t>Novi Ligure</t>
  </si>
  <si>
    <t>Novi di Modena</t>
  </si>
  <si>
    <t>Noventa Vicentina</t>
  </si>
  <si>
    <t>Noventa Padovana</t>
  </si>
  <si>
    <t>Noventa di Piave</t>
  </si>
  <si>
    <t>Novello</t>
  </si>
  <si>
    <t>Novellara</t>
  </si>
  <si>
    <t>Novedrate</t>
  </si>
  <si>
    <t>Nove</t>
  </si>
  <si>
    <t>Novate Milanese</t>
  </si>
  <si>
    <t>Novate Mezzola</t>
  </si>
  <si>
    <t>Novara di Sicilia</t>
  </si>
  <si>
    <t>Novara</t>
  </si>
  <si>
    <t>Novalesa</t>
  </si>
  <si>
    <t>Novaledo</t>
  </si>
  <si>
    <t>Novafeltria</t>
  </si>
  <si>
    <t>Nova Siri</t>
  </si>
  <si>
    <t>Nova Ponente</t>
  </si>
  <si>
    <t>Nova Milanese</t>
  </si>
  <si>
    <t>Nova Levante</t>
  </si>
  <si>
    <t>Noto</t>
  </si>
  <si>
    <t>Notaresco</t>
  </si>
  <si>
    <t>Nosate</t>
  </si>
  <si>
    <t>Norma</t>
  </si>
  <si>
    <t>Norcia</t>
  </si>
  <si>
    <t>Norbello</t>
  </si>
  <si>
    <t>Noragugume</t>
  </si>
  <si>
    <t>Nonio</t>
  </si>
  <si>
    <t>None</t>
  </si>
  <si>
    <t>Nonantola</t>
  </si>
  <si>
    <t>Nomi</t>
  </si>
  <si>
    <t>Nomaglio</t>
  </si>
  <si>
    <t>Noli</t>
  </si>
  <si>
    <t>Nole</t>
  </si>
  <si>
    <t>Nola</t>
  </si>
  <si>
    <t>Noicattaro</t>
  </si>
  <si>
    <t>Nogarole Vicentino</t>
  </si>
  <si>
    <t>Nogarole Rocca</t>
  </si>
  <si>
    <t>Nogaredo</t>
  </si>
  <si>
    <t>Nogara</t>
  </si>
  <si>
    <t>Noepoli</t>
  </si>
  <si>
    <t>Nociglia</t>
  </si>
  <si>
    <t>Noci</t>
  </si>
  <si>
    <t>Noceto</t>
  </si>
  <si>
    <t>Nocera Umbra</t>
  </si>
  <si>
    <t>Nocera Tirinese</t>
  </si>
  <si>
    <t>Nocera Superiore</t>
  </si>
  <si>
    <t>Nocera Inferiore</t>
  </si>
  <si>
    <t>Nocciano</t>
  </si>
  <si>
    <t>Nocara</t>
  </si>
  <si>
    <t>Noasca</t>
  </si>
  <si>
    <t>Noale</t>
  </si>
  <si>
    <t>Nizza Monferrato</t>
  </si>
  <si>
    <t>Nizza di Sicilia</t>
  </si>
  <si>
    <t>Nissoria</t>
  </si>
  <si>
    <t>Niscemi</t>
  </si>
  <si>
    <t>Nimis</t>
  </si>
  <si>
    <t>Niella Tanaro</t>
  </si>
  <si>
    <t>Niella Belbo</t>
  </si>
  <si>
    <t>Nicotera</t>
  </si>
  <si>
    <t>Nicosia</t>
  </si>
  <si>
    <t>Nicorvo</t>
  </si>
  <si>
    <t>Nicolosi</t>
  </si>
  <si>
    <t>Nichelino</t>
  </si>
  <si>
    <t>Nibionno</t>
  </si>
  <si>
    <t>Nibbiola</t>
  </si>
  <si>
    <t>Nibbiano</t>
  </si>
  <si>
    <t>Niardo</t>
  </si>
  <si>
    <t>Neviglie</t>
  </si>
  <si>
    <t>Neviano degli Arduini</t>
  </si>
  <si>
    <t>Neviano</t>
  </si>
  <si>
    <t>Nettuno</t>
  </si>
  <si>
    <t>Netro</t>
  </si>
  <si>
    <t>Nesso</t>
  </si>
  <si>
    <t>Nespolo</t>
  </si>
  <si>
    <t>Nerviano</t>
  </si>
  <si>
    <t>Nervesa della Battaglia</t>
  </si>
  <si>
    <t>Nerola</t>
  </si>
  <si>
    <t>Nereto</t>
  </si>
  <si>
    <t>Nepi</t>
  </si>
  <si>
    <t>Neoneli</t>
  </si>
  <si>
    <t>Nemoli</t>
  </si>
  <si>
    <t>Nemi</t>
  </si>
  <si>
    <t>Nembro</t>
  </si>
  <si>
    <t>Neive</t>
  </si>
  <si>
    <t>Neirone</t>
  </si>
  <si>
    <t>Negrar</t>
  </si>
  <si>
    <t>Nebbiuno</t>
  </si>
  <si>
    <t>Ne</t>
  </si>
  <si>
    <t>Nazzano</t>
  </si>
  <si>
    <t>Naz-Sciaves</t>
  </si>
  <si>
    <t>Navelli</t>
  </si>
  <si>
    <t>Nave San Rocco</t>
  </si>
  <si>
    <t>Nave</t>
  </si>
  <si>
    <t>Naturno</t>
  </si>
  <si>
    <t>Naso</t>
  </si>
  <si>
    <t>Nasino</t>
  </si>
  <si>
    <t>Narzole</t>
  </si>
  <si>
    <t>Naro</t>
  </si>
  <si>
    <t>Narni</t>
  </si>
  <si>
    <t>Nardodipace</t>
  </si>
  <si>
    <t>Nardò</t>
  </si>
  <si>
    <t>Narcao</t>
  </si>
  <si>
    <t>Narbolia</t>
  </si>
  <si>
    <t>Napoli</t>
  </si>
  <si>
    <t>Nanto</t>
  </si>
  <si>
    <t>Nanno</t>
  </si>
  <si>
    <t>Nalles</t>
  </si>
  <si>
    <t>Nago-Torbole</t>
  </si>
  <si>
    <t>Muzzano</t>
  </si>
  <si>
    <t>Muzzana del Turgnano</t>
  </si>
  <si>
    <t>Mussomeli</t>
  </si>
  <si>
    <t>Mussolente</t>
  </si>
  <si>
    <t>Musso</t>
  </si>
  <si>
    <t>Musile di Piave</t>
  </si>
  <si>
    <t>Musei</t>
  </si>
  <si>
    <t>Muscoline</t>
  </si>
  <si>
    <t>Muros</t>
  </si>
  <si>
    <t>Muro Lucano</t>
  </si>
  <si>
    <t>Muro Leccese</t>
  </si>
  <si>
    <t>Murlo</t>
  </si>
  <si>
    <t>Murisengo</t>
  </si>
  <si>
    <t>Murialdo</t>
  </si>
  <si>
    <t>Murello</t>
  </si>
  <si>
    <t>Murazzano</t>
  </si>
  <si>
    <t>Muravera</t>
  </si>
  <si>
    <t>Mura</t>
  </si>
  <si>
    <t>Mulazzo</t>
  </si>
  <si>
    <t>Mulazzano</t>
  </si>
  <si>
    <t>Mugnano di Napoli</t>
  </si>
  <si>
    <t>Mugnano del Cardinale</t>
  </si>
  <si>
    <t>Muggiò</t>
  </si>
  <si>
    <t>Muggia</t>
  </si>
  <si>
    <t>Muccia</t>
  </si>
  <si>
    <t>Mozzo</t>
  </si>
  <si>
    <t>Mozzecane</t>
  </si>
  <si>
    <t>Mozzate</t>
  </si>
  <si>
    <t>Mozzanica</t>
  </si>
  <si>
    <t>Mozzagrogna</t>
  </si>
  <si>
    <t>Mottola</t>
  </si>
  <si>
    <t>Motteggiana</t>
  </si>
  <si>
    <t>Mottalciata</t>
  </si>
  <si>
    <t>Mottafollone</t>
  </si>
  <si>
    <t>Motta Visconti</t>
  </si>
  <si>
    <t>Motta Sant'Anastasia</t>
  </si>
  <si>
    <t>Motta Santa Lucia</t>
  </si>
  <si>
    <t>Motta San Giovanni</t>
  </si>
  <si>
    <t>Motta Montecorvino</t>
  </si>
  <si>
    <t>Motta di Livenza</t>
  </si>
  <si>
    <t>Motta de' Conti</t>
  </si>
  <si>
    <t>Motta d'Affermo</t>
  </si>
  <si>
    <t>Motta Camastra</t>
  </si>
  <si>
    <t>Motta Baluffi</t>
  </si>
  <si>
    <t>Mosso Santa Maria</t>
  </si>
  <si>
    <t>Mossano</t>
  </si>
  <si>
    <t>Mossa</t>
  </si>
  <si>
    <t>Moso in Passiria</t>
  </si>
  <si>
    <t>Moscufo</t>
  </si>
  <si>
    <t>Mosciano Sant'Angelo</t>
  </si>
  <si>
    <t>Moschiano</t>
  </si>
  <si>
    <t>Moscazzano</t>
  </si>
  <si>
    <t>Moruzzo</t>
  </si>
  <si>
    <t>Morterone</t>
  </si>
  <si>
    <t>Mortegliano</t>
  </si>
  <si>
    <t>Mortara</t>
  </si>
  <si>
    <t>Morsasco</t>
  </si>
  <si>
    <t>Morsano al Tagliamento</t>
  </si>
  <si>
    <t>Morrovalle</t>
  </si>
  <si>
    <t>Morrone del Sannio</t>
  </si>
  <si>
    <t>Morro Reatino</t>
  </si>
  <si>
    <t>Morro d'Oro</t>
  </si>
  <si>
    <t>Morro d'Alba</t>
  </si>
  <si>
    <t>Morra De Sanctis</t>
  </si>
  <si>
    <t>Morozzo</t>
  </si>
  <si>
    <t>Morolo</t>
  </si>
  <si>
    <t>Mornico Losana</t>
  </si>
  <si>
    <t>Mornico al Serio</t>
  </si>
  <si>
    <t>Mornese</t>
  </si>
  <si>
    <t>Mornago</t>
  </si>
  <si>
    <t>Mormanno</t>
  </si>
  <si>
    <t>Morlupo</t>
  </si>
  <si>
    <t>Moriondo Torinese</t>
  </si>
  <si>
    <t>Morino</t>
  </si>
  <si>
    <t>Morimondo</t>
  </si>
  <si>
    <t>Morigerati</t>
  </si>
  <si>
    <t>Moricone</t>
  </si>
  <si>
    <t>Moriago della Battaglia</t>
  </si>
  <si>
    <t>Mori</t>
  </si>
  <si>
    <t>Morgongiori</t>
  </si>
  <si>
    <t>Morgex</t>
  </si>
  <si>
    <t>Morgano</t>
  </si>
  <si>
    <t>Morfasso</t>
  </si>
  <si>
    <t>Moretta</t>
  </si>
  <si>
    <t>Moresco</t>
  </si>
  <si>
    <t>Mores</t>
  </si>
  <si>
    <t>Morengo</t>
  </si>
  <si>
    <t>Mordano</t>
  </si>
  <si>
    <t>Morcone</t>
  </si>
  <si>
    <t>Morciano di Romagna</t>
  </si>
  <si>
    <t>Morciano di Leuca</t>
  </si>
  <si>
    <t>Morbello</t>
  </si>
  <si>
    <t>Morbegno</t>
  </si>
  <si>
    <t>Morazzone</t>
  </si>
  <si>
    <t>Moraro</t>
  </si>
  <si>
    <t>Moransengo</t>
  </si>
  <si>
    <t>Morano sul Po</t>
  </si>
  <si>
    <t>Morano Calabro</t>
  </si>
  <si>
    <t>Monzuno</t>
  </si>
  <si>
    <t>Monzambano</t>
  </si>
  <si>
    <t>Monza</t>
  </si>
  <si>
    <t>Monvalle</t>
  </si>
  <si>
    <t>Montù Beccaria</t>
  </si>
  <si>
    <t>Montresta</t>
  </si>
  <si>
    <t>Montottone</t>
  </si>
  <si>
    <t>Montorso Vicentino</t>
  </si>
  <si>
    <t>Montoro Superiore</t>
  </si>
  <si>
    <t>Montoro Inferiore</t>
  </si>
  <si>
    <t>Montorio Romano</t>
  </si>
  <si>
    <t>Montorio nei Frentani</t>
  </si>
  <si>
    <t>Montorio al Vomano</t>
  </si>
  <si>
    <t>Montorfano</t>
  </si>
  <si>
    <t>Montopoli in Val d'Arno</t>
  </si>
  <si>
    <t>Montopoli di Sabina</t>
  </si>
  <si>
    <t>Montone</t>
  </si>
  <si>
    <t>Montoggio</t>
  </si>
  <si>
    <t>Montodine</t>
  </si>
  <si>
    <t>Montjovet</t>
  </si>
  <si>
    <t>Montirone</t>
  </si>
  <si>
    <t>Montignoso</t>
  </si>
  <si>
    <t>Montiglio</t>
  </si>
  <si>
    <t>Montieri</t>
  </si>
  <si>
    <t>Monticiano</t>
  </si>
  <si>
    <t>Montichiari</t>
  </si>
  <si>
    <t>Monticello d'Alba</t>
  </si>
  <si>
    <t>Monticello Conte Otto</t>
  </si>
  <si>
    <t>Monticello Brianza</t>
  </si>
  <si>
    <t>Monticelli Pavese</t>
  </si>
  <si>
    <t>Monticelli d'Ongina</t>
  </si>
  <si>
    <t>Monticelli Brusati</t>
  </si>
  <si>
    <t>Montiano</t>
  </si>
  <si>
    <t>Monti</t>
  </si>
  <si>
    <t>Montezemolo</t>
  </si>
  <si>
    <t>Monteviale</t>
  </si>
  <si>
    <t>Monteverdi Marittimo</t>
  </si>
  <si>
    <t>Monteverde</t>
  </si>
  <si>
    <t>Monteveglio</t>
  </si>
  <si>
    <t>Montevecchia</t>
  </si>
  <si>
    <t>Montevarchi</t>
  </si>
  <si>
    <t>Montevago</t>
  </si>
  <si>
    <t>Monteu Roero</t>
  </si>
  <si>
    <t>Monteu da Po</t>
  </si>
  <si>
    <t>Montespertoli</t>
  </si>
  <si>
    <t>Montesilvano</t>
  </si>
  <si>
    <t>Montesegale</t>
  </si>
  <si>
    <t>Montese</t>
  </si>
  <si>
    <t>Montescudo</t>
  </si>
  <si>
    <t>Montescudaio</t>
  </si>
  <si>
    <t>Montescheno</t>
  </si>
  <si>
    <t>Montescano</t>
  </si>
  <si>
    <t>Montescaglioso</t>
  </si>
  <si>
    <t>Montesarchio</t>
  </si>
  <si>
    <t>Montesano sulla Marcellana</t>
  </si>
  <si>
    <t>Montesano Salentino</t>
  </si>
  <si>
    <t>Monterubbiano</t>
  </si>
  <si>
    <t>Monterotondo Marittimo</t>
  </si>
  <si>
    <t>Monterotondo</t>
  </si>
  <si>
    <t>Monterosso Grana</t>
  </si>
  <si>
    <t>Monterosso Calabro</t>
  </si>
  <si>
    <t>Monterosso Almo</t>
  </si>
  <si>
    <t>Monterosso al Mare</t>
  </si>
  <si>
    <t>Monterosi</t>
  </si>
  <si>
    <t>Monteroni di Lecce</t>
  </si>
  <si>
    <t>Monteroni d'Arbia</t>
  </si>
  <si>
    <t>Monteroduni</t>
  </si>
  <si>
    <t>Monteriggioni</t>
  </si>
  <si>
    <t>Monterenzio</t>
  </si>
  <si>
    <t>Montereale Valcellina</t>
  </si>
  <si>
    <t>Montereale</t>
  </si>
  <si>
    <t>Monterchi</t>
  </si>
  <si>
    <t>Monterado</t>
  </si>
  <si>
    <t>Montepulciano</t>
  </si>
  <si>
    <t>Monteprandone</t>
  </si>
  <si>
    <t>Monteparano</t>
  </si>
  <si>
    <t>Montepaone</t>
  </si>
  <si>
    <t>Monteodorisio</t>
  </si>
  <si>
    <t>Montenerodomo</t>
  </si>
  <si>
    <t>Montenero Val Cocchiara</t>
  </si>
  <si>
    <t>Montenero Sabino</t>
  </si>
  <si>
    <t>Montenero di Bisaccia</t>
  </si>
  <si>
    <t>Montenars</t>
  </si>
  <si>
    <t>Montemurro</t>
  </si>
  <si>
    <t>Montemurlo</t>
  </si>
  <si>
    <t>Montemonaco</t>
  </si>
  <si>
    <t>Montemitro</t>
  </si>
  <si>
    <t>Montemilone</t>
  </si>
  <si>
    <t>Montemiletto</t>
  </si>
  <si>
    <t>Montemignaio</t>
  </si>
  <si>
    <t>Montemezzo</t>
  </si>
  <si>
    <t>Montemesola</t>
  </si>
  <si>
    <t>Montemarzino</t>
  </si>
  <si>
    <t>Montemarciano</t>
  </si>
  <si>
    <t>Montemarano</t>
  </si>
  <si>
    <t>Montemale di Cuneo</t>
  </si>
  <si>
    <t>Montemagno</t>
  </si>
  <si>
    <t>Montemaggiore Belsito</t>
  </si>
  <si>
    <t>Montemaggiore al Metauro</t>
  </si>
  <si>
    <t>Montelupone</t>
  </si>
  <si>
    <t>Montelupo Fiorentino</t>
  </si>
  <si>
    <t>Montelupo Albese</t>
  </si>
  <si>
    <t>Montelparo</t>
  </si>
  <si>
    <t>Montelongo</t>
  </si>
  <si>
    <t>Montello</t>
  </si>
  <si>
    <t>Montella</t>
  </si>
  <si>
    <t>Montelibretti</t>
  </si>
  <si>
    <t>Montelepre</t>
  </si>
  <si>
    <t>Monteleone Sabino</t>
  </si>
  <si>
    <t>Monteleone Rocca Doria</t>
  </si>
  <si>
    <t>Monteleone d'Orvieto</t>
  </si>
  <si>
    <t>Monteleone di Spoleto</t>
  </si>
  <si>
    <t>Monteleone di Puglia</t>
  </si>
  <si>
    <t>Monteleone di Fermo</t>
  </si>
  <si>
    <t>Montelapiano</t>
  </si>
  <si>
    <t>Montelanico</t>
  </si>
  <si>
    <t>Montelabbate</t>
  </si>
  <si>
    <t>Monteiasi</t>
  </si>
  <si>
    <t>Montegrotto Terme</t>
  </si>
  <si>
    <t>Montegrosso Pian Latte</t>
  </si>
  <si>
    <t>Montegrosso d'Asti</t>
  </si>
  <si>
    <t>Montegrino Valtravaglia</t>
  </si>
  <si>
    <t>Montegrimano</t>
  </si>
  <si>
    <t>Montegridolfo</t>
  </si>
  <si>
    <t>Montegranaro</t>
  </si>
  <si>
    <t>Montegiorgio</t>
  </si>
  <si>
    <t>Montegiordano</t>
  </si>
  <si>
    <t>Montegioco</t>
  </si>
  <si>
    <t>Montegallo</t>
  </si>
  <si>
    <t>Montegaldella</t>
  </si>
  <si>
    <t>Montegalda</t>
  </si>
  <si>
    <t>Montegabbione</t>
  </si>
  <si>
    <t>Montefusco</t>
  </si>
  <si>
    <t>Montefredane</t>
  </si>
  <si>
    <t>Montefranco</t>
  </si>
  <si>
    <t>Montefortino</t>
  </si>
  <si>
    <t>Monteforte Irpino</t>
  </si>
  <si>
    <t>Monteforte d'Alpone</t>
  </si>
  <si>
    <t>Monteforte Cilento</t>
  </si>
  <si>
    <t>Monteflavio</t>
  </si>
  <si>
    <t>Montefiorino</t>
  </si>
  <si>
    <t>Montefiore dell'Aso</t>
  </si>
  <si>
    <t>Montefiore Conca</t>
  </si>
  <si>
    <t>Montefino</t>
  </si>
  <si>
    <t>Montefiascone</t>
  </si>
  <si>
    <t>Monteferrante</t>
  </si>
  <si>
    <t>Montefelcino</t>
  </si>
  <si>
    <t>Montefano</t>
  </si>
  <si>
    <t>Montefalcone nel Sannio</t>
  </si>
  <si>
    <t>Montefalcone di Val Fortore</t>
  </si>
  <si>
    <t>Montefalcone Appennino</t>
  </si>
  <si>
    <t>Montefalco</t>
  </si>
  <si>
    <t>Montefalcione</t>
  </si>
  <si>
    <t>Montedoro</t>
  </si>
  <si>
    <t>Montedinove</t>
  </si>
  <si>
    <t>Montecreto</t>
  </si>
  <si>
    <t>Montecrestese</t>
  </si>
  <si>
    <t>Montecosaro</t>
  </si>
  <si>
    <t>Montecorvino Rovella</t>
  </si>
  <si>
    <t>Montecorvino Pugliano</t>
  </si>
  <si>
    <t>Montecorice</t>
  </si>
  <si>
    <t>Montecopiolo</t>
  </si>
  <si>
    <t>Montecompatri</t>
  </si>
  <si>
    <t>Montecilfone</t>
  </si>
  <si>
    <t>Monteciccardo</t>
  </si>
  <si>
    <t>Montechiarugolo</t>
  </si>
  <si>
    <t>Montechiaro d'Asti</t>
  </si>
  <si>
    <t>Montechiaro d'Acqui</t>
  </si>
  <si>
    <t>Montecchio Precalcino</t>
  </si>
  <si>
    <t>Montecchio Maggiore</t>
  </si>
  <si>
    <t>Montecchio Emilia</t>
  </si>
  <si>
    <t>Montecchio</t>
  </si>
  <si>
    <t>Montecchia di Crosara</t>
  </si>
  <si>
    <t>Montecatini Val di Cecina</t>
  </si>
  <si>
    <t>Montecatini Terme</t>
  </si>
  <si>
    <t>Montecastrilli</t>
  </si>
  <si>
    <t>Montecastello</t>
  </si>
  <si>
    <t>Montecassiano</t>
  </si>
  <si>
    <t>Montecarotto</t>
  </si>
  <si>
    <t>Montecarlo</t>
  </si>
  <si>
    <t>Montecalvo Versiggia</t>
  </si>
  <si>
    <t>Montecalvo Irpino</t>
  </si>
  <si>
    <t>Montecalvo in Foglia</t>
  </si>
  <si>
    <t>Montebuono</t>
  </si>
  <si>
    <t>Montebruno</t>
  </si>
  <si>
    <t>Montebelluna</t>
  </si>
  <si>
    <t>Montebello Vicentino</t>
  </si>
  <si>
    <t>Montebello sul Sangro</t>
  </si>
  <si>
    <t>Montebello Ionico</t>
  </si>
  <si>
    <t>Montebello di Bertona</t>
  </si>
  <si>
    <t>Montebello della Battaglia</t>
  </si>
  <si>
    <t>Monte Vidon Corrado</t>
  </si>
  <si>
    <t>Monte Vidon Combatte</t>
  </si>
  <si>
    <t>Monte Urano</t>
  </si>
  <si>
    <t>Monte Sant'Angelo</t>
  </si>
  <si>
    <t>Monte Santa Maria Tiberina</t>
  </si>
  <si>
    <t>Monte San Vito</t>
  </si>
  <si>
    <t>Monte San Savino</t>
  </si>
  <si>
    <t>Monte San Pietro</t>
  </si>
  <si>
    <t>Monte San Pietrangeli</t>
  </si>
  <si>
    <t>Monte San Martino</t>
  </si>
  <si>
    <t>Monte San Giusto</t>
  </si>
  <si>
    <t>Monte San Giovanni in Sabina</t>
  </si>
  <si>
    <t>Monte San Giovanni Campano</t>
  </si>
  <si>
    <t>Monte San Giacomo</t>
  </si>
  <si>
    <t>Monte San Biagio</t>
  </si>
  <si>
    <t>Monte Romano</t>
  </si>
  <si>
    <t>Monte Roberto</t>
  </si>
  <si>
    <t>Monte Rinaldo</t>
  </si>
  <si>
    <t>Monte Porzio Catone</t>
  </si>
  <si>
    <t>Monte Porzio</t>
  </si>
  <si>
    <t>Monte Marenzo</t>
  </si>
  <si>
    <t>Monte Isola</t>
  </si>
  <si>
    <t>Monte Giberto</t>
  </si>
  <si>
    <t>Monte di Procida</t>
  </si>
  <si>
    <t>Monte di Malo</t>
  </si>
  <si>
    <t>Monte Cremasco</t>
  </si>
  <si>
    <t>Monte Colombo</t>
  </si>
  <si>
    <t>Monte Cerignone</t>
  </si>
  <si>
    <t>Monte Cavallo</t>
  </si>
  <si>
    <t>Monte Castello di Vibio</t>
  </si>
  <si>
    <t>Monte Argentario</t>
  </si>
  <si>
    <t>Montazzoli</t>
  </si>
  <si>
    <t>Montauro</t>
  </si>
  <si>
    <t>Montasola</t>
  </si>
  <si>
    <t>Montaquila</t>
  </si>
  <si>
    <t>Montappone</t>
  </si>
  <si>
    <t>Montano Lucino</t>
  </si>
  <si>
    <t>Montano Antilia</t>
  </si>
  <si>
    <t>Montanera</t>
  </si>
  <si>
    <t>Montanaso Lombardo</t>
  </si>
  <si>
    <t>Montanaro</t>
  </si>
  <si>
    <t>Montalto Uffugo</t>
  </si>
  <si>
    <t>Montalto Pavese</t>
  </si>
  <si>
    <t>Montalto Ligure</t>
  </si>
  <si>
    <t>Montalto Dora</t>
  </si>
  <si>
    <t>Montalto di Castro</t>
  </si>
  <si>
    <t>Montalto delle Marche</t>
  </si>
  <si>
    <t>Montallegro</t>
  </si>
  <si>
    <t>Montalenghe</t>
  </si>
  <si>
    <t>Montale</t>
  </si>
  <si>
    <t>Montaldo Torinese</t>
  </si>
  <si>
    <t>Montaldo Scarampi</t>
  </si>
  <si>
    <t>Montaldo Roero</t>
  </si>
  <si>
    <t>Montaldo di Mondovì</t>
  </si>
  <si>
    <t>Montaldo Bormida</t>
  </si>
  <si>
    <t>Montaldeo</t>
  </si>
  <si>
    <t>Montalcino</t>
  </si>
  <si>
    <t>Montalbano Jonico</t>
  </si>
  <si>
    <t>Montalbano Elicona</t>
  </si>
  <si>
    <t>Montaione</t>
  </si>
  <si>
    <t>Montaguto</t>
  </si>
  <si>
    <t>Montagne</t>
  </si>
  <si>
    <t>Montagnareale</t>
  </si>
  <si>
    <t>Montagnana</t>
  </si>
  <si>
    <t>Montagna in Valtellina</t>
  </si>
  <si>
    <t>Montagna</t>
  </si>
  <si>
    <t>Montagano</t>
  </si>
  <si>
    <t>Montafia</t>
  </si>
  <si>
    <t>Montacuto</t>
  </si>
  <si>
    <t>Montabone</t>
  </si>
  <si>
    <t>Montà</t>
  </si>
  <si>
    <t>Monsummano Terme</t>
  </si>
  <si>
    <t>Monserrato</t>
  </si>
  <si>
    <t>Monselice</t>
  </si>
  <si>
    <t>Monsano</t>
  </si>
  <si>
    <t>Monsampolo del Tronto</t>
  </si>
  <si>
    <t>Monsampietro Morico</t>
  </si>
  <si>
    <t>Monrupino</t>
  </si>
  <si>
    <t>Monreale</t>
  </si>
  <si>
    <t>Monopoli</t>
  </si>
  <si>
    <t>Monno</t>
  </si>
  <si>
    <t>Monleale</t>
  </si>
  <si>
    <t>Moniga del Garda</t>
  </si>
  <si>
    <t>Monguzzo</t>
  </si>
  <si>
    <t>Monguelfo</t>
  </si>
  <si>
    <t>Mongrassano</t>
  </si>
  <si>
    <t>Mongrando</t>
  </si>
  <si>
    <t>Mongiuffi Melia</t>
  </si>
  <si>
    <t>Mongiardino Ligure</t>
  </si>
  <si>
    <t>Mongiana</t>
  </si>
  <si>
    <t>Monghidoro</t>
  </si>
  <si>
    <t>Mongardino</t>
  </si>
  <si>
    <t>Monfumo</t>
  </si>
  <si>
    <t>Monforte San Giorgio</t>
  </si>
  <si>
    <t>Monforte d'Alba</t>
  </si>
  <si>
    <t>Monfalcone</t>
  </si>
  <si>
    <t>Monesiglio</t>
  </si>
  <si>
    <t>Moneglia</t>
  </si>
  <si>
    <t>Mondragone</t>
  </si>
  <si>
    <t>Mondovì</t>
  </si>
  <si>
    <t>Mondolfo</t>
  </si>
  <si>
    <t>Mondavio</t>
  </si>
  <si>
    <t>Mondaino</t>
  </si>
  <si>
    <t>Moncucco Torinese</t>
  </si>
  <si>
    <t>Moncrivello</t>
  </si>
  <si>
    <t>Monclassico</t>
  </si>
  <si>
    <t>Monchio delle Corti</t>
  </si>
  <si>
    <t>Monchiero</t>
  </si>
  <si>
    <t>Moncestino</t>
  </si>
  <si>
    <t>Moncenisio</t>
  </si>
  <si>
    <t>Moncalvo</t>
  </si>
  <si>
    <t>Moncalieri</t>
  </si>
  <si>
    <t>Monastir</t>
  </si>
  <si>
    <t>Monastier di Treviso</t>
  </si>
  <si>
    <t>Monasterolo di Savigliano</t>
  </si>
  <si>
    <t>Monasterolo del Castello</t>
  </si>
  <si>
    <t>Monasterolo Casotto</t>
  </si>
  <si>
    <t>Monastero di Vasco</t>
  </si>
  <si>
    <t>Monastero di Lanzo</t>
  </si>
  <si>
    <t>Monastero Bormida</t>
  </si>
  <si>
    <t>Monasterace</t>
  </si>
  <si>
    <t>Monale</t>
  </si>
  <si>
    <t>Monacilioni</t>
  </si>
  <si>
    <t>Momperone</t>
  </si>
  <si>
    <t>Mompeo</t>
  </si>
  <si>
    <t>Mompantero</t>
  </si>
  <si>
    <t>Momo</t>
  </si>
  <si>
    <t>Mombercelli</t>
  </si>
  <si>
    <t>Mombello Monferrato</t>
  </si>
  <si>
    <t>Mombello di Torino</t>
  </si>
  <si>
    <t>Mombasiglio</t>
  </si>
  <si>
    <t>Mombaruzzo</t>
  </si>
  <si>
    <t>Mombaroccio</t>
  </si>
  <si>
    <t>Mombarcaro</t>
  </si>
  <si>
    <t>Mombaldone</t>
  </si>
  <si>
    <t>Molveno</t>
  </si>
  <si>
    <t>Molvena</t>
  </si>
  <si>
    <t>Moltrasio</t>
  </si>
  <si>
    <t>Molteno</t>
  </si>
  <si>
    <t>Molochio</t>
  </si>
  <si>
    <t>Mollia</t>
  </si>
  <si>
    <t>Moliterno</t>
  </si>
  <si>
    <t>Molise</t>
  </si>
  <si>
    <t>Molino dei Torti</t>
  </si>
  <si>
    <t>Molini di Triora</t>
  </si>
  <si>
    <t>Molinella</t>
  </si>
  <si>
    <t>Molinara</t>
  </si>
  <si>
    <t>Molina di Ledro</t>
  </si>
  <si>
    <t>Molina Aterno</t>
  </si>
  <si>
    <t>Molfetta</t>
  </si>
  <si>
    <t>Molazzana</t>
  </si>
  <si>
    <t>Molare</t>
  </si>
  <si>
    <t>Mola di Bari</t>
  </si>
  <si>
    <t>Moiola</t>
  </si>
  <si>
    <t>Moio della Civitella</t>
  </si>
  <si>
    <t>Moio de' Calvi</t>
  </si>
  <si>
    <t>Moio Alcantara</t>
  </si>
  <si>
    <t>Moimacco</t>
  </si>
  <si>
    <t>Moiano</t>
  </si>
  <si>
    <t>Mogoro</t>
  </si>
  <si>
    <t>Mogorella</t>
  </si>
  <si>
    <t>Mogliano Veneto</t>
  </si>
  <si>
    <t>Mogliano</t>
  </si>
  <si>
    <t>Moglia</t>
  </si>
  <si>
    <t>Moggio Udinese</t>
  </si>
  <si>
    <t>Moggio</t>
  </si>
  <si>
    <t>Moena</t>
  </si>
  <si>
    <t>Modugno</t>
  </si>
  <si>
    <t>Modolo</t>
  </si>
  <si>
    <t>Modigliana</t>
  </si>
  <si>
    <t>Modica</t>
  </si>
  <si>
    <t>Modena</t>
  </si>
  <si>
    <t>Moconesi</t>
  </si>
  <si>
    <t>Moasca</t>
  </si>
  <si>
    <t>Mistretta</t>
  </si>
  <si>
    <t>Misterbianco</t>
  </si>
  <si>
    <t>Missanello</t>
  </si>
  <si>
    <t>Missaglia</t>
  </si>
  <si>
    <t>Misinto</t>
  </si>
  <si>
    <t>Misilmeri</t>
  </si>
  <si>
    <t>Misano di Gera d'Adda</t>
  </si>
  <si>
    <t>Misano Adriatico</t>
  </si>
  <si>
    <t>Mirto</t>
  </si>
  <si>
    <t>Mirano</t>
  </si>
  <si>
    <t>Mirandola</t>
  </si>
  <si>
    <t>Miranda</t>
  </si>
  <si>
    <t>Miradolo Terme</t>
  </si>
  <si>
    <t>Mirabello Sannitico</t>
  </si>
  <si>
    <t>Mirabello Monferrato</t>
  </si>
  <si>
    <t>Mirabello</t>
  </si>
  <si>
    <t>Mirabella Imbaccari</t>
  </si>
  <si>
    <t>Mirabella Eclano</t>
  </si>
  <si>
    <t>Mira</t>
  </si>
  <si>
    <t>Mioglia</t>
  </si>
  <si>
    <t>Minucciano</t>
  </si>
  <si>
    <t>Minturno</t>
  </si>
  <si>
    <t>Minori</t>
  </si>
  <si>
    <t>Minervino Murge</t>
  </si>
  <si>
    <t>Minervino di Lecce</t>
  </si>
  <si>
    <t>Minerbio</t>
  </si>
  <si>
    <t>Minerbe</t>
  </si>
  <si>
    <t>Mineo</t>
  </si>
  <si>
    <t>Milzano</t>
  </si>
  <si>
    <t>Milo</t>
  </si>
  <si>
    <t>Millesimo</t>
  </si>
  <si>
    <t>Militello Rosmarino</t>
  </si>
  <si>
    <t>Militello in Val di Catania</t>
  </si>
  <si>
    <t>Milis</t>
  </si>
  <si>
    <t>Mileto</t>
  </si>
  <si>
    <t>Milena</t>
  </si>
  <si>
    <t>Milazzo</t>
  </si>
  <si>
    <t>Milano</t>
  </si>
  <si>
    <t>Mignano Monte Lungo</t>
  </si>
  <si>
    <t>Mignanego</t>
  </si>
  <si>
    <t>Miglionico</t>
  </si>
  <si>
    <t>Miglierina</t>
  </si>
  <si>
    <t>Migliaro</t>
  </si>
  <si>
    <t>Migliarino</t>
  </si>
  <si>
    <t>Miglianico</t>
  </si>
  <si>
    <t>Miggiano</t>
  </si>
  <si>
    <t>Micigliano</t>
  </si>
  <si>
    <t>Miazzina</t>
  </si>
  <si>
    <t>Miasino</t>
  </si>
  <si>
    <t>Miane</t>
  </si>
  <si>
    <t>Miagliano</t>
  </si>
  <si>
    <t>Mezzomerico</t>
  </si>
  <si>
    <t>Mezzolombardo</t>
  </si>
  <si>
    <t>Mezzoldo</t>
  </si>
  <si>
    <t>Mezzojuso</t>
  </si>
  <si>
    <t>Mezzocorona</t>
  </si>
  <si>
    <t>Mezzenile</t>
  </si>
  <si>
    <t>Mezzegra</t>
  </si>
  <si>
    <t>Mezzano</t>
  </si>
  <si>
    <t>Mezzanino</t>
  </si>
  <si>
    <t>Mezzani</t>
  </si>
  <si>
    <t>Mezzanego</t>
  </si>
  <si>
    <t>Mezzane di Sotto</t>
  </si>
  <si>
    <t>Mezzana Rabattone</t>
  </si>
  <si>
    <t>Mezzana Mortigliengo</t>
  </si>
  <si>
    <t>Mezzana Bigli</t>
  </si>
  <si>
    <t>Mezzana</t>
  </si>
  <si>
    <t>Mezzago</t>
  </si>
  <si>
    <t>Meugliano</t>
  </si>
  <si>
    <t>Meta</t>
  </si>
  <si>
    <t>Mestrino</t>
  </si>
  <si>
    <t>Messina</t>
  </si>
  <si>
    <t>Mesoraca</t>
  </si>
  <si>
    <t>Mesola</t>
  </si>
  <si>
    <t>Mesero</t>
  </si>
  <si>
    <t>Mesenzana</t>
  </si>
  <si>
    <t>Mese</t>
  </si>
  <si>
    <t>Mesagne</t>
  </si>
  <si>
    <t>Merone</t>
  </si>
  <si>
    <t>Merlino</t>
  </si>
  <si>
    <t>Merlara</t>
  </si>
  <si>
    <t>Merì</t>
  </si>
  <si>
    <t>Mergozzo</t>
  </si>
  <si>
    <t>Mergo</t>
  </si>
  <si>
    <t>Mereto di Tomba</t>
  </si>
  <si>
    <t>Mercogliano</t>
  </si>
  <si>
    <t>Mercenasco</t>
  </si>
  <si>
    <t>Mercato Saraceno</t>
  </si>
  <si>
    <t>Mercato San Severino</t>
  </si>
  <si>
    <t>Mercatino Conca</t>
  </si>
  <si>
    <t>Mercatello sul Metauro</t>
  </si>
  <si>
    <t>Mercallo</t>
  </si>
  <si>
    <t>Merate</t>
  </si>
  <si>
    <t>Merano</t>
  </si>
  <si>
    <t>Merana</t>
  </si>
  <si>
    <t>Meolo</t>
  </si>
  <si>
    <t>Mentana</t>
  </si>
  <si>
    <t>Menfi</t>
  </si>
  <si>
    <t>Mendicino</t>
  </si>
  <si>
    <t>Mendatica</t>
  </si>
  <si>
    <t>Menconico</t>
  </si>
  <si>
    <t>Menarola</t>
  </si>
  <si>
    <t>Menaggio</t>
  </si>
  <si>
    <t>Melzo</t>
  </si>
  <si>
    <t>Meltina</t>
  </si>
  <si>
    <t>Melpignano</t>
  </si>
  <si>
    <t>Mello</t>
  </si>
  <si>
    <t>Melle</t>
  </si>
  <si>
    <t>Melizzano</t>
  </si>
  <si>
    <t>Melito Irpino</t>
  </si>
  <si>
    <t>Melito di Porto Salvo</t>
  </si>
  <si>
    <t>Melito di Napoli</t>
  </si>
  <si>
    <t>Melissano</t>
  </si>
  <si>
    <t>Melissa</t>
  </si>
  <si>
    <t>Melilli</t>
  </si>
  <si>
    <t>Melicucco</t>
  </si>
  <si>
    <t>Melicuccà</t>
  </si>
  <si>
    <t>Melfi</t>
  </si>
  <si>
    <t>Meleti</t>
  </si>
  <si>
    <t>Melendugno</t>
  </si>
  <si>
    <t>Melegnano</t>
  </si>
  <si>
    <t>Mele</t>
  </si>
  <si>
    <t>Meldola</t>
  </si>
  <si>
    <t>Melazzo</t>
  </si>
  <si>
    <t>Melara</t>
  </si>
  <si>
    <t>Mel</t>
  </si>
  <si>
    <t>Meina</t>
  </si>
  <si>
    <t>Megliadino San Vitale</t>
  </si>
  <si>
    <t>Megliadino San Fidenzio</t>
  </si>
  <si>
    <t>Meduno</t>
  </si>
  <si>
    <t>Meduna di Livenza</t>
  </si>
  <si>
    <t>Medolla</t>
  </si>
  <si>
    <t>Medole</t>
  </si>
  <si>
    <t>Medolago</t>
  </si>
  <si>
    <t>Mediglia</t>
  </si>
  <si>
    <t>Medicina</t>
  </si>
  <si>
    <t>Medesano</t>
  </si>
  <si>
    <t>Medea</t>
  </si>
  <si>
    <t>Mede</t>
  </si>
  <si>
    <t>Meda</t>
  </si>
  <si>
    <t>Meana Sardo</t>
  </si>
  <si>
    <t>Meana di Susa</t>
  </si>
  <si>
    <t>Mazzo di Valtellina</t>
  </si>
  <si>
    <t>Mazzin</t>
  </si>
  <si>
    <t>Mazzè</t>
  </si>
  <si>
    <t>Mazzarrone</t>
  </si>
  <si>
    <t>Mazzarrà Sant'Andrea</t>
  </si>
  <si>
    <t>Mazzarino</t>
  </si>
  <si>
    <t>Mazzano Romano</t>
  </si>
  <si>
    <t>Mazzano</t>
  </si>
  <si>
    <t>Mazara del Vallo</t>
  </si>
  <si>
    <t>Mattinata</t>
  </si>
  <si>
    <t>Mattie</t>
  </si>
  <si>
    <t>Matrice</t>
  </si>
  <si>
    <t>Matino</t>
  </si>
  <si>
    <t>Mathi</t>
  </si>
  <si>
    <t>Matera</t>
  </si>
  <si>
    <t>Matelica</t>
  </si>
  <si>
    <t>Masullas</t>
  </si>
  <si>
    <t>Massiola</t>
  </si>
  <si>
    <t>Massino Visconti</t>
  </si>
  <si>
    <t>Massimino</t>
  </si>
  <si>
    <t>Massimeno</t>
  </si>
  <si>
    <t>Massignano</t>
  </si>
  <si>
    <t>Masserano</t>
  </si>
  <si>
    <t>Massello</t>
  </si>
  <si>
    <t>Massazza</t>
  </si>
  <si>
    <t>Massarosa</t>
  </si>
  <si>
    <t>Massanzago</t>
  </si>
  <si>
    <t>Massalengo</t>
  </si>
  <si>
    <t>Massafra</t>
  </si>
  <si>
    <t>Massa Martana</t>
  </si>
  <si>
    <t>Massa Marittima</t>
  </si>
  <si>
    <t>Massa Lubrense</t>
  </si>
  <si>
    <t>Massa Lombarda</t>
  </si>
  <si>
    <t>Massa Fiscaglia</t>
  </si>
  <si>
    <t>Massa Fermana</t>
  </si>
  <si>
    <t>Massa e Cozzile</t>
  </si>
  <si>
    <t>Massa di Somma</t>
  </si>
  <si>
    <t>Massa d'Albe</t>
  </si>
  <si>
    <t>Massa</t>
  </si>
  <si>
    <t>Masone</t>
  </si>
  <si>
    <t>Mason Vicentino</t>
  </si>
  <si>
    <t>Maslianico</t>
  </si>
  <si>
    <t>Masio</t>
  </si>
  <si>
    <t>Masi Torello</t>
  </si>
  <si>
    <t>Masi</t>
  </si>
  <si>
    <t>Maserada sul Piave</t>
  </si>
  <si>
    <t>Maserà di Padova</t>
  </si>
  <si>
    <t>Masera</t>
  </si>
  <si>
    <t>Maser</t>
  </si>
  <si>
    <t>Masciago Primo</t>
  </si>
  <si>
    <t>Maschito</t>
  </si>
  <si>
    <t>Mascalucia</t>
  </si>
  <si>
    <t>Mascali</t>
  </si>
  <si>
    <t>Masate</t>
  </si>
  <si>
    <t>Masainas</t>
  </si>
  <si>
    <t>Marzio</t>
  </si>
  <si>
    <t>Marzi</t>
  </si>
  <si>
    <t>Marzano di Nola</t>
  </si>
  <si>
    <t>Marzano Appio</t>
  </si>
  <si>
    <t>Marzano</t>
  </si>
  <si>
    <t>Marzabotto</t>
  </si>
  <si>
    <t>Maruggio</t>
  </si>
  <si>
    <t>Marudo</t>
  </si>
  <si>
    <t>Martone</t>
  </si>
  <si>
    <t>Martis</t>
  </si>
  <si>
    <t>Martirano Lombardo</t>
  </si>
  <si>
    <t>Martirano</t>
  </si>
  <si>
    <t>Martinsicuro</t>
  </si>
  <si>
    <t>Martiniana Po</t>
  </si>
  <si>
    <t>Martinengo</t>
  </si>
  <si>
    <t>Martina Franca</t>
  </si>
  <si>
    <t>Martignano</t>
  </si>
  <si>
    <t>Martignana di Po</t>
  </si>
  <si>
    <t>Martignacco</t>
  </si>
  <si>
    <t>Martello</t>
  </si>
  <si>
    <t>Martellago</t>
  </si>
  <si>
    <t>Martano</t>
  </si>
  <si>
    <t>Marta</t>
  </si>
  <si>
    <t>Marsicovetere</t>
  </si>
  <si>
    <t>Marsico Nuovo</t>
  </si>
  <si>
    <t>Marsciano</t>
  </si>
  <si>
    <t>Marsala</t>
  </si>
  <si>
    <t>Marsaglia</t>
  </si>
  <si>
    <t>Marrubiu</t>
  </si>
  <si>
    <t>Marradi</t>
  </si>
  <si>
    <t>Marostica</t>
  </si>
  <si>
    <t>Maropati</t>
  </si>
  <si>
    <t>Marone</t>
  </si>
  <si>
    <t>Marnate</t>
  </si>
  <si>
    <t>Marmora</t>
  </si>
  <si>
    <t>Marmirolo</t>
  </si>
  <si>
    <t>Marmentino</t>
  </si>
  <si>
    <t>Marliana</t>
  </si>
  <si>
    <t>Marlengo</t>
  </si>
  <si>
    <t>Marino</t>
  </si>
  <si>
    <t>Marineo</t>
  </si>
  <si>
    <t>Marina di Gioiosa Ionica</t>
  </si>
  <si>
    <t>Marigliano</t>
  </si>
  <si>
    <t>Mariglianella</t>
  </si>
  <si>
    <t>Marianopoli</t>
  </si>
  <si>
    <t>Mariano del Friuli</t>
  </si>
  <si>
    <t>Mariano Comense</t>
  </si>
  <si>
    <t>Mariana Mantovana</t>
  </si>
  <si>
    <t>Margno</t>
  </si>
  <si>
    <t>Margherita di Savoia</t>
  </si>
  <si>
    <t>Margarita</t>
  </si>
  <si>
    <t>Maretto</t>
  </si>
  <si>
    <t>Marentino</t>
  </si>
  <si>
    <t>Mareno di Piave</t>
  </si>
  <si>
    <t>Marene</t>
  </si>
  <si>
    <t>Marebbe</t>
  </si>
  <si>
    <t>Marcon</t>
  </si>
  <si>
    <t>Marcignago</t>
  </si>
  <si>
    <t>Marciano della Chiana</t>
  </si>
  <si>
    <t>Marcianise</t>
  </si>
  <si>
    <t>Marciana Marina</t>
  </si>
  <si>
    <t>Marciana</t>
  </si>
  <si>
    <t>Marchirolo</t>
  </si>
  <si>
    <t>Marcheno</t>
  </si>
  <si>
    <t>Marcetelli</t>
  </si>
  <si>
    <t>Marcellinara</t>
  </si>
  <si>
    <t>Marcellina</t>
  </si>
  <si>
    <t>Marcedusa</t>
  </si>
  <si>
    <t>Marcaria</t>
  </si>
  <si>
    <t>Marcallo con Casone</t>
  </si>
  <si>
    <t>Maratea</t>
  </si>
  <si>
    <t>Maranzana</t>
  </si>
  <si>
    <t>Marano Vicentino</t>
  </si>
  <si>
    <t>Marano Ticino</t>
  </si>
  <si>
    <t>Marano sul Panaro</t>
  </si>
  <si>
    <t>Marano Principato</t>
  </si>
  <si>
    <t>Marano Marchesato</t>
  </si>
  <si>
    <t>Marano Lagunare</t>
  </si>
  <si>
    <t>Marano Equo</t>
  </si>
  <si>
    <t>Marano di Valpolicella</t>
  </si>
  <si>
    <t>Marano di Napoli</t>
  </si>
  <si>
    <t>Maranello</t>
  </si>
  <si>
    <t>Maracalagonis</t>
  </si>
  <si>
    <t>Mara</t>
  </si>
  <si>
    <t>Mapello</t>
  </si>
  <si>
    <t>Manziana</t>
  </si>
  <si>
    <t>Manzano</t>
  </si>
  <si>
    <t>Mantova</t>
  </si>
  <si>
    <t>Mantello</t>
  </si>
  <si>
    <t>Manta</t>
  </si>
  <si>
    <t>Mansuè</t>
  </si>
  <si>
    <t>Manoppello</t>
  </si>
  <si>
    <t>Manocalzati</t>
  </si>
  <si>
    <t>Maniago</t>
  </si>
  <si>
    <t>Maniace</t>
  </si>
  <si>
    <t>Mangone</t>
  </si>
  <si>
    <t>Mango</t>
  </si>
  <si>
    <t>Manfredonia</t>
  </si>
  <si>
    <t>Manerbio</t>
  </si>
  <si>
    <t>Manerba del Garda</t>
  </si>
  <si>
    <t>Manduria</t>
  </si>
  <si>
    <t>Mandello Vitta</t>
  </si>
  <si>
    <t>Mandello del Lario</t>
  </si>
  <si>
    <t>Mandela</t>
  </si>
  <si>
    <t>Mandatoriccio</t>
  </si>
  <si>
    <t>Mandas</t>
  </si>
  <si>
    <t>Mandanici</t>
  </si>
  <si>
    <t>Manciano</t>
  </si>
  <si>
    <t>Mamoiada</t>
  </si>
  <si>
    <t>Mammola</t>
  </si>
  <si>
    <t>Malvito</t>
  </si>
  <si>
    <t>Malvicino</t>
  </si>
  <si>
    <t>Malvagna</t>
  </si>
  <si>
    <t>Maltignano</t>
  </si>
  <si>
    <t>Malosco</t>
  </si>
  <si>
    <t>Malonno</t>
  </si>
  <si>
    <t>Malo</t>
  </si>
  <si>
    <t>Malnate</t>
  </si>
  <si>
    <t>Malles Venosta</t>
  </si>
  <si>
    <t>Mallare</t>
  </si>
  <si>
    <t>Malito</t>
  </si>
  <si>
    <t>Malgrate</t>
  </si>
  <si>
    <t>Malgesso</t>
  </si>
  <si>
    <t>Malfa</t>
  </si>
  <si>
    <t>Maletto</t>
  </si>
  <si>
    <t>Malesco</t>
  </si>
  <si>
    <t>Maleo</t>
  </si>
  <si>
    <t>Malegno</t>
  </si>
  <si>
    <t>Malè</t>
  </si>
  <si>
    <t>Malcesine</t>
  </si>
  <si>
    <t>Malborghetto Valbruna</t>
  </si>
  <si>
    <t>Malalbergo</t>
  </si>
  <si>
    <t>Malagnino</t>
  </si>
  <si>
    <t>Majano</t>
  </si>
  <si>
    <t>Maissana</t>
  </si>
  <si>
    <t>Mairano</t>
  </si>
  <si>
    <t>Mairago</t>
  </si>
  <si>
    <t>Maiori</t>
  </si>
  <si>
    <t>Maiolo</t>
  </si>
  <si>
    <t>Maiolati Spontini</t>
  </si>
  <si>
    <t>Maierato</t>
  </si>
  <si>
    <t>Maierà</t>
  </si>
  <si>
    <t>Maida</t>
  </si>
  <si>
    <t>Magreglio</t>
  </si>
  <si>
    <t>Magrè sulla Strada del Vino</t>
  </si>
  <si>
    <t>Magomadas</t>
  </si>
  <si>
    <t>Magnano in Riviera</t>
  </si>
  <si>
    <t>Magnano</t>
  </si>
  <si>
    <t>Magnago</t>
  </si>
  <si>
    <t>Magnacavallo</t>
  </si>
  <si>
    <t>Maglione</t>
  </si>
  <si>
    <t>Magliolo</t>
  </si>
  <si>
    <t>Maglie</t>
  </si>
  <si>
    <t>Magliano Vetere</t>
  </si>
  <si>
    <t>Magliano Sabina</t>
  </si>
  <si>
    <t>Magliano Romano</t>
  </si>
  <si>
    <t>Magliano in Toscana</t>
  </si>
  <si>
    <t>Magliano di Tenna</t>
  </si>
  <si>
    <t>Magliano de' Marsi</t>
  </si>
  <si>
    <t>Magliano Alpi</t>
  </si>
  <si>
    <t>Magliano Alfieri</t>
  </si>
  <si>
    <t>Magisano</t>
  </si>
  <si>
    <t>Magione</t>
  </si>
  <si>
    <t>Magherno</t>
  </si>
  <si>
    <t>Maggiora</t>
  </si>
  <si>
    <t>Magenta</t>
  </si>
  <si>
    <t>Magasa</t>
  </si>
  <si>
    <t>Mafalda</t>
  </si>
  <si>
    <t>Maenza</t>
  </si>
  <si>
    <t>Madonna del Sasso</t>
  </si>
  <si>
    <t>Madone</t>
  </si>
  <si>
    <t>Madignano</t>
  </si>
  <si>
    <t>Madesimo</t>
  </si>
  <si>
    <t>Maddaloni</t>
  </si>
  <si>
    <t>Macugnaga</t>
  </si>
  <si>
    <t>Macra</t>
  </si>
  <si>
    <t>Macomer</t>
  </si>
  <si>
    <t>Maclodio</t>
  </si>
  <si>
    <t>Macherio</t>
  </si>
  <si>
    <t>Macerata Feltria</t>
  </si>
  <si>
    <t>Macerata Campania</t>
  </si>
  <si>
    <t>Macerata</t>
  </si>
  <si>
    <t>Macello</t>
  </si>
  <si>
    <t>Macchiagodena</t>
  </si>
  <si>
    <t>Macchia Valfortore</t>
  </si>
  <si>
    <t>Macchia d'Isernia</t>
  </si>
  <si>
    <t>Maccastorna</t>
  </si>
  <si>
    <t>Maccagno</t>
  </si>
  <si>
    <t>Luzzi</t>
  </si>
  <si>
    <t>Luzzara</t>
  </si>
  <si>
    <t>Luzzana</t>
  </si>
  <si>
    <t>Luvinate</t>
  </si>
  <si>
    <t>Lustra</t>
  </si>
  <si>
    <t>Luson</t>
  </si>
  <si>
    <t>Lusigliè</t>
  </si>
  <si>
    <t>Lusiana</t>
  </si>
  <si>
    <t>Lusia</t>
  </si>
  <si>
    <t>Lusevera</t>
  </si>
  <si>
    <t>Lusernetta</t>
  </si>
  <si>
    <t>Luserna San Giovanni</t>
  </si>
  <si>
    <t>Luserna</t>
  </si>
  <si>
    <t>Lusciano</t>
  </si>
  <si>
    <t>Lurate Caccivio</t>
  </si>
  <si>
    <t>Luras</t>
  </si>
  <si>
    <t>Lurano</t>
  </si>
  <si>
    <t>Lurago Marinone</t>
  </si>
  <si>
    <t>Lurago d'Erba</t>
  </si>
  <si>
    <t>Lupara</t>
  </si>
  <si>
    <t>Luogosanto</t>
  </si>
  <si>
    <t>Luogosano</t>
  </si>
  <si>
    <t>Lungro</t>
  </si>
  <si>
    <t>Lungavilla</t>
  </si>
  <si>
    <t>Lunano</t>
  </si>
  <si>
    <t>Lunamatrona</t>
  </si>
  <si>
    <t>Lumezzane</t>
  </si>
  <si>
    <t>Lumarzo</t>
  </si>
  <si>
    <t>Lula</t>
  </si>
  <si>
    <t>Luisago</t>
  </si>
  <si>
    <t>Luino</t>
  </si>
  <si>
    <t>Lugo di Vicenza</t>
  </si>
  <si>
    <t>Lugo</t>
  </si>
  <si>
    <t>Lugnano in Teverina</t>
  </si>
  <si>
    <t>Lugnacco</t>
  </si>
  <si>
    <t>Lugagnano Val d'Arda</t>
  </si>
  <si>
    <t>Lucoli</t>
  </si>
  <si>
    <t>Luco dei Marsi</t>
  </si>
  <si>
    <t>Lucito</t>
  </si>
  <si>
    <t>Lucinasco</t>
  </si>
  <si>
    <t>Lucignano</t>
  </si>
  <si>
    <t>Lucera</t>
  </si>
  <si>
    <t>Lucca Sicula</t>
  </si>
  <si>
    <t>Lucca</t>
  </si>
  <si>
    <t>Lubriano</t>
  </si>
  <si>
    <t>Lu</t>
  </si>
  <si>
    <t>Lozzolo</t>
  </si>
  <si>
    <t>Lozzo di Cadore</t>
  </si>
  <si>
    <t>Lozzo Atestino</t>
  </si>
  <si>
    <t>Lozza</t>
  </si>
  <si>
    <t>Lozio</t>
  </si>
  <si>
    <t>Lovero</t>
  </si>
  <si>
    <t>Lovere</t>
  </si>
  <si>
    <t>Lotzorai</t>
  </si>
  <si>
    <t>Losine</t>
  </si>
  <si>
    <t>Lorsica</t>
  </si>
  <si>
    <t>Loro Piceno</t>
  </si>
  <si>
    <t>Loro Ciuffenna</t>
  </si>
  <si>
    <t>Loria</t>
  </si>
  <si>
    <t>Loreto Aprutino</t>
  </si>
  <si>
    <t>Loreto</t>
  </si>
  <si>
    <t>Loreo</t>
  </si>
  <si>
    <t>Lorenzana</t>
  </si>
  <si>
    <t>Lorenzago di Cadore</t>
  </si>
  <si>
    <t>Loreglia</t>
  </si>
  <si>
    <t>Loreggia</t>
  </si>
  <si>
    <t>Loranzè</t>
  </si>
  <si>
    <t>Lonigo</t>
  </si>
  <si>
    <t>Longone Sabino</t>
  </si>
  <si>
    <t>Longone al Segrino</t>
  </si>
  <si>
    <t>Longobucco</t>
  </si>
  <si>
    <t>Longobardi</t>
  </si>
  <si>
    <t>Longiano</t>
  </si>
  <si>
    <t>Longi</t>
  </si>
  <si>
    <t>Longhena</t>
  </si>
  <si>
    <t>Longarone</t>
  </si>
  <si>
    <t>Longare</t>
  </si>
  <si>
    <t>Longano</t>
  </si>
  <si>
    <t>Londa</t>
  </si>
  <si>
    <t>Lonato</t>
  </si>
  <si>
    <t>Lonate Pozzolo</t>
  </si>
  <si>
    <t>Lonate Ceppino</t>
  </si>
  <si>
    <t>Lona-Lases</t>
  </si>
  <si>
    <t>Lomello</t>
  </si>
  <si>
    <t>Lombriasco</t>
  </si>
  <si>
    <t>Lombardore</t>
  </si>
  <si>
    <t>Lomazzo</t>
  </si>
  <si>
    <t>Lomaso</t>
  </si>
  <si>
    <t>Lomagna</t>
  </si>
  <si>
    <t>Loiri-Porto San Paolo</t>
  </si>
  <si>
    <t>Loiano</t>
  </si>
  <si>
    <t>Lograto</t>
  </si>
  <si>
    <t>Lodrino</t>
  </si>
  <si>
    <t>Lodine</t>
  </si>
  <si>
    <t>Lodi Vecchio</t>
  </si>
  <si>
    <t>Lodi</t>
  </si>
  <si>
    <t>Lodè</t>
  </si>
  <si>
    <t>Loculi</t>
  </si>
  <si>
    <t>Locri</t>
  </si>
  <si>
    <t>Locorotondo</t>
  </si>
  <si>
    <t>Loceri</t>
  </si>
  <si>
    <t>Locatello</t>
  </si>
  <si>
    <t>Locate Varesino</t>
  </si>
  <si>
    <t>Locate di Triulzi</t>
  </si>
  <si>
    <t>Locana</t>
  </si>
  <si>
    <t>Loazzolo</t>
  </si>
  <si>
    <t>Loano</t>
  </si>
  <si>
    <t>Lizzano in Belvedere</t>
  </si>
  <si>
    <t>Lizzano</t>
  </si>
  <si>
    <t>Lizzanello</t>
  </si>
  <si>
    <t>Livraga</t>
  </si>
  <si>
    <t>Livorno Ferraris</t>
  </si>
  <si>
    <t>Livorno</t>
  </si>
  <si>
    <t>Livo</t>
  </si>
  <si>
    <t>Livinallongo del Col di Lana</t>
  </si>
  <si>
    <t>Livigno</t>
  </si>
  <si>
    <t>Liveri</t>
  </si>
  <si>
    <t>Lissone</t>
  </si>
  <si>
    <t>Lisio</t>
  </si>
  <si>
    <t>Lisignago</t>
  </si>
  <si>
    <t>Lisciano Niccone</t>
  </si>
  <si>
    <t>Liscia</t>
  </si>
  <si>
    <t>Liscate</t>
  </si>
  <si>
    <t>Lirio</t>
  </si>
  <si>
    <t>Lipomo</t>
  </si>
  <si>
    <t>Lipari</t>
  </si>
  <si>
    <t>Lioni</t>
  </si>
  <si>
    <t>Linguaglossa</t>
  </si>
  <si>
    <t>Linarolo</t>
  </si>
  <si>
    <t>Limosano</t>
  </si>
  <si>
    <t>Limone sul Garda</t>
  </si>
  <si>
    <t>Limone Piemonte</t>
  </si>
  <si>
    <t>Limina</t>
  </si>
  <si>
    <t>Limido Comasco</t>
  </si>
  <si>
    <t>Limena</t>
  </si>
  <si>
    <t>Limbiate</t>
  </si>
  <si>
    <t>Limbadi</t>
  </si>
  <si>
    <t>Limatola</t>
  </si>
  <si>
    <t>Limana</t>
  </si>
  <si>
    <t>Lillianes</t>
  </si>
  <si>
    <t>Ligosullo</t>
  </si>
  <si>
    <t>Ligonchio</t>
  </si>
  <si>
    <t>Lignano Sabbiadoro</t>
  </si>
  <si>
    <t>Lignana</t>
  </si>
  <si>
    <t>Lierna</t>
  </si>
  <si>
    <t>Licodia Eubea</t>
  </si>
  <si>
    <t>Licenza</t>
  </si>
  <si>
    <t>Licciana Nardi</t>
  </si>
  <si>
    <t>Licata</t>
  </si>
  <si>
    <t>Librizzi</t>
  </si>
  <si>
    <t>Liberi</t>
  </si>
  <si>
    <t>Lezzeno</t>
  </si>
  <si>
    <t>Levone</t>
  </si>
  <si>
    <t>Levico Terme</t>
  </si>
  <si>
    <t>Levice</t>
  </si>
  <si>
    <t>Leverano</t>
  </si>
  <si>
    <t>Levate</t>
  </si>
  <si>
    <t>Levanto</t>
  </si>
  <si>
    <t>Lettopalena</t>
  </si>
  <si>
    <t>Lettomanoppello</t>
  </si>
  <si>
    <t>Lettere</t>
  </si>
  <si>
    <t>Letojanni</t>
  </si>
  <si>
    <t>Letino</t>
  </si>
  <si>
    <t>Lestizza</t>
  </si>
  <si>
    <t>Lessona</t>
  </si>
  <si>
    <t>Lessolo</t>
  </si>
  <si>
    <t>Lesmo</t>
  </si>
  <si>
    <t>Lesina</t>
  </si>
  <si>
    <t>Lesignano de' Bagni</t>
  </si>
  <si>
    <t>Lesegno</t>
  </si>
  <si>
    <t>Lesa</t>
  </si>
  <si>
    <t>Lerma</t>
  </si>
  <si>
    <t>Lerici</t>
  </si>
  <si>
    <t>Lercara Friddi</t>
  </si>
  <si>
    <t>Lequio Tanaro</t>
  </si>
  <si>
    <t>Lequio Berria</t>
  </si>
  <si>
    <t>Lequile</t>
  </si>
  <si>
    <t>Leporano</t>
  </si>
  <si>
    <t>Leonforte</t>
  </si>
  <si>
    <t>Leonessa</t>
  </si>
  <si>
    <t>Lentini</t>
  </si>
  <si>
    <t>Lentiai</t>
  </si>
  <si>
    <t>Lentella</t>
  </si>
  <si>
    <t>Lentate sul Seveso</t>
  </si>
  <si>
    <t>Lenta</t>
  </si>
  <si>
    <t>Lenola</t>
  </si>
  <si>
    <t>Leno</t>
  </si>
  <si>
    <t>Lenno</t>
  </si>
  <si>
    <t>Lenna</t>
  </si>
  <si>
    <t>Leni</t>
  </si>
  <si>
    <t>Lendinara</t>
  </si>
  <si>
    <t>Lemie</t>
  </si>
  <si>
    <t>Leivi</t>
  </si>
  <si>
    <t>Leini</t>
  </si>
  <si>
    <t>Lei</t>
  </si>
  <si>
    <t>Legnaro</t>
  </si>
  <si>
    <t>Legnano</t>
  </si>
  <si>
    <t>Legnago</t>
  </si>
  <si>
    <t>Leggiuno</t>
  </si>
  <si>
    <t>Leffe</t>
  </si>
  <si>
    <t>Lecco</t>
  </si>
  <si>
    <t>Lecce nei Marsi</t>
  </si>
  <si>
    <t>Lecce</t>
  </si>
  <si>
    <t>Lazzate</t>
  </si>
  <si>
    <t>Lazise</t>
  </si>
  <si>
    <t>Lavis</t>
  </si>
  <si>
    <t>Laviano</t>
  </si>
  <si>
    <t>Lavenone</t>
  </si>
  <si>
    <t>Laveno-Mombello</t>
  </si>
  <si>
    <t>Lavena Ponte Tresa</t>
  </si>
  <si>
    <t>Lavello</t>
  </si>
  <si>
    <t>Lavarone</t>
  </si>
  <si>
    <t>Lavagno</t>
  </si>
  <si>
    <t>Lavagna</t>
  </si>
  <si>
    <t>Lauro</t>
  </si>
  <si>
    <t>Laurito</t>
  </si>
  <si>
    <t>Laurino</t>
  </si>
  <si>
    <t>Lauriano</t>
  </si>
  <si>
    <t>Lauria</t>
  </si>
  <si>
    <t>Laurenzana</t>
  </si>
  <si>
    <t>Lauregno</t>
  </si>
  <si>
    <t>Laureana di Borrello</t>
  </si>
  <si>
    <t>Laureana Cilento</t>
  </si>
  <si>
    <t>Lauco</t>
  </si>
  <si>
    <t>Lattarico</t>
  </si>
  <si>
    <t>Latronico</t>
  </si>
  <si>
    <t>Latisana</t>
  </si>
  <si>
    <t>Latina</t>
  </si>
  <si>
    <t>Latiano</t>
  </si>
  <si>
    <t>Laterza</t>
  </si>
  <si>
    <t>Laterina</t>
  </si>
  <si>
    <t>Latera</t>
  </si>
  <si>
    <t>Lastra a Signa</t>
  </si>
  <si>
    <t>Lastebasse</t>
  </si>
  <si>
    <t>Lasnigo</t>
  </si>
  <si>
    <t>Lasino</t>
  </si>
  <si>
    <t>Lascari</t>
  </si>
  <si>
    <t>Lasa</t>
  </si>
  <si>
    <t>Las Plassas</t>
  </si>
  <si>
    <t>Larino</t>
  </si>
  <si>
    <t>Lariano</t>
  </si>
  <si>
    <t>Lari</t>
  </si>
  <si>
    <t>Lardirago</t>
  </si>
  <si>
    <t>Lardaro</t>
  </si>
  <si>
    <t>Larciano</t>
  </si>
  <si>
    <t>L'Aquila</t>
  </si>
  <si>
    <t>Lappano</t>
  </si>
  <si>
    <t>Lapio</t>
  </si>
  <si>
    <t>Lapedona</t>
  </si>
  <si>
    <t>Lanzo Torinese</t>
  </si>
  <si>
    <t>Lanzo d'Intelvi</t>
  </si>
  <si>
    <t>Lanzada</t>
  </si>
  <si>
    <t>Lanuvio</t>
  </si>
  <si>
    <t>Lanusei</t>
  </si>
  <si>
    <t>Langosco</t>
  </si>
  <si>
    <t>Langhirano</t>
  </si>
  <si>
    <t>Landriano</t>
  </si>
  <si>
    <t>Landiona</t>
  </si>
  <si>
    <t>Lanciano</t>
  </si>
  <si>
    <t>Lana</t>
  </si>
  <si>
    <t>Lamporo</t>
  </si>
  <si>
    <t>Lamporecchio</t>
  </si>
  <si>
    <t>Lampedusa e Linosa</t>
  </si>
  <si>
    <t>Lamon</t>
  </si>
  <si>
    <t>Lamezia Terme</t>
  </si>
  <si>
    <t>Lambrugo</t>
  </si>
  <si>
    <t>Lama Mocogno</t>
  </si>
  <si>
    <t>Lama dei Peligni</t>
  </si>
  <si>
    <t>Lallio</t>
  </si>
  <si>
    <t>Lajatico</t>
  </si>
  <si>
    <t>Laives</t>
  </si>
  <si>
    <t>Laion</t>
  </si>
  <si>
    <t>Laino Castello</t>
  </si>
  <si>
    <t>Laino Borgo</t>
  </si>
  <si>
    <t>Laino</t>
  </si>
  <si>
    <t>Lainate</t>
  </si>
  <si>
    <t>Laigueglia</t>
  </si>
  <si>
    <t>Lagundo</t>
  </si>
  <si>
    <t>Lagosanto</t>
  </si>
  <si>
    <t>Lagonegro</t>
  </si>
  <si>
    <t>Lago</t>
  </si>
  <si>
    <t>Lagnasco</t>
  </si>
  <si>
    <t>Laglio</t>
  </si>
  <si>
    <t>Laghi</t>
  </si>
  <si>
    <t>Laganadi</t>
  </si>
  <si>
    <t>Laerru</t>
  </si>
  <si>
    <t>Ladispoli</t>
  </si>
  <si>
    <t>Laconi</t>
  </si>
  <si>
    <t>Laces</t>
  </si>
  <si>
    <t>Lacedonia</t>
  </si>
  <si>
    <t>Lacco Ameno</t>
  </si>
  <si>
    <t>Lacchiarella</t>
  </si>
  <si>
    <t>Labro</t>
  </si>
  <si>
    <t>Labico</t>
  </si>
  <si>
    <t>La Valle Agordina</t>
  </si>
  <si>
    <t>La Valle</t>
  </si>
  <si>
    <t>La Thuile</t>
  </si>
  <si>
    <t>La Spezia</t>
  </si>
  <si>
    <t>La Salle</t>
  </si>
  <si>
    <t>La Morra</t>
  </si>
  <si>
    <t>La Magdeleine</t>
  </si>
  <si>
    <t>La Maddalena</t>
  </si>
  <si>
    <t>La Loggia</t>
  </si>
  <si>
    <t>La Cassa</t>
  </si>
  <si>
    <t>Jovencan</t>
  </si>
  <si>
    <t>Joppolo Giancaxio</t>
  </si>
  <si>
    <t>Joppolo</t>
  </si>
  <si>
    <t>Jolanda di Savoia</t>
  </si>
  <si>
    <t>Jesi</t>
  </si>
  <si>
    <t>Jerzu</t>
  </si>
  <si>
    <t>Jerago con Orago</t>
  </si>
  <si>
    <t>Jenne</t>
  </si>
  <si>
    <t>Jelsi</t>
  </si>
  <si>
    <t>Jacurso</t>
  </si>
  <si>
    <t>Izano</t>
  </si>
  <si>
    <t>Ivrea</t>
  </si>
  <si>
    <t>Ivano-Fracena</t>
  </si>
  <si>
    <t>Ittiri</t>
  </si>
  <si>
    <t>Ittireddu</t>
  </si>
  <si>
    <t>Itri</t>
  </si>
  <si>
    <t>Itala</t>
  </si>
  <si>
    <t>Istrana</t>
  </si>
  <si>
    <t>Issogne</t>
  </si>
  <si>
    <t>Isso</t>
  </si>
  <si>
    <t>Issime</t>
  </si>
  <si>
    <t>Issiglio</t>
  </si>
  <si>
    <t>Ispra</t>
  </si>
  <si>
    <t>Ispica</t>
  </si>
  <si>
    <t>Ispani</t>
  </si>
  <si>
    <t>Isorella</t>
  </si>
  <si>
    <t>Isole Tremiti</t>
  </si>
  <si>
    <t>Isolabona</t>
  </si>
  <si>
    <t>Isolabella</t>
  </si>
  <si>
    <t>Isola Vicentina</t>
  </si>
  <si>
    <t>Isola Sant'Antonio</t>
  </si>
  <si>
    <t>Isola Rizza</t>
  </si>
  <si>
    <t>Isola Dovarese</t>
  </si>
  <si>
    <t>Isola di Fondra</t>
  </si>
  <si>
    <t>Isola di Capo Rizzuto</t>
  </si>
  <si>
    <t>Isola delle Femmine</t>
  </si>
  <si>
    <t>Isola della Scala</t>
  </si>
  <si>
    <t>Isola del Piano</t>
  </si>
  <si>
    <t>Isola del Liri</t>
  </si>
  <si>
    <t>Isola del Gran Sasso d'Italia</t>
  </si>
  <si>
    <t>Isola del Giglio</t>
  </si>
  <si>
    <t>Isola del Cantone</t>
  </si>
  <si>
    <t>Isola d'Asti</t>
  </si>
  <si>
    <t>Isnello</t>
  </si>
  <si>
    <t>Isili</t>
  </si>
  <si>
    <t>Isernia</t>
  </si>
  <si>
    <t>Isera</t>
  </si>
  <si>
    <t>Iseo</t>
  </si>
  <si>
    <t>Ischitella</t>
  </si>
  <si>
    <t>Ischia di Castro</t>
  </si>
  <si>
    <t>Ischia</t>
  </si>
  <si>
    <t>Isca sullo Ionio</t>
  </si>
  <si>
    <t>Isasca</t>
  </si>
  <si>
    <t>Irsina</t>
  </si>
  <si>
    <t>Irma</t>
  </si>
  <si>
    <t>Irgoli</t>
  </si>
  <si>
    <t>Ionadi</t>
  </si>
  <si>
    <t>Inzago</t>
  </si>
  <si>
    <t>Invorio</t>
  </si>
  <si>
    <t>Inveruno</t>
  </si>
  <si>
    <t>Inverso Pinasca</t>
  </si>
  <si>
    <t>Inverno e Monteleone</t>
  </si>
  <si>
    <t>Inverigo</t>
  </si>
  <si>
    <t>Introzzo</t>
  </si>
  <si>
    <t>Introdacqua</t>
  </si>
  <si>
    <t>Introd</t>
  </si>
  <si>
    <t>Introbio</t>
  </si>
  <si>
    <t>Intragna</t>
  </si>
  <si>
    <t>Ingria</t>
  </si>
  <si>
    <t>Induno Olona</t>
  </si>
  <si>
    <t>Incudine</t>
  </si>
  <si>
    <t>Incisa Scapaccino</t>
  </si>
  <si>
    <t>Incisa in Val d'Arno</t>
  </si>
  <si>
    <t>Inarzo</t>
  </si>
  <si>
    <t>Impruneta</t>
  </si>
  <si>
    <t>Imperia</t>
  </si>
  <si>
    <t>Imola</t>
  </si>
  <si>
    <t>Imer</t>
  </si>
  <si>
    <t>Imbersago</t>
  </si>
  <si>
    <t>Illorai</t>
  </si>
  <si>
    <t>Illasi</t>
  </si>
  <si>
    <t>Ilbono</t>
  </si>
  <si>
    <t>Igliano</t>
  </si>
  <si>
    <t>Iglesias</t>
  </si>
  <si>
    <t>Iesolo</t>
  </si>
  <si>
    <t>Idro</t>
  </si>
  <si>
    <t>Hone</t>
  </si>
  <si>
    <t>Gussola</t>
  </si>
  <si>
    <t>Gussago</t>
  </si>
  <si>
    <t>Guspini</t>
  </si>
  <si>
    <t>Gurro</t>
  </si>
  <si>
    <t>Guilmi</t>
  </si>
  <si>
    <t>Guiglia</t>
  </si>
  <si>
    <t>Guidonia Montecelio</t>
  </si>
  <si>
    <t>Guidizzolo</t>
  </si>
  <si>
    <t>Guglionesi</t>
  </si>
  <si>
    <t>Gudo Visconti</t>
  </si>
  <si>
    <t>Gubbio</t>
  </si>
  <si>
    <t>Guazzora</t>
  </si>
  <si>
    <t>Guastalla</t>
  </si>
  <si>
    <t>Guasila</t>
  </si>
  <si>
    <t>Guarene</t>
  </si>
  <si>
    <t>Guardistallo</t>
  </si>
  <si>
    <t>Guardiaregia</t>
  </si>
  <si>
    <t>Guardialfiera</t>
  </si>
  <si>
    <t>Guardiagrele</t>
  </si>
  <si>
    <t>Guardia Sanframondi</t>
  </si>
  <si>
    <t>Guardia Piemontese</t>
  </si>
  <si>
    <t>Guardia Perticara</t>
  </si>
  <si>
    <t>Guardia Lombardi</t>
  </si>
  <si>
    <t>Guardea</t>
  </si>
  <si>
    <t>Guardavalle</t>
  </si>
  <si>
    <t>Guardamiglio</t>
  </si>
  <si>
    <t>Guardabosone</t>
  </si>
  <si>
    <t>Guarda Veneta</t>
  </si>
  <si>
    <t>Guarcino</t>
  </si>
  <si>
    <t>Guanzate</t>
  </si>
  <si>
    <t>Guamaggiore</t>
  </si>
  <si>
    <t>Gualtieri Sicaminò</t>
  </si>
  <si>
    <t>Gualtieri</t>
  </si>
  <si>
    <t>Gualdo Tadino</t>
  </si>
  <si>
    <t>Gualdo Cattaneo</t>
  </si>
  <si>
    <t>Gualdo</t>
  </si>
  <si>
    <t>Guagnano</t>
  </si>
  <si>
    <t>Grumolo delle Abbadesse</t>
  </si>
  <si>
    <t>Grumo Nevano</t>
  </si>
  <si>
    <t>Grumo Appula</t>
  </si>
  <si>
    <t>Grumes</t>
  </si>
  <si>
    <t>Grumento Nova</t>
  </si>
  <si>
    <t>Grumello del Monte</t>
  </si>
  <si>
    <t>Grumello Cremonese ed Uniti</t>
  </si>
  <si>
    <t>Grugliasco</t>
  </si>
  <si>
    <t>Gruaro</t>
  </si>
  <si>
    <t>Grottolella</t>
  </si>
  <si>
    <t>Grottole</t>
  </si>
  <si>
    <t>Grotteria</t>
  </si>
  <si>
    <t>Grotte di Castro</t>
  </si>
  <si>
    <t>Grotte</t>
  </si>
  <si>
    <t>Grottazzolina</t>
  </si>
  <si>
    <t>Grottammare</t>
  </si>
  <si>
    <t>Grottaminarda</t>
  </si>
  <si>
    <t>Grottaglie</t>
  </si>
  <si>
    <t>Grottaferrata</t>
  </si>
  <si>
    <t>Grosso</t>
  </si>
  <si>
    <t>Grosseto</t>
  </si>
  <si>
    <t>Grosotto</t>
  </si>
  <si>
    <t>Grosio</t>
  </si>
  <si>
    <t>Groscavallo</t>
  </si>
  <si>
    <t>Gropparello</t>
  </si>
  <si>
    <t>Gropello Cairoli</t>
  </si>
  <si>
    <t>Grontardo</t>
  </si>
  <si>
    <t>Grone</t>
  </si>
  <si>
    <t>Grondona</t>
  </si>
  <si>
    <t>Gromo</t>
  </si>
  <si>
    <t>Grognardo</t>
  </si>
  <si>
    <t>Grizzona Morandi</t>
  </si>
  <si>
    <t>Grisolia</t>
  </si>
  <si>
    <t>Grisignano di Zocco</t>
  </si>
  <si>
    <t>Grinzane Cavour</t>
  </si>
  <si>
    <t>Grimaldi</t>
  </si>
  <si>
    <t>Grimacco</t>
  </si>
  <si>
    <t>Grigno</t>
  </si>
  <si>
    <t>Grignasco</t>
  </si>
  <si>
    <t>Gricignano di Aversa</t>
  </si>
  <si>
    <t>Griante</t>
  </si>
  <si>
    <t>Grezzana</t>
  </si>
  <si>
    <t>Grezzago</t>
  </si>
  <si>
    <t>Greve in Chianti</t>
  </si>
  <si>
    <t>Gressoney-Saint-Jean</t>
  </si>
  <si>
    <t>Gressoney-La-Trinité</t>
  </si>
  <si>
    <t>Gressan</t>
  </si>
  <si>
    <t>Gremiasco</t>
  </si>
  <si>
    <t>Greggio</t>
  </si>
  <si>
    <t>Greci</t>
  </si>
  <si>
    <t>Greccio</t>
  </si>
  <si>
    <t>Grazzano Badoglio</t>
  </si>
  <si>
    <t>Grazzanise</t>
  </si>
  <si>
    <t>Gravina in Puglia</t>
  </si>
  <si>
    <t>Gravina di Catania</t>
  </si>
  <si>
    <t>Gravere</t>
  </si>
  <si>
    <t>Gravellona Toce</t>
  </si>
  <si>
    <t>Gravellona Lomellina</t>
  </si>
  <si>
    <t>Gravedona</t>
  </si>
  <si>
    <t>Grauno</t>
  </si>
  <si>
    <t>Gratteri</t>
  </si>
  <si>
    <t>Grassobbio</t>
  </si>
  <si>
    <t>Grassano</t>
  </si>
  <si>
    <t>Granze</t>
  </si>
  <si>
    <t>Grantorto</t>
  </si>
  <si>
    <t>Grantola</t>
  </si>
  <si>
    <t>Granozzo con Monticello</t>
  </si>
  <si>
    <t>Graniti</t>
  </si>
  <si>
    <t>Grandola ed Uniti</t>
  </si>
  <si>
    <t>Grandate</t>
  </si>
  <si>
    <t>Grancona</t>
  </si>
  <si>
    <t>Granarolo dell'Emilia</t>
  </si>
  <si>
    <t>Granaglione</t>
  </si>
  <si>
    <t>Grana</t>
  </si>
  <si>
    <t>Grammichele</t>
  </si>
  <si>
    <t>Gragnano Trebbiense</t>
  </si>
  <si>
    <t>Gragnano</t>
  </si>
  <si>
    <t>Graglia</t>
  </si>
  <si>
    <t>Graffignano</t>
  </si>
  <si>
    <t>Graffignana</t>
  </si>
  <si>
    <t>Gradoli</t>
  </si>
  <si>
    <t>Grado</t>
  </si>
  <si>
    <t>Gradisca d'Isonzo</t>
  </si>
  <si>
    <t>Gradara</t>
  </si>
  <si>
    <t>Gozzano</t>
  </si>
  <si>
    <t>Govone</t>
  </si>
  <si>
    <t>Gottolengo</t>
  </si>
  <si>
    <t>Gottasecca</t>
  </si>
  <si>
    <t>Gossolengo</t>
  </si>
  <si>
    <t>Gosaldo</t>
  </si>
  <si>
    <t>Gorzegno</t>
  </si>
  <si>
    <t>Gorreto</t>
  </si>
  <si>
    <t>Goro</t>
  </si>
  <si>
    <t>Gorno</t>
  </si>
  <si>
    <t>Gornate Olona</t>
  </si>
  <si>
    <t>Gorle</t>
  </si>
  <si>
    <t>Gorlago</t>
  </si>
  <si>
    <t>Gorla Minore</t>
  </si>
  <si>
    <t>Gorla Maggiore</t>
  </si>
  <si>
    <t>Gorizia</t>
  </si>
  <si>
    <t>Goriano Sicoli</t>
  </si>
  <si>
    <t>Gorgonzola</t>
  </si>
  <si>
    <t>Gorgoglione</t>
  </si>
  <si>
    <t>Gorgo al Monticano</t>
  </si>
  <si>
    <t>Gorga</t>
  </si>
  <si>
    <t>Gordona</t>
  </si>
  <si>
    <t>Gonzaga</t>
  </si>
  <si>
    <t>Gonnostramatza</t>
  </si>
  <si>
    <t>Gonnosnò</t>
  </si>
  <si>
    <t>Gonnosfanadiga</t>
  </si>
  <si>
    <t>Gonnoscodina</t>
  </si>
  <si>
    <t>Gonnesa</t>
  </si>
  <si>
    <t>Goni</t>
  </si>
  <si>
    <t>Gonars</t>
  </si>
  <si>
    <t>Gombito</t>
  </si>
  <si>
    <t>Golfo Aranci</t>
  </si>
  <si>
    <t>Golferenzo</t>
  </si>
  <si>
    <t>Golasecca</t>
  </si>
  <si>
    <t>Goito</t>
  </si>
  <si>
    <t>Godrano</t>
  </si>
  <si>
    <t>Godiasco</t>
  </si>
  <si>
    <t>Godega di Sant'Urbano</t>
  </si>
  <si>
    <t>Glorenza</t>
  </si>
  <si>
    <t>Gizzeria</t>
  </si>
  <si>
    <t>Givoletto</t>
  </si>
  <si>
    <t>Giusvalla</t>
  </si>
  <si>
    <t>Giustino</t>
  </si>
  <si>
    <t>Giustenice</t>
  </si>
  <si>
    <t>Giussano</t>
  </si>
  <si>
    <t>Giussago</t>
  </si>
  <si>
    <t>Giurdignano</t>
  </si>
  <si>
    <t>Giungano</t>
  </si>
  <si>
    <t>Giuncugnano</t>
  </si>
  <si>
    <t>Giulianova</t>
  </si>
  <si>
    <t>Giuliano Teatino</t>
  </si>
  <si>
    <t>Giuliano di Roma</t>
  </si>
  <si>
    <t>Giuliana</t>
  </si>
  <si>
    <t>Giugliano in Campania</t>
  </si>
  <si>
    <t>Giuggianello</t>
  </si>
  <si>
    <t>Gissi</t>
  </si>
  <si>
    <t>Gironico</t>
  </si>
  <si>
    <t>Girifalco</t>
  </si>
  <si>
    <t>Girasole</t>
  </si>
  <si>
    <t>Giovo</t>
  </si>
  <si>
    <t>Giovinazzo</t>
  </si>
  <si>
    <t>Giove</t>
  </si>
  <si>
    <t>Gioiosa Marea</t>
  </si>
  <si>
    <t>Gioiosa Ionica</t>
  </si>
  <si>
    <t>Gioia Tauro</t>
  </si>
  <si>
    <t>Gioia Sannitica</t>
  </si>
  <si>
    <t>Gioia del Colle</t>
  </si>
  <si>
    <t>Gioia dei Marsi</t>
  </si>
  <si>
    <t>Gioi</t>
  </si>
  <si>
    <t>Ginosa</t>
  </si>
  <si>
    <t>Ginestra degli Schiavoni</t>
  </si>
  <si>
    <t>Ginestra</t>
  </si>
  <si>
    <t>Gimigliano</t>
  </si>
  <si>
    <t>Gildone</t>
  </si>
  <si>
    <t>Gignod</t>
  </si>
  <si>
    <t>Gignese</t>
  </si>
  <si>
    <t>Giffoni Valle Piana</t>
  </si>
  <si>
    <t>Giffoni Sei Casali</t>
  </si>
  <si>
    <t>Giffone</t>
  </si>
  <si>
    <t>Gifflenga</t>
  </si>
  <si>
    <t>Gibellina</t>
  </si>
  <si>
    <t>Giba</t>
  </si>
  <si>
    <t>Giavera del Montello</t>
  </si>
  <si>
    <t>Giaveno</t>
  </si>
  <si>
    <t>Giave</t>
  </si>
  <si>
    <t>Giarre</t>
  </si>
  <si>
    <t>Giarratana</t>
  </si>
  <si>
    <t>Giarole</t>
  </si>
  <si>
    <t>Giardini-Naxos</t>
  </si>
  <si>
    <t>Giardinello</t>
  </si>
  <si>
    <t>Giano Vetusto</t>
  </si>
  <si>
    <t>Giano dell'Umbria</t>
  </si>
  <si>
    <t>Gianico</t>
  </si>
  <si>
    <t>Giaglione</t>
  </si>
  <si>
    <t>Giacciano con Baruchella</t>
  </si>
  <si>
    <t>Ghislarengo</t>
  </si>
  <si>
    <t>Ghisalba</t>
  </si>
  <si>
    <t>Ghilarza</t>
  </si>
  <si>
    <t>Ghiffa</t>
  </si>
  <si>
    <t>Ghemme</t>
  </si>
  <si>
    <t>Ghedi</t>
  </si>
  <si>
    <t>Gesualdo</t>
  </si>
  <si>
    <t>Gesturi</t>
  </si>
  <si>
    <t>Gessopalena</t>
  </si>
  <si>
    <t>Gessate</t>
  </si>
  <si>
    <t>Gesico</t>
  </si>
  <si>
    <t>Gerre de' Caprioli</t>
  </si>
  <si>
    <t>Gerosa</t>
  </si>
  <si>
    <t>Gerola Alta</t>
  </si>
  <si>
    <t>Gerocarne</t>
  </si>
  <si>
    <t>Germignaga</t>
  </si>
  <si>
    <t>Germasino</t>
  </si>
  <si>
    <t>Germagno</t>
  </si>
  <si>
    <t>Germagnano</t>
  </si>
  <si>
    <t>Gergei</t>
  </si>
  <si>
    <t>Gerenzano</t>
  </si>
  <si>
    <t>Gerenzago</t>
  </si>
  <si>
    <t>Gerano</t>
  </si>
  <si>
    <t>Geraci Siculo</t>
  </si>
  <si>
    <t>Gerace</t>
  </si>
  <si>
    <t>Gera Lario</t>
  </si>
  <si>
    <t>Genzone</t>
  </si>
  <si>
    <t>Genzano di Roma</t>
  </si>
  <si>
    <t>Genzano di Lucania</t>
  </si>
  <si>
    <t>Genuri</t>
  </si>
  <si>
    <t>Genova</t>
  </si>
  <si>
    <t>Genoni</t>
  </si>
  <si>
    <t>Genola</t>
  </si>
  <si>
    <t>Genivolta</t>
  </si>
  <si>
    <t>Genga</t>
  </si>
  <si>
    <t>Genazzano</t>
  </si>
  <si>
    <t>Gemonio</t>
  </si>
  <si>
    <t>Gemona del Friuli</t>
  </si>
  <si>
    <t>Gemmano</t>
  </si>
  <si>
    <t>Gela</t>
  </si>
  <si>
    <t>Gazzuolo</t>
  </si>
  <si>
    <t>Gazzola</t>
  </si>
  <si>
    <t>Gazzo Veronese</t>
  </si>
  <si>
    <t>Gazzo</t>
  </si>
  <si>
    <t>Gazzaniga</t>
  </si>
  <si>
    <t>Gazzada Schianno</t>
  </si>
  <si>
    <t>Gazoldo degli Ippoliti</t>
  </si>
  <si>
    <t>Gavorrano</t>
  </si>
  <si>
    <t>Gavoi</t>
  </si>
  <si>
    <t>Gavirate</t>
  </si>
  <si>
    <t>Gavignano</t>
  </si>
  <si>
    <t>Gavi</t>
  </si>
  <si>
    <t>Gaverina Terme</t>
  </si>
  <si>
    <t>Gavello</t>
  </si>
  <si>
    <t>Gavazzana</t>
  </si>
  <si>
    <t>Gavardo</t>
  </si>
  <si>
    <t>Gattinara</t>
  </si>
  <si>
    <t>Gattico</t>
  </si>
  <si>
    <t>Gatteo</t>
  </si>
  <si>
    <t>Gattatico</t>
  </si>
  <si>
    <t>Gassino Torinese</t>
  </si>
  <si>
    <t>Gasperina</t>
  </si>
  <si>
    <t>Garzigliana</t>
  </si>
  <si>
    <t>Garzeno</t>
  </si>
  <si>
    <t>Garniga</t>
  </si>
  <si>
    <t>Garlenda</t>
  </si>
  <si>
    <t>Garlate</t>
  </si>
  <si>
    <t>Garlasco</t>
  </si>
  <si>
    <t>Gargnano</t>
  </si>
  <si>
    <t>Gargazzone</t>
  </si>
  <si>
    <t>Gargallo</t>
  </si>
  <si>
    <t>Garessio</t>
  </si>
  <si>
    <t>Gardone Val Trompia</t>
  </si>
  <si>
    <t>Gardone Riviera</t>
  </si>
  <si>
    <t>Garda</t>
  </si>
  <si>
    <t>Garbagnate Monastero</t>
  </si>
  <si>
    <t>Garbagnate Milanese</t>
  </si>
  <si>
    <t>Garbagna Novarese</t>
  </si>
  <si>
    <t>Garbagna</t>
  </si>
  <si>
    <t>Garaguso</t>
  </si>
  <si>
    <t>Gangi</t>
  </si>
  <si>
    <t>Gandosso</t>
  </si>
  <si>
    <t>Gandino</t>
  </si>
  <si>
    <t>Gandellino</t>
  </si>
  <si>
    <t>Gambugliano</t>
  </si>
  <si>
    <t>Gambolò</t>
  </si>
  <si>
    <t>Gambettola</t>
  </si>
  <si>
    <t>Gamberale</t>
  </si>
  <si>
    <t>Gambellara</t>
  </si>
  <si>
    <t>Gambatesa</t>
  </si>
  <si>
    <t>Gambassi Terme</t>
  </si>
  <si>
    <t>Gambasca</t>
  </si>
  <si>
    <t>Gambarana</t>
  </si>
  <si>
    <t>Gambara</t>
  </si>
  <si>
    <t>Gamalero</t>
  </si>
  <si>
    <t>Galzignano Terme</t>
  </si>
  <si>
    <t>Galtellì</t>
  </si>
  <si>
    <t>Galluccio</t>
  </si>
  <si>
    <t>Gallodoro</t>
  </si>
  <si>
    <t>Gallo Matese</t>
  </si>
  <si>
    <t>Gallipoli</t>
  </si>
  <si>
    <t>Gallio</t>
  </si>
  <si>
    <t>Gallinaro</t>
  </si>
  <si>
    <t>Galliera Veneta</t>
  </si>
  <si>
    <t>Galliera</t>
  </si>
  <si>
    <t>Gallicchio</t>
  </si>
  <si>
    <t>Gallicano nel Lazio</t>
  </si>
  <si>
    <t>Gallicano</t>
  </si>
  <si>
    <t>Galliavola</t>
  </si>
  <si>
    <t>Galliate Lombardo</t>
  </si>
  <si>
    <t>Galliate</t>
  </si>
  <si>
    <t>Gallese</t>
  </si>
  <si>
    <t>Gallarate</t>
  </si>
  <si>
    <t>Galgagnano</t>
  </si>
  <si>
    <t>Galeata</t>
  </si>
  <si>
    <t>Galbiate</t>
  </si>
  <si>
    <t>Galatro</t>
  </si>
  <si>
    <t>Galatone</t>
  </si>
  <si>
    <t>Galatina</t>
  </si>
  <si>
    <t>Galati Mamertino</t>
  </si>
  <si>
    <t>Gais</t>
  </si>
  <si>
    <t>Gairo</t>
  </si>
  <si>
    <t>Gaiole in Chianti</t>
  </si>
  <si>
    <t>Gaiola</t>
  </si>
  <si>
    <t>Gaiba</t>
  </si>
  <si>
    <t>Gaiarine</t>
  </si>
  <si>
    <t>Gagliole</t>
  </si>
  <si>
    <t>Gagliato</t>
  </si>
  <si>
    <t>Gagliano del Capo</t>
  </si>
  <si>
    <t>Gagliano Castelferrato</t>
  </si>
  <si>
    <t>Gagliano Aterno</t>
  </si>
  <si>
    <t>Gaglianico</t>
  </si>
  <si>
    <t>Gaggio Montano</t>
  </si>
  <si>
    <t>Gaggiano</t>
  </si>
  <si>
    <t>Gaggi</t>
  </si>
  <si>
    <t>Gaeta</t>
  </si>
  <si>
    <t>Gadoni</t>
  </si>
  <si>
    <t>Gadesco-Pieve Delmona</t>
  </si>
  <si>
    <t>Gaby</t>
  </si>
  <si>
    <t>Gabicce Mare</t>
  </si>
  <si>
    <t>Gabiano</t>
  </si>
  <si>
    <t>Gabbioneta-Binanuova</t>
  </si>
  <si>
    <t>Futani</t>
  </si>
  <si>
    <t>Fusine</t>
  </si>
  <si>
    <t>Fusignano</t>
  </si>
  <si>
    <t>Fuscaldo</t>
  </si>
  <si>
    <t>Furtei</t>
  </si>
  <si>
    <t>Furore</t>
  </si>
  <si>
    <t>Furnari</t>
  </si>
  <si>
    <t>Furci Siculo</t>
  </si>
  <si>
    <t>Furci</t>
  </si>
  <si>
    <t>Funes</t>
  </si>
  <si>
    <t>Fumone</t>
  </si>
  <si>
    <t>Fumane</t>
  </si>
  <si>
    <t>Fuipiano Valle Imagna</t>
  </si>
  <si>
    <t>Fucecchio</t>
  </si>
  <si>
    <t>Fubine</t>
  </si>
  <si>
    <t>Frugarolo</t>
  </si>
  <si>
    <t>Frossasco</t>
  </si>
  <si>
    <t>Frosolone</t>
  </si>
  <si>
    <t>Frosinone</t>
  </si>
  <si>
    <t>Frontone</t>
  </si>
  <si>
    <t>Frontino</t>
  </si>
  <si>
    <t>Front</t>
  </si>
  <si>
    <t>Frisanco</t>
  </si>
  <si>
    <t>Frisa</t>
  </si>
  <si>
    <t>Frinco</t>
  </si>
  <si>
    <t>Frignano</t>
  </si>
  <si>
    <t>Frigento</t>
  </si>
  <si>
    <t>Fresonara</t>
  </si>
  <si>
    <t>Fresagrandinaria</t>
  </si>
  <si>
    <t>Fregona</t>
  </si>
  <si>
    <t>Frazzanò</t>
  </si>
  <si>
    <t>Fratte Rosa</t>
  </si>
  <si>
    <t>Frattaminore</t>
  </si>
  <si>
    <t>Frattamaggiore</t>
  </si>
  <si>
    <t>Fratta Todina</t>
  </si>
  <si>
    <t>Fratta Polesine</t>
  </si>
  <si>
    <t>Frasso Telesino</t>
  </si>
  <si>
    <t>Frasso Sabino</t>
  </si>
  <si>
    <t>Frassinoro</t>
  </si>
  <si>
    <t>Frassino</t>
  </si>
  <si>
    <t>Frassinetto</t>
  </si>
  <si>
    <t>Frassineto Po</t>
  </si>
  <si>
    <t>Frassinello Monferrato</t>
  </si>
  <si>
    <t>Frassinelle Polesine</t>
  </si>
  <si>
    <t>Frassilongo</t>
  </si>
  <si>
    <t>Frascineto</t>
  </si>
  <si>
    <t>Frascati</t>
  </si>
  <si>
    <t>Frascarolo</t>
  </si>
  <si>
    <t>Frascaro</t>
  </si>
  <si>
    <t>Francolise</t>
  </si>
  <si>
    <t>Francofonte</t>
  </si>
  <si>
    <t>Francica</t>
  </si>
  <si>
    <t>Francavilla Marittima</t>
  </si>
  <si>
    <t>Francavilla in Sinni</t>
  </si>
  <si>
    <t>Francavilla Fontana</t>
  </si>
  <si>
    <t>Francavilla di Sicilia</t>
  </si>
  <si>
    <t>Francavilla d'Ete</t>
  </si>
  <si>
    <t>Francavilla Bisio</t>
  </si>
  <si>
    <t>Francavilla Angitola</t>
  </si>
  <si>
    <t>Francavilla al Mare</t>
  </si>
  <si>
    <t>Framura</t>
  </si>
  <si>
    <t>Fraine</t>
  </si>
  <si>
    <t>Fragneto Monforte</t>
  </si>
  <si>
    <t>Fragneto l'Abate</t>
  </si>
  <si>
    <t>Fragagnano</t>
  </si>
  <si>
    <t>Fraconalto</t>
  </si>
  <si>
    <t>Frabosa Sottana</t>
  </si>
  <si>
    <t>Frabosa Soprana</t>
  </si>
  <si>
    <t>Foza</t>
  </si>
  <si>
    <t>Fossombrone</t>
  </si>
  <si>
    <t>Fossò</t>
  </si>
  <si>
    <t>Fossato Serralta</t>
  </si>
  <si>
    <t>Fossato di Vico</t>
  </si>
  <si>
    <t>Fossano</t>
  </si>
  <si>
    <t>Fossalto</t>
  </si>
  <si>
    <t>Fossalta di Portogruaro</t>
  </si>
  <si>
    <t>Fossalta di Piave</t>
  </si>
  <si>
    <t>Fossacesia</t>
  </si>
  <si>
    <t>Fossa</t>
  </si>
  <si>
    <t>Fosdinovo</t>
  </si>
  <si>
    <t>Fosciandora</t>
  </si>
  <si>
    <t>Forza d'Agrò</t>
  </si>
  <si>
    <t>Fortunago</t>
  </si>
  <si>
    <t>Fortezza</t>
  </si>
  <si>
    <t>Forte dei Marmi</t>
  </si>
  <si>
    <t>Fornovo San Giovanni</t>
  </si>
  <si>
    <t>Fornovo di Taro</t>
  </si>
  <si>
    <t>Forno di Zoldo</t>
  </si>
  <si>
    <t>Forno Canavese</t>
  </si>
  <si>
    <t>Forni di Sotto</t>
  </si>
  <si>
    <t>Forni di Sopra</t>
  </si>
  <si>
    <t>Forni Avoltri</t>
  </si>
  <si>
    <t>Fornelli</t>
  </si>
  <si>
    <t>Fornace</t>
  </si>
  <si>
    <t>Formignana</t>
  </si>
  <si>
    <t>Formigliana</t>
  </si>
  <si>
    <t>Formigine</t>
  </si>
  <si>
    <t>Formigara</t>
  </si>
  <si>
    <t>Formicola</t>
  </si>
  <si>
    <t>Formia</t>
  </si>
  <si>
    <t>Formello</t>
  </si>
  <si>
    <t>Formazza</t>
  </si>
  <si>
    <t>Forlimpopoli</t>
  </si>
  <si>
    <t>Forlì del Sannio</t>
  </si>
  <si>
    <t>Forlì</t>
  </si>
  <si>
    <t>Forio</t>
  </si>
  <si>
    <t>Forino</t>
  </si>
  <si>
    <t>Forgaria nel Friuli</t>
  </si>
  <si>
    <t>Foresto Sparso</t>
  </si>
  <si>
    <t>Forenza</t>
  </si>
  <si>
    <t>Fordongianus</t>
  </si>
  <si>
    <t>Forcola</t>
  </si>
  <si>
    <t>Forchia</t>
  </si>
  <si>
    <t>Force</t>
  </si>
  <si>
    <t>Forano</t>
  </si>
  <si>
    <t>Foppolo</t>
  </si>
  <si>
    <t>Fonzaso</t>
  </si>
  <si>
    <t>Fontevivo</t>
  </si>
  <si>
    <t>Fonteno</t>
  </si>
  <si>
    <t>Fontegreca</t>
  </si>
  <si>
    <t>Fontechiari</t>
  </si>
  <si>
    <t>Fontecchio</t>
  </si>
  <si>
    <t>Fonte</t>
  </si>
  <si>
    <t>Fontaniva</t>
  </si>
  <si>
    <t>Fontanile</t>
  </si>
  <si>
    <t>Fontanigorda</t>
  </si>
  <si>
    <t>Fontanetto Po</t>
  </si>
  <si>
    <t>Fontaneto d'Agogna</t>
  </si>
  <si>
    <t>Fontanelle</t>
  </si>
  <si>
    <t>Fontanellato</t>
  </si>
  <si>
    <t>Fontanella</t>
  </si>
  <si>
    <t>Fontanelice</t>
  </si>
  <si>
    <t>Fontanarosa</t>
  </si>
  <si>
    <t>Fontanafredda</t>
  </si>
  <si>
    <t>Fontana Liri</t>
  </si>
  <si>
    <t>Fontainemore</t>
  </si>
  <si>
    <t>Fonni</t>
  </si>
  <si>
    <t>Fondo</t>
  </si>
  <si>
    <t>Fondi</t>
  </si>
  <si>
    <t>Fondachelli-Fantina</t>
  </si>
  <si>
    <t>Fombio</t>
  </si>
  <si>
    <t>Follonica</t>
  </si>
  <si>
    <t>Follo</t>
  </si>
  <si>
    <t>Follina</t>
  </si>
  <si>
    <t>Foligno</t>
  </si>
  <si>
    <t>Folignano</t>
  </si>
  <si>
    <t>Folgaria</t>
  </si>
  <si>
    <t>Foiano di Val Fortore</t>
  </si>
  <si>
    <t>Foiano della Chiana</t>
  </si>
  <si>
    <t>Foglizzo</t>
  </si>
  <si>
    <t>Fogliano Redipuglia</t>
  </si>
  <si>
    <t>Foglianise</t>
  </si>
  <si>
    <t>Foggia</t>
  </si>
  <si>
    <t>Fobello</t>
  </si>
  <si>
    <t>Flussio</t>
  </si>
  <si>
    <t>Fluminimaggiore</t>
  </si>
  <si>
    <t>Flumeri</t>
  </si>
  <si>
    <t>Florinas</t>
  </si>
  <si>
    <t>Floridia</t>
  </si>
  <si>
    <t>Floresta</t>
  </si>
  <si>
    <t>Flero</t>
  </si>
  <si>
    <t>Flavon</t>
  </si>
  <si>
    <t>Flaibano</t>
  </si>
  <si>
    <t>Fivizzano</t>
  </si>
  <si>
    <t>Fiuminata</t>
  </si>
  <si>
    <t>Fiumicino</t>
  </si>
  <si>
    <t>Fiumicello</t>
  </si>
  <si>
    <t>Fiumefreddo di Sicilia</t>
  </si>
  <si>
    <t>Fiumefreddo Bruzio</t>
  </si>
  <si>
    <t>Fiumedinisi</t>
  </si>
  <si>
    <t>Fiume Veneto</t>
  </si>
  <si>
    <t>Fiumara</t>
  </si>
  <si>
    <t>Fiumalbo</t>
  </si>
  <si>
    <t>Fiuggi</t>
  </si>
  <si>
    <t>Fisciano</t>
  </si>
  <si>
    <t>Firmo</t>
  </si>
  <si>
    <t>Firenzuola</t>
  </si>
  <si>
    <t>Firenze</t>
  </si>
  <si>
    <t>Fiorenzuola d'Arda</t>
  </si>
  <si>
    <t>Fiordimonte</t>
  </si>
  <si>
    <t>Fiorano Modenese</t>
  </si>
  <si>
    <t>Fiorano Canavese</t>
  </si>
  <si>
    <t>Fiorano al Serio</t>
  </si>
  <si>
    <t>Fino Mornasco</t>
  </si>
  <si>
    <t>Fino del Monte</t>
  </si>
  <si>
    <t>Finale Ligure</t>
  </si>
  <si>
    <t>Finale Emilia</t>
  </si>
  <si>
    <t>Filottrano</t>
  </si>
  <si>
    <t>Filogaso</t>
  </si>
  <si>
    <t>Filignano</t>
  </si>
  <si>
    <t>Filighera</t>
  </si>
  <si>
    <t>Filiano</t>
  </si>
  <si>
    <t>Filetto</t>
  </si>
  <si>
    <t>Filettino</t>
  </si>
  <si>
    <t>Filattiera</t>
  </si>
  <si>
    <t>Filandari</t>
  </si>
  <si>
    <t>Filago</t>
  </si>
  <si>
    <t>Filadelfia</t>
  </si>
  <si>
    <t>Filacciano</t>
  </si>
  <si>
    <t>Figline Vegliaturo</t>
  </si>
  <si>
    <t>Figline Valdarno</t>
  </si>
  <si>
    <t>Figino Serenza</t>
  </si>
  <si>
    <t>Fiesso Umbertiano</t>
  </si>
  <si>
    <t>Fiesso d'Artico</t>
  </si>
  <si>
    <t>Fiesse</t>
  </si>
  <si>
    <t>Fiesole</t>
  </si>
  <si>
    <t>Fiesco</t>
  </si>
  <si>
    <t>Fierozzo</t>
  </si>
  <si>
    <t>Fiera di Primiero</t>
  </si>
  <si>
    <t>Fiè allo Sciliar</t>
  </si>
  <si>
    <t>Fidenza</t>
  </si>
  <si>
    <t>Ficulle</t>
  </si>
  <si>
    <t>Ficarra</t>
  </si>
  <si>
    <t>Ficarolo</t>
  </si>
  <si>
    <t>Ficarazzi</t>
  </si>
  <si>
    <t>Fiavè</t>
  </si>
  <si>
    <t>Fiastra</t>
  </si>
  <si>
    <t>Fiano Romano</t>
  </si>
  <si>
    <t>Fiano</t>
  </si>
  <si>
    <t>Fiamignano</t>
  </si>
  <si>
    <t>Ferruzzano</t>
  </si>
  <si>
    <t>Ferriere</t>
  </si>
  <si>
    <t>Ferrere</t>
  </si>
  <si>
    <t>Ferrera Erbognone</t>
  </si>
  <si>
    <t>Ferrera di Varese</t>
  </si>
  <si>
    <t>Ferrazzano</t>
  </si>
  <si>
    <t>Ferrara di Monte Baldo</t>
  </si>
  <si>
    <t>Ferrara</t>
  </si>
  <si>
    <t>Ferrandina</t>
  </si>
  <si>
    <t>Feroleto della Chiesa</t>
  </si>
  <si>
    <t>Feroleto Antico</t>
  </si>
  <si>
    <t>Ferno</t>
  </si>
  <si>
    <t>Fermo</t>
  </si>
  <si>
    <t>Fermignano</t>
  </si>
  <si>
    <t>Ferla</t>
  </si>
  <si>
    <t>Ferentino</t>
  </si>
  <si>
    <t>Ferentillo</t>
  </si>
  <si>
    <t>Fenis</t>
  </si>
  <si>
    <t>Fenestrelle</t>
  </si>
  <si>
    <t>Fenegrò</t>
  </si>
  <si>
    <t>Feltre</t>
  </si>
  <si>
    <t>Felonica</t>
  </si>
  <si>
    <t>Felizzano</t>
  </si>
  <si>
    <t>Felitto</t>
  </si>
  <si>
    <t>Felino</t>
  </si>
  <si>
    <t>Feletto</t>
  </si>
  <si>
    <t>Feisoglio</t>
  </si>
  <si>
    <t>Favria</t>
  </si>
  <si>
    <t>Favignana</t>
  </si>
  <si>
    <t>Faver</t>
  </si>
  <si>
    <t>Favara</t>
  </si>
  <si>
    <t>Favale di Malvaro</t>
  </si>
  <si>
    <t>Faule</t>
  </si>
  <si>
    <t>Fauglia</t>
  </si>
  <si>
    <t>Fascia</t>
  </si>
  <si>
    <t>Fasano</t>
  </si>
  <si>
    <t>Farra d'Isonzo</t>
  </si>
  <si>
    <t>Farra di Soligo</t>
  </si>
  <si>
    <t>Farra d'Alpago</t>
  </si>
  <si>
    <t>Farnese</t>
  </si>
  <si>
    <t>Farini</t>
  </si>
  <si>
    <t>Farindola</t>
  </si>
  <si>
    <t>Farigliano</t>
  </si>
  <si>
    <t>Fardella</t>
  </si>
  <si>
    <t>Fara Vicentino</t>
  </si>
  <si>
    <t>Fara San Martino</t>
  </si>
  <si>
    <t>Fara Olivana con Sola</t>
  </si>
  <si>
    <t>Fara Novarese</t>
  </si>
  <si>
    <t>Fara in Sabina</t>
  </si>
  <si>
    <t>Fara Gera d'Adda</t>
  </si>
  <si>
    <t>Fara Filiorum Petri</t>
  </si>
  <si>
    <t>Fano Adriano</t>
  </si>
  <si>
    <t>Fano</t>
  </si>
  <si>
    <t>Fanna</t>
  </si>
  <si>
    <t>Fanano</t>
  </si>
  <si>
    <t>Falzes</t>
  </si>
  <si>
    <t>Falvaterra</t>
  </si>
  <si>
    <t>Faloppio</t>
  </si>
  <si>
    <t>Falmenta</t>
  </si>
  <si>
    <t>Fallo</t>
  </si>
  <si>
    <t>Falerone</t>
  </si>
  <si>
    <t>Falerna</t>
  </si>
  <si>
    <t>Faleria</t>
  </si>
  <si>
    <t>Falcone</t>
  </si>
  <si>
    <t>Falconara Marittima</t>
  </si>
  <si>
    <t>Falconara Albanese</t>
  </si>
  <si>
    <t>Falciano del Massico</t>
  </si>
  <si>
    <t>Falcade</t>
  </si>
  <si>
    <t>Faicchio</t>
  </si>
  <si>
    <t>Fai della Paganella</t>
  </si>
  <si>
    <t>Fagnano Olona</t>
  </si>
  <si>
    <t>Fagnano Castello</t>
  </si>
  <si>
    <t>Fagnano Alto</t>
  </si>
  <si>
    <t>Faggiano</t>
  </si>
  <si>
    <t>Faggeto Lario</t>
  </si>
  <si>
    <t>Fagagna</t>
  </si>
  <si>
    <t>Faeto</t>
  </si>
  <si>
    <t>Faenza</t>
  </si>
  <si>
    <t>Faedo Valtellino</t>
  </si>
  <si>
    <t>Faedo</t>
  </si>
  <si>
    <t>Faedis</t>
  </si>
  <si>
    <t>Fabro</t>
  </si>
  <si>
    <t>Fabrizia</t>
  </si>
  <si>
    <t>Fabrica di Roma</t>
  </si>
  <si>
    <t>Fabriano</t>
  </si>
  <si>
    <t>Fabbrico</t>
  </si>
  <si>
    <t>Fabbriche di Vallico</t>
  </si>
  <si>
    <t>Fabbrica Curone</t>
  </si>
  <si>
    <t>Exilles</t>
  </si>
  <si>
    <t>Eupilio</t>
  </si>
  <si>
    <t>Etroubles</t>
  </si>
  <si>
    <t>Esterzili</t>
  </si>
  <si>
    <t>Este</t>
  </si>
  <si>
    <t>Esporlatu</t>
  </si>
  <si>
    <t>Esperia</t>
  </si>
  <si>
    <t>Esino Lario</t>
  </si>
  <si>
    <t>Esine</t>
  </si>
  <si>
    <t>Escolca</t>
  </si>
  <si>
    <t>Escalaplano</t>
  </si>
  <si>
    <t>Esanatoglia</t>
  </si>
  <si>
    <t>Erve</t>
  </si>
  <si>
    <t>Erula</t>
  </si>
  <si>
    <t>Erto e Casso</t>
  </si>
  <si>
    <t>Erli</t>
  </si>
  <si>
    <t>Erice</t>
  </si>
  <si>
    <t>Ercolano</t>
  </si>
  <si>
    <t>Erchie</t>
  </si>
  <si>
    <t>Erbusco</t>
  </si>
  <si>
    <t>Erbezzo</t>
  </si>
  <si>
    <t>Erbè</t>
  </si>
  <si>
    <t>Erba</t>
  </si>
  <si>
    <t>Eraclea</t>
  </si>
  <si>
    <t>Episcopia</t>
  </si>
  <si>
    <t>Envie</t>
  </si>
  <si>
    <t>Entratico</t>
  </si>
  <si>
    <t>Entracque</t>
  </si>
  <si>
    <t>Enna</t>
  </si>
  <si>
    <t>Enemonzo</t>
  </si>
  <si>
    <t>Enego</t>
  </si>
  <si>
    <t>Endine Gaiano</t>
  </si>
  <si>
    <t>Empoli</t>
  </si>
  <si>
    <t>Emarese</t>
  </si>
  <si>
    <t>Elva</t>
  </si>
  <si>
    <t>Elmas</t>
  </si>
  <si>
    <t>Ello</t>
  </si>
  <si>
    <t>Elini</t>
  </si>
  <si>
    <t>Elice</t>
  </si>
  <si>
    <t>Egna</t>
  </si>
  <si>
    <t>Edolo</t>
  </si>
  <si>
    <t>Eboli</t>
  </si>
  <si>
    <t>Dusino San Michele</t>
  </si>
  <si>
    <t>Duronia</t>
  </si>
  <si>
    <t>Durazzano</t>
  </si>
  <si>
    <t>Duno</t>
  </si>
  <si>
    <t>Dumenza</t>
  </si>
  <si>
    <t>Duino-Aurisina</t>
  </si>
  <si>
    <t>Dugenta</t>
  </si>
  <si>
    <t>Dueville</t>
  </si>
  <si>
    <t>Dubino</t>
  </si>
  <si>
    <t>Dualchi</t>
  </si>
  <si>
    <t>Druogno</t>
  </si>
  <si>
    <t>Druento</t>
  </si>
  <si>
    <t>Dronero</t>
  </si>
  <si>
    <t>Dro</t>
  </si>
  <si>
    <t>Drizzona</t>
  </si>
  <si>
    <t>Drezzo</t>
  </si>
  <si>
    <t>Dresano</t>
  </si>
  <si>
    <t>Drenchia</t>
  </si>
  <si>
    <t>Drena</t>
  </si>
  <si>
    <t>Drapia</t>
  </si>
  <si>
    <t>Dragoni</t>
  </si>
  <si>
    <t>Dozza</t>
  </si>
  <si>
    <t>Dovera</t>
  </si>
  <si>
    <t>Dovadola</t>
  </si>
  <si>
    <t>Doues</t>
  </si>
  <si>
    <t>Dosso del Liro</t>
  </si>
  <si>
    <t>Dossena</t>
  </si>
  <si>
    <t>Dosolo</t>
  </si>
  <si>
    <t>Dorzano</t>
  </si>
  <si>
    <t>Dorsino</t>
  </si>
  <si>
    <t>Dorno</t>
  </si>
  <si>
    <t>Dormelletto</t>
  </si>
  <si>
    <t>Dorio</t>
  </si>
  <si>
    <t>Dorgali</t>
  </si>
  <si>
    <t>Donorì</t>
  </si>
  <si>
    <t>Donnas</t>
  </si>
  <si>
    <t>Dongo</t>
  </si>
  <si>
    <t>Donato</t>
  </si>
  <si>
    <t>Donada</t>
  </si>
  <si>
    <t>Don</t>
  </si>
  <si>
    <t>Domusnovas</t>
  </si>
  <si>
    <t>Domus de Maria</t>
  </si>
  <si>
    <t>Domodossola</t>
  </si>
  <si>
    <t>Domicella</t>
  </si>
  <si>
    <t>Domegge di Cadore</t>
  </si>
  <si>
    <t>Domaso</t>
  </si>
  <si>
    <t>Domanico</t>
  </si>
  <si>
    <t>Dolzago</t>
  </si>
  <si>
    <t>Dolo</t>
  </si>
  <si>
    <t>Dolianova</t>
  </si>
  <si>
    <t>Dolegna del Collio</t>
  </si>
  <si>
    <t>Dolcedo</t>
  </si>
  <si>
    <t>Dolceacqua</t>
  </si>
  <si>
    <t>Dolcè</t>
  </si>
  <si>
    <t>Dogna</t>
  </si>
  <si>
    <t>Dogliola</t>
  </si>
  <si>
    <t>Dogliani</t>
  </si>
  <si>
    <t>Doberdò del Lago</t>
  </si>
  <si>
    <t>Dobbiaco</t>
  </si>
  <si>
    <t>Dizzasco</t>
  </si>
  <si>
    <t>Divignano</t>
  </si>
  <si>
    <t>Diso</t>
  </si>
  <si>
    <t>Dipignano</t>
  </si>
  <si>
    <t>Dinami</t>
  </si>
  <si>
    <t>Dimaro</t>
  </si>
  <si>
    <t>Dignano</t>
  </si>
  <si>
    <t>Dicomano</t>
  </si>
  <si>
    <t>Diano San Pietro</t>
  </si>
  <si>
    <t>Diano Marina</t>
  </si>
  <si>
    <t>Diano d'Alba</t>
  </si>
  <si>
    <t>Diano Castello</t>
  </si>
  <si>
    <t>Diano Arentino</t>
  </si>
  <si>
    <t>Diamante</t>
  </si>
  <si>
    <t>Desulo</t>
  </si>
  <si>
    <t>Desio</t>
  </si>
  <si>
    <t>Desenzano del Garda</t>
  </si>
  <si>
    <t>Desana</t>
  </si>
  <si>
    <t>Dervio</t>
  </si>
  <si>
    <t>Deruta</t>
  </si>
  <si>
    <t>Derovere</t>
  </si>
  <si>
    <t>Dernice</t>
  </si>
  <si>
    <t>Denno</t>
  </si>
  <si>
    <t>Denice</t>
  </si>
  <si>
    <t>Demonte</t>
  </si>
  <si>
    <t>Dello</t>
  </si>
  <si>
    <t>Deliceto</t>
  </si>
  <si>
    <t>Delianuova</t>
  </si>
  <si>
    <t>Delia</t>
  </si>
  <si>
    <t>Delebio</t>
  </si>
  <si>
    <t>Deiva Marina</t>
  </si>
  <si>
    <t>Dego</t>
  </si>
  <si>
    <t>Decollatura</t>
  </si>
  <si>
    <t>Decimoputzu</t>
  </si>
  <si>
    <t>Decimomannu</t>
  </si>
  <si>
    <t>Dazio</t>
  </si>
  <si>
    <t>Davoli</t>
  </si>
  <si>
    <t>Daverio</t>
  </si>
  <si>
    <t>Davagna</t>
  </si>
  <si>
    <t>Dasà</t>
  </si>
  <si>
    <t>Darfo Boario Terme</t>
  </si>
  <si>
    <t>Darè</t>
  </si>
  <si>
    <t>Daone</t>
  </si>
  <si>
    <t>Danta di Cadore</t>
  </si>
  <si>
    <t>Dambel</t>
  </si>
  <si>
    <t>Dalmine</t>
  </si>
  <si>
    <t>Dairago</t>
  </si>
  <si>
    <t>Daiano</t>
  </si>
  <si>
    <t>Cuvio</t>
  </si>
  <si>
    <t>Cuveglio</t>
  </si>
  <si>
    <t>Cutrofiano</t>
  </si>
  <si>
    <t>Cutro</t>
  </si>
  <si>
    <t>Cutigliano</t>
  </si>
  <si>
    <t>Custonaci</t>
  </si>
  <si>
    <t>Cusio</t>
  </si>
  <si>
    <t>Cusino</t>
  </si>
  <si>
    <t>Cusano Mutri</t>
  </si>
  <si>
    <t>Cusano Milanino</t>
  </si>
  <si>
    <t>Cusago</t>
  </si>
  <si>
    <t>Curti</t>
  </si>
  <si>
    <t>Curtatone</t>
  </si>
  <si>
    <t>Curtarolo</t>
  </si>
  <si>
    <t>Cursolo-Orasso</t>
  </si>
  <si>
    <t>Cursi</t>
  </si>
  <si>
    <t>Curon Venosta</t>
  </si>
  <si>
    <t>Curno</t>
  </si>
  <si>
    <t>Curino</t>
  </si>
  <si>
    <t>Curinga</t>
  </si>
  <si>
    <t>Curiglia con Monteviasco</t>
  </si>
  <si>
    <t>Cureggio</t>
  </si>
  <si>
    <t>Curcuris</t>
  </si>
  <si>
    <t>Cura Carpignano</t>
  </si>
  <si>
    <t>Cupramontana</t>
  </si>
  <si>
    <t>Cupra Marittima</t>
  </si>
  <si>
    <t>Cupello</t>
  </si>
  <si>
    <t>Cuorgnè</t>
  </si>
  <si>
    <t>Cunico</t>
  </si>
  <si>
    <t>Cunevo</t>
  </si>
  <si>
    <t>Cuneo</t>
  </si>
  <si>
    <t>Cunardo</t>
  </si>
  <si>
    <t>Cumignano sul Naviglio</t>
  </si>
  <si>
    <t>Cumiana</t>
  </si>
  <si>
    <t>Cugnoli</t>
  </si>
  <si>
    <t>Cuglieri</t>
  </si>
  <si>
    <t>Cugliate-Fabiasco</t>
  </si>
  <si>
    <t>Cuggiono</t>
  </si>
  <si>
    <t>Cuceglio</t>
  </si>
  <si>
    <t>Cucciago</t>
  </si>
  <si>
    <t>Cuccaro Vetere</t>
  </si>
  <si>
    <t>Cuccaro Monferrato</t>
  </si>
  <si>
    <t>Cuasso al Monte</t>
  </si>
  <si>
    <t>Crucoli</t>
  </si>
  <si>
    <t>Croviana</t>
  </si>
  <si>
    <t>Crova</t>
  </si>
  <si>
    <t>Crotta d'Adda</t>
  </si>
  <si>
    <t>Crotone</t>
  </si>
  <si>
    <t>Crosio della Valle</t>
  </si>
  <si>
    <t>Crosia</t>
  </si>
  <si>
    <t>Crosa</t>
  </si>
  <si>
    <t>Cropani</t>
  </si>
  <si>
    <t>Cropalati</t>
  </si>
  <si>
    <t>Crognaleto</t>
  </si>
  <si>
    <t>Crodo</t>
  </si>
  <si>
    <t>Crocetta del Montello</t>
  </si>
  <si>
    <t>Crocefieschi</t>
  </si>
  <si>
    <t>Crissolo</t>
  </si>
  <si>
    <t>Crispiano</t>
  </si>
  <si>
    <t>Crispano</t>
  </si>
  <si>
    <t>Crevoladossola</t>
  </si>
  <si>
    <t>Crevalcore</t>
  </si>
  <si>
    <t>Crevacuore</t>
  </si>
  <si>
    <t>Cressa</t>
  </si>
  <si>
    <t>Crespino</t>
  </si>
  <si>
    <t>Crespina</t>
  </si>
  <si>
    <t>Crespiatica</t>
  </si>
  <si>
    <t>Crespellano</t>
  </si>
  <si>
    <t>Crespano del Grappa</t>
  </si>
  <si>
    <t>Crespadoro</t>
  </si>
  <si>
    <t>Crescentino</t>
  </si>
  <si>
    <t>Cremosano</t>
  </si>
  <si>
    <t>Cremona</t>
  </si>
  <si>
    <t>Cremolino</t>
  </si>
  <si>
    <t>Cremia</t>
  </si>
  <si>
    <t>Cremeno</t>
  </si>
  <si>
    <t>Cremenaga</t>
  </si>
  <si>
    <t>Cremella</t>
  </si>
  <si>
    <t>Crema</t>
  </si>
  <si>
    <t>Credera Rubbiano</t>
  </si>
  <si>
    <t>Credaro</t>
  </si>
  <si>
    <t>Crecchio</t>
  </si>
  <si>
    <t>Creazzo</t>
  </si>
  <si>
    <t>Craveggia</t>
  </si>
  <si>
    <t>Cravanzana</t>
  </si>
  <si>
    <t>Cravagliana</t>
  </si>
  <si>
    <t>Crandola Valsassina</t>
  </si>
  <si>
    <t>Craco</t>
  </si>
  <si>
    <t>Cozzo</t>
  </si>
  <si>
    <t>Covo</t>
  </si>
  <si>
    <t>Courmayeur</t>
  </si>
  <si>
    <t>Cottanello</t>
  </si>
  <si>
    <t>Cotronei</t>
  </si>
  <si>
    <t>Cotignola</t>
  </si>
  <si>
    <t>Costigliole Saluzzo</t>
  </si>
  <si>
    <t>Costigliole d'Asti</t>
  </si>
  <si>
    <t>Costermano</t>
  </si>
  <si>
    <t>Costarainera</t>
  </si>
  <si>
    <t>Costanzana</t>
  </si>
  <si>
    <t>Costacciaro</t>
  </si>
  <si>
    <t>Costabissara</t>
  </si>
  <si>
    <t>Costa Volpino</t>
  </si>
  <si>
    <t>Costa Vescovato</t>
  </si>
  <si>
    <t>Costa Valle Imagna</t>
  </si>
  <si>
    <t>Costa Masnaga</t>
  </si>
  <si>
    <t>Costa di Serina</t>
  </si>
  <si>
    <t>Costa di Rovigo</t>
  </si>
  <si>
    <t>Costa di Mezzate</t>
  </si>
  <si>
    <t>Costa de' Nobili</t>
  </si>
  <si>
    <t>Cossombrato</t>
  </si>
  <si>
    <t>Cossoine</t>
  </si>
  <si>
    <t>Cossogno</t>
  </si>
  <si>
    <t>Cossignano</t>
  </si>
  <si>
    <t>Cosseria</t>
  </si>
  <si>
    <t>Cossato</t>
  </si>
  <si>
    <t>Cossano Canavese</t>
  </si>
  <si>
    <t>Cossano Belbo</t>
  </si>
  <si>
    <t>Cosoleto</t>
  </si>
  <si>
    <t>Cosio Valtellino</t>
  </si>
  <si>
    <t>Cosio di Arroscia</t>
  </si>
  <si>
    <t>Cosenza</t>
  </si>
  <si>
    <t>Coseano</t>
  </si>
  <si>
    <t>Corzano</t>
  </si>
  <si>
    <t>Corvino San Quirico</t>
  </si>
  <si>
    <t>Corvara in Badia</t>
  </si>
  <si>
    <t>Corvara</t>
  </si>
  <si>
    <t>Cortona</t>
  </si>
  <si>
    <t>Cortino</t>
  </si>
  <si>
    <t>Cortina sulla Strada del Vino</t>
  </si>
  <si>
    <t>Cortina d'Ampezzo</t>
  </si>
  <si>
    <t>Cortiglione</t>
  </si>
  <si>
    <t>Corteolona</t>
  </si>
  <si>
    <t>Cortenova</t>
  </si>
  <si>
    <t>Corteno Golgi</t>
  </si>
  <si>
    <t>Cortemilia</t>
  </si>
  <si>
    <t>Cortemaggiore</t>
  </si>
  <si>
    <t>Corte Palasio</t>
  </si>
  <si>
    <t>Corte Franca</t>
  </si>
  <si>
    <t>Corte de' Frati</t>
  </si>
  <si>
    <t>Corte de' Cortesi con Cignone</t>
  </si>
  <si>
    <t>Corte Brugnatella</t>
  </si>
  <si>
    <t>Cortazzone</t>
  </si>
  <si>
    <t>Cortanze</t>
  </si>
  <si>
    <t>Cortandone</t>
  </si>
  <si>
    <t>Cortale</t>
  </si>
  <si>
    <t>Cortaccia sulla Strada del Vino</t>
  </si>
  <si>
    <t>Corsione</t>
  </si>
  <si>
    <t>Corsico</t>
  </si>
  <si>
    <t>Corsano</t>
  </si>
  <si>
    <t>Corropoli</t>
  </si>
  <si>
    <t>Corridonia</t>
  </si>
  <si>
    <t>Corrido</t>
  </si>
  <si>
    <t>Correzzola</t>
  </si>
  <si>
    <t>Correzzana</t>
  </si>
  <si>
    <t>Correggio</t>
  </si>
  <si>
    <t>Cornuda</t>
  </si>
  <si>
    <t>Cornovecchio</t>
  </si>
  <si>
    <t>Corno Giovine</t>
  </si>
  <si>
    <t>Corno di Rosazzo</t>
  </si>
  <si>
    <t>Corniglio</t>
  </si>
  <si>
    <t>Corneliano d'Alba</t>
  </si>
  <si>
    <t>Cornegliano Laudense</t>
  </si>
  <si>
    <t>Cornedo Vicentino</t>
  </si>
  <si>
    <t>Cornedo all'Isarco</t>
  </si>
  <si>
    <t>Cornate d'Adda</t>
  </si>
  <si>
    <t>Cornaredo</t>
  </si>
  <si>
    <t>Cornale</t>
  </si>
  <si>
    <t>Cornalba</t>
  </si>
  <si>
    <t>Corna Imagna</t>
  </si>
  <si>
    <t>Cormons</t>
  </si>
  <si>
    <t>Cormano</t>
  </si>
  <si>
    <t>Corleto Perticara</t>
  </si>
  <si>
    <t>Corleto Monforte</t>
  </si>
  <si>
    <t>Corleone</t>
  </si>
  <si>
    <t>Corio</t>
  </si>
  <si>
    <t>Corinaldo</t>
  </si>
  <si>
    <t>Corigliano d'Otranto</t>
  </si>
  <si>
    <t>Corigliano Calabro</t>
  </si>
  <si>
    <t>Coriano</t>
  </si>
  <si>
    <t>Cori</t>
  </si>
  <si>
    <t>Corfinio</t>
  </si>
  <si>
    <t>Coreno Ausonio</t>
  </si>
  <si>
    <t>Coreglia Ligure</t>
  </si>
  <si>
    <t>Coreglia Antelminelli</t>
  </si>
  <si>
    <t>Coredo</t>
  </si>
  <si>
    <t>Cordovado</t>
  </si>
  <si>
    <t>Cordignano</t>
  </si>
  <si>
    <t>Cordenons</t>
  </si>
  <si>
    <t>Corciano</t>
  </si>
  <si>
    <t>Corchiano</t>
  </si>
  <si>
    <t>Corbola</t>
  </si>
  <si>
    <t>Corbetta</t>
  </si>
  <si>
    <t>Corbara</t>
  </si>
  <si>
    <t>Corato</t>
  </si>
  <si>
    <t>Corana</t>
  </si>
  <si>
    <t>Copparo</t>
  </si>
  <si>
    <t>Copiano</t>
  </si>
  <si>
    <t>Copertino</t>
  </si>
  <si>
    <t>Conzano</t>
  </si>
  <si>
    <t>Conza della Campania</t>
  </si>
  <si>
    <t>Conversano</t>
  </si>
  <si>
    <t>Contursi Terme</t>
  </si>
  <si>
    <t>Controne</t>
  </si>
  <si>
    <t>Controguerra</t>
  </si>
  <si>
    <t>Contrada</t>
  </si>
  <si>
    <t>Contigliano</t>
  </si>
  <si>
    <t>Contessa Entellina</t>
  </si>
  <si>
    <t>Contarina</t>
  </si>
  <si>
    <t>Consiglio di Rumo</t>
  </si>
  <si>
    <t>Conselve</t>
  </si>
  <si>
    <t>Conselice</t>
  </si>
  <si>
    <t>Coniolo</t>
  </si>
  <si>
    <t>Conflenti</t>
  </si>
  <si>
    <t>Configni</t>
  </si>
  <si>
    <t>Confienza</t>
  </si>
  <si>
    <t>Conegliano</t>
  </si>
  <si>
    <t>Condrò</t>
  </si>
  <si>
    <t>Condove</t>
  </si>
  <si>
    <t>Condofuri</t>
  </si>
  <si>
    <t>Condino</t>
  </si>
  <si>
    <t>Concorezzo</t>
  </si>
  <si>
    <t>Concordia sulla Secchia</t>
  </si>
  <si>
    <t>Concordia Sagittaria</t>
  </si>
  <si>
    <t>Conco</t>
  </si>
  <si>
    <t>Concesio</t>
  </si>
  <si>
    <t>Concerviano</t>
  </si>
  <si>
    <t>Concei</t>
  </si>
  <si>
    <t>Concamarise</t>
  </si>
  <si>
    <t>Conca della Campania</t>
  </si>
  <si>
    <t>Conca dei Marini</t>
  </si>
  <si>
    <t>Conca Casale</t>
  </si>
  <si>
    <t>Cona</t>
  </si>
  <si>
    <t>Comunanza</t>
  </si>
  <si>
    <t>Comun Nuovo</t>
  </si>
  <si>
    <t>Compiano</t>
  </si>
  <si>
    <t>Como</t>
  </si>
  <si>
    <t>Commezzadura</t>
  </si>
  <si>
    <t>Commessaggio</t>
  </si>
  <si>
    <t>Comiziano</t>
  </si>
  <si>
    <t>Comitini</t>
  </si>
  <si>
    <t>Comiso</t>
  </si>
  <si>
    <t>Comignago</t>
  </si>
  <si>
    <t>Comezzano-Cizzago</t>
  </si>
  <si>
    <t>Comerio</t>
  </si>
  <si>
    <t>Comelico Superiore</t>
  </si>
  <si>
    <t>Comeglians</t>
  </si>
  <si>
    <t>Comazzo</t>
  </si>
  <si>
    <t>Comano</t>
  </si>
  <si>
    <t>Comacchio</t>
  </si>
  <si>
    <t>Comabbio</t>
  </si>
  <si>
    <t>Colzate</t>
  </si>
  <si>
    <t>Colturano</t>
  </si>
  <si>
    <t>Colosimi</t>
  </si>
  <si>
    <t>Colorno</t>
  </si>
  <si>
    <t>Colorina</t>
  </si>
  <si>
    <t>Colonno</t>
  </si>
  <si>
    <t>Colonnella</t>
  </si>
  <si>
    <t>Colonna</t>
  </si>
  <si>
    <t>Colognola ai Colli</t>
  </si>
  <si>
    <t>Cologno Monzese</t>
  </si>
  <si>
    <t>Cologno al Serio</t>
  </si>
  <si>
    <t>Cologne</t>
  </si>
  <si>
    <t>Cologna Veneta</t>
  </si>
  <si>
    <t>Colobraro</t>
  </si>
  <si>
    <t>Colmurano</t>
  </si>
  <si>
    <t>Colloredo di Monte Albano</t>
  </si>
  <si>
    <t>Collobiano</t>
  </si>
  <si>
    <t>Collio</t>
  </si>
  <si>
    <t>Collinas</t>
  </si>
  <si>
    <t>Colliano</t>
  </si>
  <si>
    <t>Colli sul Velino</t>
  </si>
  <si>
    <t>Colli del Tronto</t>
  </si>
  <si>
    <t>Colli a Volturno</t>
  </si>
  <si>
    <t>Collevecchio</t>
  </si>
  <si>
    <t>Colletorto</t>
  </si>
  <si>
    <t>Collesano</t>
  </si>
  <si>
    <t>Collesalvetti</t>
  </si>
  <si>
    <t>Colleretto Giacosa</t>
  </si>
  <si>
    <t>Colleretto Castelnuovo</t>
  </si>
  <si>
    <t>Collepietro</t>
  </si>
  <si>
    <t>Collepasso</t>
  </si>
  <si>
    <t>Collepardo</t>
  </si>
  <si>
    <t>Collelongo</t>
  </si>
  <si>
    <t>Collegno</t>
  </si>
  <si>
    <t>Collegiove</t>
  </si>
  <si>
    <t>Colleferro</t>
  </si>
  <si>
    <t>Colledimezzo</t>
  </si>
  <si>
    <t>Colledimacine</t>
  </si>
  <si>
    <t>Colledara</t>
  </si>
  <si>
    <t>Collecorvino</t>
  </si>
  <si>
    <t>Collecchio</t>
  </si>
  <si>
    <t>Collebeato</t>
  </si>
  <si>
    <t>Colle Umberto</t>
  </si>
  <si>
    <t>Colle Santa Lucia</t>
  </si>
  <si>
    <t>Colle Sannita</t>
  </si>
  <si>
    <t>Colle San Magno</t>
  </si>
  <si>
    <t>Colle di Val d'Elsa</t>
  </si>
  <si>
    <t>Colle di Tora</t>
  </si>
  <si>
    <t>Colle d'Anchise</t>
  </si>
  <si>
    <t>Colle Brianza</t>
  </si>
  <si>
    <t>Collazzone</t>
  </si>
  <si>
    <t>Collarmele</t>
  </si>
  <si>
    <t>Collalto Sabino</t>
  </si>
  <si>
    <t>Collagna</t>
  </si>
  <si>
    <t>Colico</t>
  </si>
  <si>
    <t>Coli</t>
  </si>
  <si>
    <t>Colfelice</t>
  </si>
  <si>
    <t>Colere</t>
  </si>
  <si>
    <t>Colcavagno</t>
  </si>
  <si>
    <t>Colbordolo</t>
  </si>
  <si>
    <t>Colazza</t>
  </si>
  <si>
    <t>Cogorno</t>
  </si>
  <si>
    <t>Cogollo del Cengio</t>
  </si>
  <si>
    <t>Cogoleto</t>
  </si>
  <si>
    <t>Cogne</t>
  </si>
  <si>
    <t>Cogliate</t>
  </si>
  <si>
    <t>Coggiola</t>
  </si>
  <si>
    <t>Codrongianos</t>
  </si>
  <si>
    <t>Codroipo</t>
  </si>
  <si>
    <t>Codogno</t>
  </si>
  <si>
    <t>Codognè</t>
  </si>
  <si>
    <t>Codigoro</t>
  </si>
  <si>
    <t>Codevilla</t>
  </si>
  <si>
    <t>Codevigo</t>
  </si>
  <si>
    <t>Cocullo</t>
  </si>
  <si>
    <t>Cocquio-Trevisago</t>
  </si>
  <si>
    <t>Cocconato</t>
  </si>
  <si>
    <t>Coccaglio</t>
  </si>
  <si>
    <t>Coazzolo</t>
  </si>
  <si>
    <t>Coazze</t>
  </si>
  <si>
    <t>Coassolo Torinese</t>
  </si>
  <si>
    <t>Clusone</t>
  </si>
  <si>
    <t>Cloz</t>
  </si>
  <si>
    <t>Clivio</t>
  </si>
  <si>
    <t>Cleto</t>
  </si>
  <si>
    <t>Cles</t>
  </si>
  <si>
    <t>Claviere</t>
  </si>
  <si>
    <t>Clavesana</t>
  </si>
  <si>
    <t>Clauzetto</t>
  </si>
  <si>
    <t>Claut</t>
  </si>
  <si>
    <t>Claino con Osteno</t>
  </si>
  <si>
    <t>Civo</t>
  </si>
  <si>
    <t>Civitella San Paolo</t>
  </si>
  <si>
    <t>Civitella Roveto</t>
  </si>
  <si>
    <t>Civitella Paganico</t>
  </si>
  <si>
    <t>Civitella Messer Raimondo</t>
  </si>
  <si>
    <t>Civitella in Val di Chiana</t>
  </si>
  <si>
    <t>Civitella di Romagna</t>
  </si>
  <si>
    <t>Civitella del Tronto</t>
  </si>
  <si>
    <t>Civitella d'Agliano</t>
  </si>
  <si>
    <t>Civitella Casanova</t>
  </si>
  <si>
    <t>Civitella Alfedena</t>
  </si>
  <si>
    <t>Civitavecchia</t>
  </si>
  <si>
    <t>Civitaquana</t>
  </si>
  <si>
    <t>Civitanova Marche</t>
  </si>
  <si>
    <t>Civitanova del Sannio</t>
  </si>
  <si>
    <t>Civitaluparella</t>
  </si>
  <si>
    <t>Civitacampomarano</t>
  </si>
  <si>
    <t>Civita d'Antino</t>
  </si>
  <si>
    <t>Civita Castellana</t>
  </si>
  <si>
    <t>Civita</t>
  </si>
  <si>
    <t>Cividate Camuno</t>
  </si>
  <si>
    <t>Cividate al Piano</t>
  </si>
  <si>
    <t>Cividale del Friuli</t>
  </si>
  <si>
    <t>Civiasco</t>
  </si>
  <si>
    <t>Civezzano</t>
  </si>
  <si>
    <t>Civezza</t>
  </si>
  <si>
    <t>Civenna</t>
  </si>
  <si>
    <t>Civate</t>
  </si>
  <si>
    <t>Cittiglio</t>
  </si>
  <si>
    <t>Cittareale</t>
  </si>
  <si>
    <t>Cittanova</t>
  </si>
  <si>
    <t>Cittaducale</t>
  </si>
  <si>
    <t>Cittadella</t>
  </si>
  <si>
    <t>Città Sant'Angelo</t>
  </si>
  <si>
    <t>Città di Castello</t>
  </si>
  <si>
    <t>Città della Pieve</t>
  </si>
  <si>
    <t>Citerna</t>
  </si>
  <si>
    <t>Cisternino</t>
  </si>
  <si>
    <t>Cisterna di Latina</t>
  </si>
  <si>
    <t>Cisterna d'Asti</t>
  </si>
  <si>
    <t>Cissone</t>
  </si>
  <si>
    <t>Cison di Valmarino</t>
  </si>
  <si>
    <t>Cismon del Grappa</t>
  </si>
  <si>
    <t>Cisliano</t>
  </si>
  <si>
    <t>Cislago</t>
  </si>
  <si>
    <t>Ciserano</t>
  </si>
  <si>
    <t>Cisano sul Neva</t>
  </si>
  <si>
    <t>Cisano Bergamasco</t>
  </si>
  <si>
    <t>Cis</t>
  </si>
  <si>
    <t>Cirò Marina</t>
  </si>
  <si>
    <t>Cirò</t>
  </si>
  <si>
    <t>Cirimido</t>
  </si>
  <si>
    <t>Cirigliano</t>
  </si>
  <si>
    <t>Ciriè</t>
  </si>
  <si>
    <t>Circello</t>
  </si>
  <si>
    <t>Cipressa</t>
  </si>
  <si>
    <t>Ciorlano</t>
  </si>
  <si>
    <t>Cinzano</t>
  </si>
  <si>
    <t>Cinto Euganeo</t>
  </si>
  <si>
    <t>Cinto Caomaggiore</t>
  </si>
  <si>
    <t>Cinte Tesino</t>
  </si>
  <si>
    <t>Cintano</t>
  </si>
  <si>
    <t>Cinquefrondi</t>
  </si>
  <si>
    <t>Cino</t>
  </si>
  <si>
    <t>Cinisi</t>
  </si>
  <si>
    <t>Cinisello Balsamo</t>
  </si>
  <si>
    <t>Cinigiano</t>
  </si>
  <si>
    <t>Cingoli</t>
  </si>
  <si>
    <t>Cingia de' Botti</t>
  </si>
  <si>
    <t>Cineto Romano</t>
  </si>
  <si>
    <t>Cinaglio</t>
  </si>
  <si>
    <t>Cimone</t>
  </si>
  <si>
    <t>Cimolais</t>
  </si>
  <si>
    <t>Cimitile</t>
  </si>
  <si>
    <t>Ciminna</t>
  </si>
  <si>
    <t>Ciminà</t>
  </si>
  <si>
    <t>Cimego</t>
  </si>
  <si>
    <t>Cimbergo</t>
  </si>
  <si>
    <t>Cimadolmo</t>
  </si>
  <si>
    <t>Cilavegna</t>
  </si>
  <si>
    <t>Cigole</t>
  </si>
  <si>
    <t>Cigognola</t>
  </si>
  <si>
    <t>Cigliè</t>
  </si>
  <si>
    <t>Cigliano</t>
  </si>
  <si>
    <t>Ciconio</t>
  </si>
  <si>
    <t>Cicognolo</t>
  </si>
  <si>
    <t>Ciciliano</t>
  </si>
  <si>
    <t>Cicerale</t>
  </si>
  <si>
    <t>Cicciano</t>
  </si>
  <si>
    <t>Cicala</t>
  </si>
  <si>
    <t>Cicagna</t>
  </si>
  <si>
    <t>Cibiana di Cadore</t>
  </si>
  <si>
    <t>Cianciana</t>
  </si>
  <si>
    <t>Ciampino</t>
  </si>
  <si>
    <t>Chivasso</t>
  </si>
  <si>
    <t>Chiusi della Verna</t>
  </si>
  <si>
    <t>Chiusi</t>
  </si>
  <si>
    <t>Chiusdino</t>
  </si>
  <si>
    <t>Chiusavecchia</t>
  </si>
  <si>
    <t>Chiusano di San Domenico</t>
  </si>
  <si>
    <t>Chiusano d'Asti</t>
  </si>
  <si>
    <t>Chiusanico</t>
  </si>
  <si>
    <t>Chiusaforte</t>
  </si>
  <si>
    <t>Chiusa Sclafani</t>
  </si>
  <si>
    <t>Chiusa di San Michele</t>
  </si>
  <si>
    <t>Chiusa di Pesio</t>
  </si>
  <si>
    <t>Chiusa</t>
  </si>
  <si>
    <t>Chiuro</t>
  </si>
  <si>
    <t>Chiuppano</t>
  </si>
  <si>
    <t>Chiuduno</t>
  </si>
  <si>
    <t>Chitignano</t>
  </si>
  <si>
    <t>Chiopris-Viscone</t>
  </si>
  <si>
    <t>Chions</t>
  </si>
  <si>
    <t>Chiomonte</t>
  </si>
  <si>
    <t>Chioggia</t>
  </si>
  <si>
    <t>Chignolo Po</t>
  </si>
  <si>
    <t>Chignolo d'Isola</t>
  </si>
  <si>
    <t>Chieve</t>
  </si>
  <si>
    <t>Chieuti</t>
  </si>
  <si>
    <t>Chieti</t>
  </si>
  <si>
    <t>Chiesina Uzzanese</t>
  </si>
  <si>
    <t>Chiesanuova</t>
  </si>
  <si>
    <t>Chiesa in Valmalenco</t>
  </si>
  <si>
    <t>Chies d'Alpago</t>
  </si>
  <si>
    <t>Chieri</t>
  </si>
  <si>
    <t>Chienes</t>
  </si>
  <si>
    <t>Chiaverano</t>
  </si>
  <si>
    <t>Chiavenna</t>
  </si>
  <si>
    <t>Chiavari</t>
  </si>
  <si>
    <t>Chiauci</t>
  </si>
  <si>
    <t>Chiaromonte</t>
  </si>
  <si>
    <t>Chiari</t>
  </si>
  <si>
    <t>Chiaravalle Centrale</t>
  </si>
  <si>
    <t>Chiaravalle</t>
  </si>
  <si>
    <t>Chiarano</t>
  </si>
  <si>
    <t>Chiaramonti</t>
  </si>
  <si>
    <t>Chiaramonte Gulfi</t>
  </si>
  <si>
    <t>Chianocco</t>
  </si>
  <si>
    <t>Chianni</t>
  </si>
  <si>
    <t>Chianciano Terme</t>
  </si>
  <si>
    <t>Chianche</t>
  </si>
  <si>
    <t>Chiampo</t>
  </si>
  <si>
    <t>Chialamberto</t>
  </si>
  <si>
    <t>Cheremule</t>
  </si>
  <si>
    <t>Cherasco</t>
  </si>
  <si>
    <t>Chatillon</t>
  </si>
  <si>
    <t>Charvensod</t>
  </si>
  <si>
    <t>Champorcher</t>
  </si>
  <si>
    <t>Champdepraz</t>
  </si>
  <si>
    <t>Chamois</t>
  </si>
  <si>
    <t>Chambave</t>
  </si>
  <si>
    <t>Challand-Saint-Victor</t>
  </si>
  <si>
    <t>Challand-Saint-Anselme</t>
  </si>
  <si>
    <t>Cevo</t>
  </si>
  <si>
    <t>Ceva</t>
  </si>
  <si>
    <t>Cetraro</t>
  </si>
  <si>
    <t>Cetona</t>
  </si>
  <si>
    <t>Ceto</t>
  </si>
  <si>
    <t>Cetara</t>
  </si>
  <si>
    <t>Cessole</t>
  </si>
  <si>
    <t>Cessapalombo</t>
  </si>
  <si>
    <t>Cessaniti</t>
  </si>
  <si>
    <t>Cessalto</t>
  </si>
  <si>
    <t>Cesiomaggiore</t>
  </si>
  <si>
    <t>Cesio</t>
  </si>
  <si>
    <t>Cesinali</t>
  </si>
  <si>
    <t>Cesenatico</t>
  </si>
  <si>
    <t>Cesena</t>
  </si>
  <si>
    <t>Cesate</t>
  </si>
  <si>
    <t>Cesarò</t>
  </si>
  <si>
    <t>Cesara</t>
  </si>
  <si>
    <t>Cesano Maderno</t>
  </si>
  <si>
    <t>Cesano Boscone</t>
  </si>
  <si>
    <t>Cesana Torinese</t>
  </si>
  <si>
    <t>Cesana Brianza</t>
  </si>
  <si>
    <t>Cesa</t>
  </si>
  <si>
    <t>Cerzeto</t>
  </si>
  <si>
    <t>Cervo</t>
  </si>
  <si>
    <t>Cervino</t>
  </si>
  <si>
    <t>Cervinara</t>
  </si>
  <si>
    <t>Cervignano del Friuli</t>
  </si>
  <si>
    <t>Cervignano d'Adda</t>
  </si>
  <si>
    <t>Cervicati</t>
  </si>
  <si>
    <t>Cervia</t>
  </si>
  <si>
    <t>Cerveteri</t>
  </si>
  <si>
    <t>Cervesina</t>
  </si>
  <si>
    <t>Cervere</t>
  </si>
  <si>
    <t>Cerveno</t>
  </si>
  <si>
    <t>Cervatto</t>
  </si>
  <si>
    <t>Cervasca</t>
  </si>
  <si>
    <t>Cervaro</t>
  </si>
  <si>
    <t>Cervarese Santa Croce</t>
  </si>
  <si>
    <t>Cervara di Roma</t>
  </si>
  <si>
    <t>Cerva</t>
  </si>
  <si>
    <t>Certosa di Pavia</t>
  </si>
  <si>
    <t>Certaldo</t>
  </si>
  <si>
    <t>Cersosimo</t>
  </si>
  <si>
    <t>Cerro Veronese</t>
  </si>
  <si>
    <t>Cerro Tanaro</t>
  </si>
  <si>
    <t>Cerro Maggiore</t>
  </si>
  <si>
    <t>Cerro al Volturno</t>
  </si>
  <si>
    <t>Cerro al Lambro</t>
  </si>
  <si>
    <t>Cerrione</t>
  </si>
  <si>
    <t>Cerrina Monferrato</t>
  </si>
  <si>
    <t>Cerreto Sannita</t>
  </si>
  <si>
    <t>Cerreto Laziale</t>
  </si>
  <si>
    <t>Cerreto Langhe</t>
  </si>
  <si>
    <t>Cerreto Guidi</t>
  </si>
  <si>
    <t>Cerreto Grue</t>
  </si>
  <si>
    <t>Cerreto di Spoleto</t>
  </si>
  <si>
    <t>Cerreto d'Esi</t>
  </si>
  <si>
    <t>Cerreto d'Asti</t>
  </si>
  <si>
    <t>Cerreto Castello</t>
  </si>
  <si>
    <t>Cernusco sul Naviglio</t>
  </si>
  <si>
    <t>Cernusco Lombardone</t>
  </si>
  <si>
    <t>Cernobbio</t>
  </si>
  <si>
    <t>Cermignano</t>
  </si>
  <si>
    <t>Cermes</t>
  </si>
  <si>
    <t>Cermenate</t>
  </si>
  <si>
    <t>Cerisano</t>
  </si>
  <si>
    <t>Cerignola</t>
  </si>
  <si>
    <t>Cerignale</t>
  </si>
  <si>
    <t>Ceriano Laghetto</t>
  </si>
  <si>
    <t>Ceriana</t>
  </si>
  <si>
    <t>Ceriale</t>
  </si>
  <si>
    <t>Cergnago</t>
  </si>
  <si>
    <t>Ceretto Lomellina</t>
  </si>
  <si>
    <t>Cerete</t>
  </si>
  <si>
    <t>Ceresole Reale</t>
  </si>
  <si>
    <t>Ceresole Alba</t>
  </si>
  <si>
    <t>Cereseto</t>
  </si>
  <si>
    <t>Ceresara</t>
  </si>
  <si>
    <t>Ceres</t>
  </si>
  <si>
    <t>Cerenzia</t>
  </si>
  <si>
    <t>Ceregnano</t>
  </si>
  <si>
    <t>Cerea</t>
  </si>
  <si>
    <t>Cerda</t>
  </si>
  <si>
    <t>Cercola</t>
  </si>
  <si>
    <t>Cercivento</t>
  </si>
  <si>
    <t>Cercino</t>
  </si>
  <si>
    <t>Cerchio</t>
  </si>
  <si>
    <t>Cerchiara di Calabria</t>
  </si>
  <si>
    <t>Cercepiccola</t>
  </si>
  <si>
    <t>Cercenasco</t>
  </si>
  <si>
    <t>Cercemaggiore</t>
  </si>
  <si>
    <t>Ceraso</t>
  </si>
  <si>
    <t>Ceranova</t>
  </si>
  <si>
    <t>Cerano d'Intelvi</t>
  </si>
  <si>
    <t>Cerano</t>
  </si>
  <si>
    <t>Ceranesi</t>
  </si>
  <si>
    <t>Cerami</t>
  </si>
  <si>
    <t>Ceprano</t>
  </si>
  <si>
    <t>Ceppo Morelli</t>
  </si>
  <si>
    <t>Ceppaloni</t>
  </si>
  <si>
    <t>Cepagatti</t>
  </si>
  <si>
    <t>Centuripe</t>
  </si>
  <si>
    <t>Centrache</t>
  </si>
  <si>
    <t>Centola</t>
  </si>
  <si>
    <t>Cento</t>
  </si>
  <si>
    <t>Centallo</t>
  </si>
  <si>
    <t>Centa San Nicolò</t>
  </si>
  <si>
    <t>Cengio</t>
  </si>
  <si>
    <t>Ceneselli</t>
  </si>
  <si>
    <t>Cene</t>
  </si>
  <si>
    <t>Cencenighe Agordino</t>
  </si>
  <si>
    <t>Cenate Sotto</t>
  </si>
  <si>
    <t>Cenate Sopra</t>
  </si>
  <si>
    <t>Cenadi</t>
  </si>
  <si>
    <t>Cembra</t>
  </si>
  <si>
    <t>Cellole</t>
  </si>
  <si>
    <t>Cellio</t>
  </si>
  <si>
    <t>Cellino San Marco</t>
  </si>
  <si>
    <t>Cellino Attanasio</t>
  </si>
  <si>
    <t>Cellere</t>
  </si>
  <si>
    <t>Celleno</t>
  </si>
  <si>
    <t>Celle Ligure</t>
  </si>
  <si>
    <t>Celle Enomondo</t>
  </si>
  <si>
    <t>Celle di San Vito</t>
  </si>
  <si>
    <t>Celle di Macra</t>
  </si>
  <si>
    <t>Celle di Bulgheria</t>
  </si>
  <si>
    <t>Cellatica</t>
  </si>
  <si>
    <t>Cellarengo</t>
  </si>
  <si>
    <t>Cellara</t>
  </si>
  <si>
    <t>Cellamare</t>
  </si>
  <si>
    <t>Cella Monte</t>
  </si>
  <si>
    <t>Cella Dati</t>
  </si>
  <si>
    <t>Celico</t>
  </si>
  <si>
    <t>Celenza Valfortore</t>
  </si>
  <si>
    <t>Celenza sul Trigno</t>
  </si>
  <si>
    <t>Celano</t>
  </si>
  <si>
    <t>Ceglie Messapica</t>
  </si>
  <si>
    <t>Ceggia</t>
  </si>
  <si>
    <t>Cefalù</t>
  </si>
  <si>
    <t>Cefalà Diana</t>
  </si>
  <si>
    <t>Cedrasco</t>
  </si>
  <si>
    <t>Cedegolo</t>
  </si>
  <si>
    <t>Cecina</t>
  </si>
  <si>
    <t>Cecima</t>
  </si>
  <si>
    <t>Ceccano</t>
  </si>
  <si>
    <t>Cazzano Sant'Andrea</t>
  </si>
  <si>
    <t>Cazzano di Tramigna</t>
  </si>
  <si>
    <t>Cazzago San Martino</t>
  </si>
  <si>
    <t>Cazzago Brabbia</t>
  </si>
  <si>
    <t>Cavriglia</t>
  </si>
  <si>
    <t>Cavriana</t>
  </si>
  <si>
    <t>Cavriago</t>
  </si>
  <si>
    <t>Cavour</t>
  </si>
  <si>
    <t>Cavizzana</t>
  </si>
  <si>
    <t>Cavezzo</t>
  </si>
  <si>
    <t>Cavernago</t>
  </si>
  <si>
    <t>Cavenago di Brianza</t>
  </si>
  <si>
    <t>Cavenago d'Adda</t>
  </si>
  <si>
    <t>Cavedine</t>
  </si>
  <si>
    <t>Cavedago</t>
  </si>
  <si>
    <t>Cave</t>
  </si>
  <si>
    <t>Cavazzo Carnico</t>
  </si>
  <si>
    <t>Cavatore</t>
  </si>
  <si>
    <t>Cavasso Nuovo</t>
  </si>
  <si>
    <t>Cavaso del Tomba</t>
  </si>
  <si>
    <t>Cavarzere</t>
  </si>
  <si>
    <t>Cavaria con Premezzo</t>
  </si>
  <si>
    <t>Cavargna</t>
  </si>
  <si>
    <t>Cavareno</t>
  </si>
  <si>
    <t>Cavallirio</t>
  </si>
  <si>
    <t>Cavallino</t>
  </si>
  <si>
    <t>Cavallermaggiore</t>
  </si>
  <si>
    <t>Cavallerleone</t>
  </si>
  <si>
    <t>Cavallasca</t>
  </si>
  <si>
    <t>Cavalese</t>
  </si>
  <si>
    <t>Cavaion Veronese</t>
  </si>
  <si>
    <t>Cavagnolo</t>
  </si>
  <si>
    <t>Cavaglio-Spoccia</t>
  </si>
  <si>
    <t>Cavaglio Spoccia</t>
  </si>
  <si>
    <t>Cavaglio d'Agogna</t>
  </si>
  <si>
    <t>Cavaglietto</t>
  </si>
  <si>
    <t>Cavaglià</t>
  </si>
  <si>
    <t>Cavacurta</t>
  </si>
  <si>
    <t>Cava Manara</t>
  </si>
  <si>
    <t>Cava de' Tirreni</t>
  </si>
  <si>
    <t>Cautano</t>
  </si>
  <si>
    <t>Caulonia</t>
  </si>
  <si>
    <t>Cattolica Eraclea</t>
  </si>
  <si>
    <t>Cattolica</t>
  </si>
  <si>
    <t>Catignano</t>
  </si>
  <si>
    <t>Catenanuova</t>
  </si>
  <si>
    <t>Catanzaro</t>
  </si>
  <si>
    <t>Catania</t>
  </si>
  <si>
    <t>Castrovillari</t>
  </si>
  <si>
    <t>Castroregio</t>
  </si>
  <si>
    <t>Castroreale</t>
  </si>
  <si>
    <t>Castropignano</t>
  </si>
  <si>
    <t>Castronuovo di Sicilia</t>
  </si>
  <si>
    <t>Castronuovo di Sant'Andrea</t>
  </si>
  <si>
    <t>Castronno</t>
  </si>
  <si>
    <t>Castrolibero</t>
  </si>
  <si>
    <t>Castrofilippo</t>
  </si>
  <si>
    <t>Castrocielo</t>
  </si>
  <si>
    <t>Castrocaro Terme e Terra del Sole</t>
  </si>
  <si>
    <t>Castro dei Volsci</t>
  </si>
  <si>
    <t>Castro</t>
  </si>
  <si>
    <t>Castrignano del Capo</t>
  </si>
  <si>
    <t>Castrignano de' Greci</t>
  </si>
  <si>
    <t>Castri di Lecce</t>
  </si>
  <si>
    <t>Castrezzato</t>
  </si>
  <si>
    <t>Castorano</t>
  </si>
  <si>
    <t>Casto</t>
  </si>
  <si>
    <t>Castiraga Vidardo</t>
  </si>
  <si>
    <t>Castions di Strada</t>
  </si>
  <si>
    <t>Castione della Presolana</t>
  </si>
  <si>
    <t>Castione Andevenno</t>
  </si>
  <si>
    <t>Castino</t>
  </si>
  <si>
    <t>Castilenti</t>
  </si>
  <si>
    <t>Castignano</t>
  </si>
  <si>
    <t>Castiglione Torinese</t>
  </si>
  <si>
    <t>Castiglione Tinella</t>
  </si>
  <si>
    <t>Castiglione Olona</t>
  </si>
  <si>
    <t>Castiglione Messer Raimondo</t>
  </si>
  <si>
    <t>Castiglione Messer Marino</t>
  </si>
  <si>
    <t>Castiglione in Teverina</t>
  </si>
  <si>
    <t>Castiglione Falletto</t>
  </si>
  <si>
    <t>Castiglione d'Orcia</t>
  </si>
  <si>
    <t>Castiglione d'Intelvi</t>
  </si>
  <si>
    <t>Castiglione di Sicilia</t>
  </si>
  <si>
    <t>Castiglione di Garfagnana</t>
  </si>
  <si>
    <t>Castiglione delle Stiviere</t>
  </si>
  <si>
    <t>Castiglione della Pescaia</t>
  </si>
  <si>
    <t>Castiglione del Lago</t>
  </si>
  <si>
    <t>Castiglione del Genovesi</t>
  </si>
  <si>
    <t>Castiglione dei Pepoli</t>
  </si>
  <si>
    <t>Castiglione d'Adda</t>
  </si>
  <si>
    <t>Castiglione Cosentino</t>
  </si>
  <si>
    <t>Castiglione Chiavarese</t>
  </si>
  <si>
    <t>Castiglione a Casauria</t>
  </si>
  <si>
    <t>Castiglion Fiorentino</t>
  </si>
  <si>
    <t>Castiglion Fibocchi</t>
  </si>
  <si>
    <t>Castiadas</t>
  </si>
  <si>
    <t>Castenedolo</t>
  </si>
  <si>
    <t>Castenaso</t>
  </si>
  <si>
    <t>Castelvisconti</t>
  </si>
  <si>
    <t>Castelvetro Piacentino</t>
  </si>
  <si>
    <t>Castelvetro di Modena</t>
  </si>
  <si>
    <t>Castelvetrano</t>
  </si>
  <si>
    <t>Castelvetere sul Calore</t>
  </si>
  <si>
    <t>Castelvetere in Val Fortore</t>
  </si>
  <si>
    <t>Castelverrino</t>
  </si>
  <si>
    <t>Castelverde</t>
  </si>
  <si>
    <t>Castelvenere</t>
  </si>
  <si>
    <t>Castelvecchio Subequo</t>
  </si>
  <si>
    <t>Castelvecchio di Rocca Barbena</t>
  </si>
  <si>
    <t>Castelvecchio Calvisio</t>
  </si>
  <si>
    <t>Castelveccana</t>
  </si>
  <si>
    <t>Casteltermini</t>
  </si>
  <si>
    <t>Castelspina</t>
  </si>
  <si>
    <t>Castelsilano</t>
  </si>
  <si>
    <t>Castelseprio</t>
  </si>
  <si>
    <t>Castelsardo</t>
  </si>
  <si>
    <t>Castelsaraceno</t>
  </si>
  <si>
    <t>Castelsantangelo sul Nera</t>
  </si>
  <si>
    <t>Castelrotto</t>
  </si>
  <si>
    <t>Castelraimondo</t>
  </si>
  <si>
    <t>Castelpoto</t>
  </si>
  <si>
    <t>Castelplanio</t>
  </si>
  <si>
    <t>Castelpizzuto</t>
  </si>
  <si>
    <t>Castelpetroso</t>
  </si>
  <si>
    <t>Castelpagano</t>
  </si>
  <si>
    <t>Castelnuovo Scrivia</t>
  </si>
  <si>
    <t>Castelnuovo Rangone</t>
  </si>
  <si>
    <t>Castelnuovo Parano</t>
  </si>
  <si>
    <t>Castelnuovo Nigra</t>
  </si>
  <si>
    <t>Castelnuovo Magra</t>
  </si>
  <si>
    <t>Castelnuovo Don Bosco</t>
  </si>
  <si>
    <t>Castelnuovo di Val di Cecina</t>
  </si>
  <si>
    <t>Castelnuovo di Porto</t>
  </si>
  <si>
    <t>Castelnuovo di Garfagnana</t>
  </si>
  <si>
    <t>Castelnuovo di Farfa</t>
  </si>
  <si>
    <t>Castelnuovo di Conza</t>
  </si>
  <si>
    <t>Castelnuovo di Ceva</t>
  </si>
  <si>
    <t>Castelnuovo della Daunia</t>
  </si>
  <si>
    <t>Castelnuovo del Garda</t>
  </si>
  <si>
    <t>Castelnuovo Cilento</t>
  </si>
  <si>
    <t>Castelnuovo Calcea</t>
  </si>
  <si>
    <t>Castelnuovo Bozzente</t>
  </si>
  <si>
    <t>Castelnuovo Bormida</t>
  </si>
  <si>
    <t>Castelnuovo Bocca d'Adda</t>
  </si>
  <si>
    <t>Castelnuovo Berardenga</t>
  </si>
  <si>
    <t>Castelnuovo Belbo</t>
  </si>
  <si>
    <t>Castelnuovo</t>
  </si>
  <si>
    <t>Castelnovo ne' Monti</t>
  </si>
  <si>
    <t>Castelnovo di Sotto</t>
  </si>
  <si>
    <t>Castelnovo del Friuli</t>
  </si>
  <si>
    <t>Castelnovo Bariano</t>
  </si>
  <si>
    <t>Castelnovetto</t>
  </si>
  <si>
    <t>Castelmola</t>
  </si>
  <si>
    <t>Castelmezzano</t>
  </si>
  <si>
    <t>Castelmauro</t>
  </si>
  <si>
    <t>Castelmassa</t>
  </si>
  <si>
    <t>Castelmarte</t>
  </si>
  <si>
    <t>Castelmagno</t>
  </si>
  <si>
    <t>Castell'Umberto</t>
  </si>
  <si>
    <t>Castelluccio Valmaggiore</t>
  </si>
  <si>
    <t>Castelluccio Superiore</t>
  </si>
  <si>
    <t>Castelluccio Inferiore</t>
  </si>
  <si>
    <t>Castelluccio dei Sauri</t>
  </si>
  <si>
    <t>Castellucchio</t>
  </si>
  <si>
    <t>Castello-Molina di Fiemme</t>
  </si>
  <si>
    <t>Castello Tesino</t>
  </si>
  <si>
    <t>Castello Lavazzo</t>
  </si>
  <si>
    <t>Castello di Serravalle</t>
  </si>
  <si>
    <t>Castello di Godego</t>
  </si>
  <si>
    <t>Castello di Cisterna</t>
  </si>
  <si>
    <t>Castello di Brianza</t>
  </si>
  <si>
    <t>Castello di Annone</t>
  </si>
  <si>
    <t>Castello dell'Acqua</t>
  </si>
  <si>
    <t>Castello del Matese</t>
  </si>
  <si>
    <t>Castello d'Argile</t>
  </si>
  <si>
    <t>Castello d'Agogna</t>
  </si>
  <si>
    <t>Castello Cabiaglio</t>
  </si>
  <si>
    <t>Castelliri</t>
  </si>
  <si>
    <t>Castellino Tanaro</t>
  </si>
  <si>
    <t>Castellino del Biferno</t>
  </si>
  <si>
    <t>Castellinaldo</t>
  </si>
  <si>
    <t>Castellina Marittima</t>
  </si>
  <si>
    <t>Castellina in Chianti</t>
  </si>
  <si>
    <t>Castelli Calepio</t>
  </si>
  <si>
    <t>Castelli</t>
  </si>
  <si>
    <t>Castelletto Uzzone</t>
  </si>
  <si>
    <t>Castelletto Stura</t>
  </si>
  <si>
    <t>Castelletto sopra Ticino</t>
  </si>
  <si>
    <t>Castelletto Monferrato</t>
  </si>
  <si>
    <t>Castelletto Molina</t>
  </si>
  <si>
    <t>Castelletto Merli</t>
  </si>
  <si>
    <t>Castelletto d'Orba</t>
  </si>
  <si>
    <t>Castelletto di Branduzzo</t>
  </si>
  <si>
    <t>Castelletto d'Erro</t>
  </si>
  <si>
    <t>Castelletto Cervo</t>
  </si>
  <si>
    <t>Castellero</t>
  </si>
  <si>
    <t>Castelleone di Suasa</t>
  </si>
  <si>
    <t>Castelleone</t>
  </si>
  <si>
    <t>Castellazzo Novarese</t>
  </si>
  <si>
    <t>Castellazzo Bormida</t>
  </si>
  <si>
    <t>Castell'Azzara</t>
  </si>
  <si>
    <t>Castell'Arquato</t>
  </si>
  <si>
    <t>Castellaro</t>
  </si>
  <si>
    <t>Castellarano</t>
  </si>
  <si>
    <t>Castellar Guidobono</t>
  </si>
  <si>
    <t>Castellar</t>
  </si>
  <si>
    <t>Castellanza</t>
  </si>
  <si>
    <t>Castellania</t>
  </si>
  <si>
    <t>Castellaneta</t>
  </si>
  <si>
    <t>Castellana Sicula</t>
  </si>
  <si>
    <t>Castellana Grotte</t>
  </si>
  <si>
    <t>Castellamonte</t>
  </si>
  <si>
    <t>Castellammare di Stabia</t>
  </si>
  <si>
    <t>Castellammare del Golfo</t>
  </si>
  <si>
    <t>Castellalto</t>
  </si>
  <si>
    <t>Castell'Alfero</t>
  </si>
  <si>
    <t>Castellafiume</t>
  </si>
  <si>
    <t>Castellabate</t>
  </si>
  <si>
    <t>Castelguidone</t>
  </si>
  <si>
    <t>Castelguglielmo</t>
  </si>
  <si>
    <t>Castelgrande</t>
  </si>
  <si>
    <t>Castelgomberto</t>
  </si>
  <si>
    <t>Castelfranco Veneto</t>
  </si>
  <si>
    <t>Castelfranco in Miscano</t>
  </si>
  <si>
    <t>Castelfranco Emilia</t>
  </si>
  <si>
    <t>Castelfranco di Sotto</t>
  </si>
  <si>
    <t>Castelfranco di Sopra</t>
  </si>
  <si>
    <t>Castelfranci</t>
  </si>
  <si>
    <t>Castelforte</t>
  </si>
  <si>
    <t>Castelfondo</t>
  </si>
  <si>
    <t>Castelfiorentino</t>
  </si>
  <si>
    <t>Castelfidardo</t>
  </si>
  <si>
    <t>Casteldidone</t>
  </si>
  <si>
    <t>Casteldelfino</t>
  </si>
  <si>
    <t>Casteldelci</t>
  </si>
  <si>
    <t>Casteldaccia</t>
  </si>
  <si>
    <t>Castelcucco</t>
  </si>
  <si>
    <t>Castelcovati</t>
  </si>
  <si>
    <t>Castelcivita</t>
  </si>
  <si>
    <t>Castelbuono</t>
  </si>
  <si>
    <t>Castelbottaccio</t>
  </si>
  <si>
    <t>Castelbianco</t>
  </si>
  <si>
    <t>Castelbello-Ciardes</t>
  </si>
  <si>
    <t>Castelbellino</t>
  </si>
  <si>
    <t>Castelbelforte</t>
  </si>
  <si>
    <t>Castelbaldo</t>
  </si>
  <si>
    <t>Castel Volturno</t>
  </si>
  <si>
    <t>Castel Vittorio</t>
  </si>
  <si>
    <t>Castel Viscardo</t>
  </si>
  <si>
    <t>Castel Sant'Elia</t>
  </si>
  <si>
    <t>Castel Sant'Angelo</t>
  </si>
  <si>
    <t>Castel San Vincenzo</t>
  </si>
  <si>
    <t>Castel San Pietro Terme</t>
  </si>
  <si>
    <t>Castel San Pietro Romano</t>
  </si>
  <si>
    <t>Castel San Niccolò</t>
  </si>
  <si>
    <t>Castel San Lorenzo</t>
  </si>
  <si>
    <t>Castel San Giovanni</t>
  </si>
  <si>
    <t>Castel San Giorgio</t>
  </si>
  <si>
    <t>Castel Rozzone</t>
  </si>
  <si>
    <t>Castel Rocchero</t>
  </si>
  <si>
    <t>Castel Ritaldi</t>
  </si>
  <si>
    <t>Castel Morrone</t>
  </si>
  <si>
    <t>Castel Mella</t>
  </si>
  <si>
    <t>Castel Maggiore</t>
  </si>
  <si>
    <t>Castel Madama</t>
  </si>
  <si>
    <t>Castel Guelfo di Bologna</t>
  </si>
  <si>
    <t>Castel Goffredo</t>
  </si>
  <si>
    <t>Castel Giorgio</t>
  </si>
  <si>
    <t>Castel Gandolfo</t>
  </si>
  <si>
    <t>Castel Gabbiano</t>
  </si>
  <si>
    <t>Castel Frentano</t>
  </si>
  <si>
    <t>Castel Focognano</t>
  </si>
  <si>
    <t>Castel di Tora</t>
  </si>
  <si>
    <t>Castel di Sasso</t>
  </si>
  <si>
    <t>Castel di Sangro</t>
  </si>
  <si>
    <t>Castel di Lucio</t>
  </si>
  <si>
    <t>Castel di Lama</t>
  </si>
  <si>
    <t>Castel di Iudica</t>
  </si>
  <si>
    <t>Castel di Ieri</t>
  </si>
  <si>
    <t>Castel di Casio</t>
  </si>
  <si>
    <t>Castel del Rio</t>
  </si>
  <si>
    <t>Castel del Piano</t>
  </si>
  <si>
    <t>Castel del Monte</t>
  </si>
  <si>
    <t>Castel del Giudice</t>
  </si>
  <si>
    <t>Castel d'Azzano</t>
  </si>
  <si>
    <t>Castel d'Ario</t>
  </si>
  <si>
    <t>Castel d'Aiano</t>
  </si>
  <si>
    <t>Castel Condino</t>
  </si>
  <si>
    <t>Castel Colonna</t>
  </si>
  <si>
    <t>Castel Castagna</t>
  </si>
  <si>
    <t>Castel Campagnano</t>
  </si>
  <si>
    <t>Castel Bolognese</t>
  </si>
  <si>
    <t>Castel Boglione</t>
  </si>
  <si>
    <t>Castel Baronia</t>
  </si>
  <si>
    <t>Castegnero</t>
  </si>
  <si>
    <t>Castegnato</t>
  </si>
  <si>
    <t>Casteggio</t>
  </si>
  <si>
    <t>Castano Primo</t>
  </si>
  <si>
    <t>Castana</t>
  </si>
  <si>
    <t>Castagnole Piemonte</t>
  </si>
  <si>
    <t>Castagnole Monferrato</t>
  </si>
  <si>
    <t>Castagnole delle Lanze</t>
  </si>
  <si>
    <t>Castagnito</t>
  </si>
  <si>
    <t>Castagneto Po</t>
  </si>
  <si>
    <t>Castagneto Carducci</t>
  </si>
  <si>
    <t>Castagnaro</t>
  </si>
  <si>
    <t>Cassolnovo</t>
  </si>
  <si>
    <t>Cassola</t>
  </si>
  <si>
    <t>Cassino</t>
  </si>
  <si>
    <t>Cassinetta di Lugagnano</t>
  </si>
  <si>
    <t>Cassinelle</t>
  </si>
  <si>
    <t>Cassine</t>
  </si>
  <si>
    <t>Cassinasco</t>
  </si>
  <si>
    <t>Cassina Valsassina</t>
  </si>
  <si>
    <t>Cassina Rizzardi</t>
  </si>
  <si>
    <t>Cassina de' Pecchi</t>
  </si>
  <si>
    <t>Cassiglio</t>
  </si>
  <si>
    <t>Cassaro</t>
  </si>
  <si>
    <t>Cassano Valcuvia</t>
  </si>
  <si>
    <t>Cassano Spinola</t>
  </si>
  <si>
    <t>Cassano Magnago</t>
  </si>
  <si>
    <t>Cassano Irpino</t>
  </si>
  <si>
    <t>Cassano delle Murge</t>
  </si>
  <si>
    <t>Cassano d'Adda</t>
  </si>
  <si>
    <t>Cassano allo Ionio</t>
  </si>
  <si>
    <t>Cassago Brianza</t>
  </si>
  <si>
    <t>Cassacco</t>
  </si>
  <si>
    <t>Caspoggio</t>
  </si>
  <si>
    <t>Casperia</t>
  </si>
  <si>
    <t>Casorzo</t>
  </si>
  <si>
    <t>Casoria</t>
  </si>
  <si>
    <t>Casorezzo</t>
  </si>
  <si>
    <t>Casorate Sempione</t>
  </si>
  <si>
    <t>Casorate Primo</t>
  </si>
  <si>
    <t>Casoli</t>
  </si>
  <si>
    <t>Casole d'Elsa</t>
  </si>
  <si>
    <t>Casole Bruzio</t>
  </si>
  <si>
    <t>Casola Valsenio</t>
  </si>
  <si>
    <t>Casola in Lunigiana</t>
  </si>
  <si>
    <t>Casola di Napoli</t>
  </si>
  <si>
    <t>Casnigo</t>
  </si>
  <si>
    <t>Casnate con Bernate</t>
  </si>
  <si>
    <t>Caslino d'Erba</t>
  </si>
  <si>
    <t>Casirate d'Adda</t>
  </si>
  <si>
    <t>Casina</t>
  </si>
  <si>
    <t>Casignana</t>
  </si>
  <si>
    <t>Casier</t>
  </si>
  <si>
    <t>Caserta</t>
  </si>
  <si>
    <t>Caselle Torinese</t>
  </si>
  <si>
    <t>Caselle Lurani</t>
  </si>
  <si>
    <t>Caselle Landi</t>
  </si>
  <si>
    <t>Caselle in Pittari</t>
  </si>
  <si>
    <t>Casella</t>
  </si>
  <si>
    <t>Caselette</t>
  </si>
  <si>
    <t>Casei Gerola</t>
  </si>
  <si>
    <t>Cascinette d'Ivrea</t>
  </si>
  <si>
    <t>Cascina</t>
  </si>
  <si>
    <t>Casciana Terme</t>
  </si>
  <si>
    <t>Casciago</t>
  </si>
  <si>
    <t>Cascia</t>
  </si>
  <si>
    <t>Casazza</t>
  </si>
  <si>
    <t>Casavatore</t>
  </si>
  <si>
    <t>Casatisma</t>
  </si>
  <si>
    <t>Casatenovo</t>
  </si>
  <si>
    <t>Casasco d'Intelvi</t>
  </si>
  <si>
    <t>Casasco</t>
  </si>
  <si>
    <t>Casarza Ligure</t>
  </si>
  <si>
    <t>Casarsa della Delizia</t>
  </si>
  <si>
    <t>Casarile</t>
  </si>
  <si>
    <t>Casargo</t>
  </si>
  <si>
    <t>Casarano</t>
  </si>
  <si>
    <t>Casapulla</t>
  </si>
  <si>
    <t>Casaprota</t>
  </si>
  <si>
    <t>Casapinta</t>
  </si>
  <si>
    <t>Casapesenna</t>
  </si>
  <si>
    <t>Casape</t>
  </si>
  <si>
    <t>Casanova Lonati</t>
  </si>
  <si>
    <t>Casanova Lerrone</t>
  </si>
  <si>
    <t>Casanova Elvo</t>
  </si>
  <si>
    <t>Casandrino</t>
  </si>
  <si>
    <t>Casamicciola Terme</t>
  </si>
  <si>
    <t>Casamassima</t>
  </si>
  <si>
    <t>Casamarciano</t>
  </si>
  <si>
    <t>Casalzuigno</t>
  </si>
  <si>
    <t>Casalvolone</t>
  </si>
  <si>
    <t>Casalvieri</t>
  </si>
  <si>
    <t>Casalvecchio Siculo</t>
  </si>
  <si>
    <t>Casalvecchio di Puglia</t>
  </si>
  <si>
    <t>Casaluce</t>
  </si>
  <si>
    <t>Casalserugo</t>
  </si>
  <si>
    <t>Casalromano</t>
  </si>
  <si>
    <t>Casalpusterlengo</t>
  </si>
  <si>
    <t>Casaloldo</t>
  </si>
  <si>
    <t>Casalnuovo Monterotaro</t>
  </si>
  <si>
    <t>Casalnuovo di Napoli</t>
  </si>
  <si>
    <t>Casalnoceto</t>
  </si>
  <si>
    <t>Casalmoro</t>
  </si>
  <si>
    <t>Casalmorano</t>
  </si>
  <si>
    <t>Casalmaiocco</t>
  </si>
  <si>
    <t>Casalmaggiore</t>
  </si>
  <si>
    <t>Casalino</t>
  </si>
  <si>
    <t>Casalincontrada</t>
  </si>
  <si>
    <t>Casalgrasso</t>
  </si>
  <si>
    <t>Casalgrande</t>
  </si>
  <si>
    <t>Casalfiumanese</t>
  </si>
  <si>
    <t>Casaletto Vaprio</t>
  </si>
  <si>
    <t>Casaletto Spartano</t>
  </si>
  <si>
    <t>Casaletto Lodigiano</t>
  </si>
  <si>
    <t>Casaletto di Sopra</t>
  </si>
  <si>
    <t>Casaletto Ceredano</t>
  </si>
  <si>
    <t>Casaleone</t>
  </si>
  <si>
    <t>Casaleggio Novara</t>
  </si>
  <si>
    <t>Casaleggio Boiro</t>
  </si>
  <si>
    <t>Casalecchio di Reno</t>
  </si>
  <si>
    <t>Casale sul Sile</t>
  </si>
  <si>
    <t>Casale Monferrato</t>
  </si>
  <si>
    <t>Casale Marittimo</t>
  </si>
  <si>
    <t>Casale Litta</t>
  </si>
  <si>
    <t>Casale di Scodosia</t>
  </si>
  <si>
    <t>Casale Cremasco-Vidolasco</t>
  </si>
  <si>
    <t>Casale Corte Cerro</t>
  </si>
  <si>
    <t>Casalduni</t>
  </si>
  <si>
    <t>Casalciprano</t>
  </si>
  <si>
    <t>Casalbuttano ed Uniti</t>
  </si>
  <si>
    <t>Casalbuono</t>
  </si>
  <si>
    <t>Casalborgone</t>
  </si>
  <si>
    <t>Casalbore</t>
  </si>
  <si>
    <t>Casalbordino</t>
  </si>
  <si>
    <t>Casalbeltrame</t>
  </si>
  <si>
    <t>Casalattico</t>
  </si>
  <si>
    <t>Casalanguida</t>
  </si>
  <si>
    <t>Casal Velino</t>
  </si>
  <si>
    <t>Casal di Principe</t>
  </si>
  <si>
    <t>Casal Cermelli</t>
  </si>
  <si>
    <t>Casagiove</t>
  </si>
  <si>
    <t>Casacanditella</t>
  </si>
  <si>
    <t>Casacalenda</t>
  </si>
  <si>
    <t>Casabona</t>
  </si>
  <si>
    <t>Carzano</t>
  </si>
  <si>
    <t>Carvico</t>
  </si>
  <si>
    <t>Carunchio</t>
  </si>
  <si>
    <t>Carugo</t>
  </si>
  <si>
    <t>Carugate</t>
  </si>
  <si>
    <t>Cartura</t>
  </si>
  <si>
    <t>Cartosio</t>
  </si>
  <si>
    <t>Cartoceto</t>
  </si>
  <si>
    <t>Cartignano</t>
  </si>
  <si>
    <t>Cartigliano</t>
  </si>
  <si>
    <t>Carsoli</t>
  </si>
  <si>
    <t>Carrù</t>
  </si>
  <si>
    <t>Carrosio</t>
  </si>
  <si>
    <t>Carrodano</t>
  </si>
  <si>
    <t>Carro</t>
  </si>
  <si>
    <t>Carrega Ligure</t>
  </si>
  <si>
    <t>Carrè</t>
  </si>
  <si>
    <t>Carrara Santo Stefano</t>
  </si>
  <si>
    <t>Carrara San Giorgio</t>
  </si>
  <si>
    <t>Carrara</t>
  </si>
  <si>
    <t>Carpinone</t>
  </si>
  <si>
    <t>Carpino</t>
  </si>
  <si>
    <t>Carpineto Sinello</t>
  </si>
  <si>
    <t>Carpineto Romano</t>
  </si>
  <si>
    <t>Carpineto della Nora</t>
  </si>
  <si>
    <t>Carpineti</t>
  </si>
  <si>
    <t>Carpignano Sesia</t>
  </si>
  <si>
    <t>Carpignano Salentino</t>
  </si>
  <si>
    <t>Carpiano</t>
  </si>
  <si>
    <t>Carpi</t>
  </si>
  <si>
    <t>Carpeneto</t>
  </si>
  <si>
    <t>Carpenedolo</t>
  </si>
  <si>
    <t>Carpegna</t>
  </si>
  <si>
    <t>Carpasio</t>
  </si>
  <si>
    <t>Carpanzano</t>
  </si>
  <si>
    <t>Carpaneto Piacentino</t>
  </si>
  <si>
    <t>Carovilli</t>
  </si>
  <si>
    <t>Carovigno</t>
  </si>
  <si>
    <t>Carosino</t>
  </si>
  <si>
    <t>Caronno Varesino</t>
  </si>
  <si>
    <t>Caronno Pertusella</t>
  </si>
  <si>
    <t>Caronia</t>
  </si>
  <si>
    <t>Carona</t>
  </si>
  <si>
    <t>Carolei</t>
  </si>
  <si>
    <t>Carobbio degli Angeli</t>
  </si>
  <si>
    <t>Carnate</t>
  </si>
  <si>
    <t>Carnago</t>
  </si>
  <si>
    <t>Carmignano di Brenta</t>
  </si>
  <si>
    <t>Carmignano</t>
  </si>
  <si>
    <t>Carmiano</t>
  </si>
  <si>
    <t>Carmagnola</t>
  </si>
  <si>
    <t>Carlopoli</t>
  </si>
  <si>
    <t>Carloforte</t>
  </si>
  <si>
    <t>Carlino</t>
  </si>
  <si>
    <t>Carlentini</t>
  </si>
  <si>
    <t>Carlazzo</t>
  </si>
  <si>
    <t>Carlantino</t>
  </si>
  <si>
    <t>Carisolo</t>
  </si>
  <si>
    <t>Carisio</t>
  </si>
  <si>
    <t>Carinola</t>
  </si>
  <si>
    <t>Carini</t>
  </si>
  <si>
    <t>Carinaro</t>
  </si>
  <si>
    <t>Carimate</t>
  </si>
  <si>
    <t>Carignano</t>
  </si>
  <si>
    <t>Carife</t>
  </si>
  <si>
    <t>Cariati</t>
  </si>
  <si>
    <t>Cargeghe</t>
  </si>
  <si>
    <t>Carfizzi</t>
  </si>
  <si>
    <t>Carezzano</t>
  </si>
  <si>
    <t>Caresanablot</t>
  </si>
  <si>
    <t>Caresana</t>
  </si>
  <si>
    <t>Careri</t>
  </si>
  <si>
    <t>Carentino</t>
  </si>
  <si>
    <t>Carenno</t>
  </si>
  <si>
    <t>Carema</t>
  </si>
  <si>
    <t>Careggine</t>
  </si>
  <si>
    <t>Caredddu</t>
  </si>
  <si>
    <t>Cardito</t>
  </si>
  <si>
    <t>Cardinale</t>
  </si>
  <si>
    <t>Cardeto</t>
  </si>
  <si>
    <t>Cardedu</t>
  </si>
  <si>
    <t>Cardè</t>
  </si>
  <si>
    <t>Cardano al Campo</t>
  </si>
  <si>
    <t>Carcoforo</t>
  </si>
  <si>
    <t>Carceri</t>
  </si>
  <si>
    <t>Carcare</t>
  </si>
  <si>
    <t>Carbonia</t>
  </si>
  <si>
    <t>Carbonera</t>
  </si>
  <si>
    <t>Carbone</t>
  </si>
  <si>
    <t>Carbonate</t>
  </si>
  <si>
    <t>Carbonara Scrivia</t>
  </si>
  <si>
    <t>Carbonara di Po</t>
  </si>
  <si>
    <t>Carbonara di Nola</t>
  </si>
  <si>
    <t>Carbonara al Ticino</t>
  </si>
  <si>
    <t>Carbognano</t>
  </si>
  <si>
    <t>Caravonica</t>
  </si>
  <si>
    <t>Caravino</t>
  </si>
  <si>
    <t>Caravate</t>
  </si>
  <si>
    <t>Caravaggio</t>
  </si>
  <si>
    <t>Carate Urio</t>
  </si>
  <si>
    <t>Carate Brianza</t>
  </si>
  <si>
    <t>Carassai</t>
  </si>
  <si>
    <t>Carasco</t>
  </si>
  <si>
    <t>Carapelle Calvisio</t>
  </si>
  <si>
    <t>Carapelle</t>
  </si>
  <si>
    <t>Carano</t>
  </si>
  <si>
    <t>Caramanico Terme</t>
  </si>
  <si>
    <t>Caramagna Piemonte</t>
  </si>
  <si>
    <t>Caraglio</t>
  </si>
  <si>
    <t>Caraffa di Catanzaro</t>
  </si>
  <si>
    <t>Caraffa del Bianco</t>
  </si>
  <si>
    <t>Capurso</t>
  </si>
  <si>
    <t>Capua</t>
  </si>
  <si>
    <t>Capriva del Friuli</t>
  </si>
  <si>
    <t>Capriolo</t>
  </si>
  <si>
    <t>Caprino Veronese</t>
  </si>
  <si>
    <t>Caprino Bergamasco</t>
  </si>
  <si>
    <t>Caprile</t>
  </si>
  <si>
    <t>Capriglio</t>
  </si>
  <si>
    <t>Capriglia Irpina</t>
  </si>
  <si>
    <t>Caprie</t>
  </si>
  <si>
    <t>Capriati a Volturno</t>
  </si>
  <si>
    <t>Capriate San Gervasio</t>
  </si>
  <si>
    <t>Capriata d'Orba</t>
  </si>
  <si>
    <t>Capriano del Colle</t>
  </si>
  <si>
    <t>Capriana</t>
  </si>
  <si>
    <t>Capri Leone</t>
  </si>
  <si>
    <t>Capri</t>
  </si>
  <si>
    <t>Caprezzo</t>
  </si>
  <si>
    <t>Caprese Michelangelo</t>
  </si>
  <si>
    <t>Caprauna</t>
  </si>
  <si>
    <t>Caprarola</t>
  </si>
  <si>
    <t>Caprarica di Lecce</t>
  </si>
  <si>
    <t>Capranica Prenestina</t>
  </si>
  <si>
    <t>Capranica</t>
  </si>
  <si>
    <t>Capralba</t>
  </si>
  <si>
    <t>Capraia Isola</t>
  </si>
  <si>
    <t>Capraia e Limite</t>
  </si>
  <si>
    <t>Capracotta</t>
  </si>
  <si>
    <t>Cappelle sul Tavo</t>
  </si>
  <si>
    <t>Cappella Maggiore</t>
  </si>
  <si>
    <t>Cappella de' Picenardi</t>
  </si>
  <si>
    <t>Cappella Cantone</t>
  </si>
  <si>
    <t>Cappadocia</t>
  </si>
  <si>
    <t>Capovalle</t>
  </si>
  <si>
    <t>Capoterra</t>
  </si>
  <si>
    <t>Caposele</t>
  </si>
  <si>
    <t>Caporciano</t>
  </si>
  <si>
    <t>Caponago</t>
  </si>
  <si>
    <t>Capolona</t>
  </si>
  <si>
    <t>Capoliveri</t>
  </si>
  <si>
    <t>Capodrise</t>
  </si>
  <si>
    <t>Capodimonte</t>
  </si>
  <si>
    <t>Capo d'Orlando</t>
  </si>
  <si>
    <t>Capo di Ponte</t>
  </si>
  <si>
    <t>Capizzone</t>
  </si>
  <si>
    <t>Capizzi</t>
  </si>
  <si>
    <t>Capitignano</t>
  </si>
  <si>
    <t>Capistrello</t>
  </si>
  <si>
    <t>Capistrano</t>
  </si>
  <si>
    <t>Capiago Intimiano</t>
  </si>
  <si>
    <t>Capestrano</t>
  </si>
  <si>
    <t>Capergnanica</t>
  </si>
  <si>
    <t>Capena</t>
  </si>
  <si>
    <t>Capannori</t>
  </si>
  <si>
    <t>Capannoli</t>
  </si>
  <si>
    <t>Capalbio</t>
  </si>
  <si>
    <t>Capaci</t>
  </si>
  <si>
    <t>Capaccio</t>
  </si>
  <si>
    <t>Caorso</t>
  </si>
  <si>
    <t>Caorle</t>
  </si>
  <si>
    <t>Canzo</t>
  </si>
  <si>
    <t>Canzano</t>
  </si>
  <si>
    <t>Cantù</t>
  </si>
  <si>
    <t>Cantoira</t>
  </si>
  <si>
    <t>Cantiano</t>
  </si>
  <si>
    <t>Canterano</t>
  </si>
  <si>
    <t>Cantello</t>
  </si>
  <si>
    <t>Cantarana</t>
  </si>
  <si>
    <t>Cantalupo nel Sannio</t>
  </si>
  <si>
    <t>Cantalupo Ligure</t>
  </si>
  <si>
    <t>Cantalupo in Sabina</t>
  </si>
  <si>
    <t>Cantalupa</t>
  </si>
  <si>
    <t>Cantalice</t>
  </si>
  <si>
    <t>Cantagallo</t>
  </si>
  <si>
    <t>Cansano</t>
  </si>
  <si>
    <t>Canossa</t>
  </si>
  <si>
    <t>Canosio</t>
  </si>
  <si>
    <t>Canosa Sannita</t>
  </si>
  <si>
    <t>Canosa di Puglia</t>
  </si>
  <si>
    <t>Canonica d'Adda</t>
  </si>
  <si>
    <t>Canolo</t>
  </si>
  <si>
    <t>Cannole</t>
  </si>
  <si>
    <t>Cannobio</t>
  </si>
  <si>
    <t>Canneto sull'Oglio</t>
  </si>
  <si>
    <t>Canneto Pavese</t>
  </si>
  <si>
    <t>Cannero Riviera</t>
  </si>
  <si>
    <t>Cannara</t>
  </si>
  <si>
    <t>Cannalonga</t>
  </si>
  <si>
    <t>Canna</t>
  </si>
  <si>
    <t>Canistro</t>
  </si>
  <si>
    <t>Canischio</t>
  </si>
  <si>
    <t>Canino</t>
  </si>
  <si>
    <t>Canicattini Bagni</t>
  </si>
  <si>
    <t>Canicattì</t>
  </si>
  <si>
    <t>Canevino</t>
  </si>
  <si>
    <t>Caneva</t>
  </si>
  <si>
    <t>Canepina</t>
  </si>
  <si>
    <t>Canelli</t>
  </si>
  <si>
    <t>Canegrate</t>
  </si>
  <si>
    <t>Candiolo</t>
  </si>
  <si>
    <t>Candidoni</t>
  </si>
  <si>
    <t>Candida</t>
  </si>
  <si>
    <t>Candiana</t>
  </si>
  <si>
    <t>Candia Lomellina</t>
  </si>
  <si>
    <t>Candia Canavese</t>
  </si>
  <si>
    <t>Candelo</t>
  </si>
  <si>
    <t>Candela</t>
  </si>
  <si>
    <t>Canda</t>
  </si>
  <si>
    <t>Cancello ed Arnone</t>
  </si>
  <si>
    <t>Cancellara</t>
  </si>
  <si>
    <t>Canazei</t>
  </si>
  <si>
    <t>Canaro</t>
  </si>
  <si>
    <t>Canale Monterano</t>
  </si>
  <si>
    <t>Canale d'Agordo</t>
  </si>
  <si>
    <t>Canale</t>
  </si>
  <si>
    <t>Canal San Bovo</t>
  </si>
  <si>
    <t>Camugnano</t>
  </si>
  <si>
    <t>Campotosto</t>
  </si>
  <si>
    <t>Campospinoso</t>
  </si>
  <si>
    <t>Camposanto</t>
  </si>
  <si>
    <t>Camposano</t>
  </si>
  <si>
    <t>Camposampiero</t>
  </si>
  <si>
    <t>Camporotondo Etneo</t>
  </si>
  <si>
    <t>Camporotondo di Fiastrone</t>
  </si>
  <si>
    <t>Camporosso</t>
  </si>
  <si>
    <t>Camporgiano</t>
  </si>
  <si>
    <t>Camporeale</t>
  </si>
  <si>
    <t>Campora</t>
  </si>
  <si>
    <t>Camponogara</t>
  </si>
  <si>
    <t>Campomorone</t>
  </si>
  <si>
    <t>Campomarino</t>
  </si>
  <si>
    <t>Campomaggiore</t>
  </si>
  <si>
    <t>Campolongo sul Brenta</t>
  </si>
  <si>
    <t>Campolongo Maggiore</t>
  </si>
  <si>
    <t>Campolongo al Torre</t>
  </si>
  <si>
    <t>Campolieto</t>
  </si>
  <si>
    <t>Campoli del Monte Taburno</t>
  </si>
  <si>
    <t>Campoli Appennino</t>
  </si>
  <si>
    <t>Campolattaro</t>
  </si>
  <si>
    <t>Campogalliano</t>
  </si>
  <si>
    <t>Campofranco</t>
  </si>
  <si>
    <t>Campoformido</t>
  </si>
  <si>
    <t>Campofiorito</t>
  </si>
  <si>
    <t>Campofilone</t>
  </si>
  <si>
    <t>Campofelice di Roccella</t>
  </si>
  <si>
    <t>Campofelice di Fitalia</t>
  </si>
  <si>
    <t>Campodoro</t>
  </si>
  <si>
    <t>Campodolcino</t>
  </si>
  <si>
    <t>Campodipietra</t>
  </si>
  <si>
    <t>Campodimele</t>
  </si>
  <si>
    <t>Campodenno</t>
  </si>
  <si>
    <t>Campodarsego</t>
  </si>
  <si>
    <t>Campochiaro</t>
  </si>
  <si>
    <t>Campobello di Mazara</t>
  </si>
  <si>
    <t>Campobello di Licata</t>
  </si>
  <si>
    <t>Campobasso</t>
  </si>
  <si>
    <t>Campo Tures</t>
  </si>
  <si>
    <t>Campo San Martino</t>
  </si>
  <si>
    <t>Campo nell'Elba</t>
  </si>
  <si>
    <t>Campo Ligure</t>
  </si>
  <si>
    <t>Campo di Trens</t>
  </si>
  <si>
    <t>Campo di Giove</t>
  </si>
  <si>
    <t>Campo Calabro</t>
  </si>
  <si>
    <t>Campli</t>
  </si>
  <si>
    <t>Campitello di Fassa</t>
  </si>
  <si>
    <t>Campione d'Italia</t>
  </si>
  <si>
    <t>Campiglione-Fenile</t>
  </si>
  <si>
    <t>Campiglia Marittima</t>
  </si>
  <si>
    <t>Campiglia dei Berici</t>
  </si>
  <si>
    <t>Campiglia Cervo</t>
  </si>
  <si>
    <t>Campi Salentina</t>
  </si>
  <si>
    <t>Campi Bisenzio</t>
  </si>
  <si>
    <t>Campertogno</t>
  </si>
  <si>
    <t>Campello sul Clitunno</t>
  </si>
  <si>
    <t>Campegine</t>
  </si>
  <si>
    <t>Camparada</t>
  </si>
  <si>
    <t>Campana</t>
  </si>
  <si>
    <t>Campagnola Emilia</t>
  </si>
  <si>
    <t>Campagnola Cremasca</t>
  </si>
  <si>
    <t>Campagnatico</t>
  </si>
  <si>
    <t>Campagnano di Roma</t>
  </si>
  <si>
    <t>Campagna Lupia</t>
  </si>
  <si>
    <t>Campagna</t>
  </si>
  <si>
    <t>Camogli</t>
  </si>
  <si>
    <t>Camo</t>
  </si>
  <si>
    <t>Cammarata</t>
  </si>
  <si>
    <t>Camisano Vicentino</t>
  </si>
  <si>
    <t>Camisano</t>
  </si>
  <si>
    <t>Camino al Tagliamento</t>
  </si>
  <si>
    <t>Camino</t>
  </si>
  <si>
    <t>Camini</t>
  </si>
  <si>
    <t>Caminata</t>
  </si>
  <si>
    <t>Camigliano</t>
  </si>
  <si>
    <t>Camerota</t>
  </si>
  <si>
    <t>Camerino</t>
  </si>
  <si>
    <t>Cameri</t>
  </si>
  <si>
    <t>Camerata Picena</t>
  </si>
  <si>
    <t>Camerata Nuova</t>
  </si>
  <si>
    <t>Camerata Cornello</t>
  </si>
  <si>
    <t>Camerano Casasco</t>
  </si>
  <si>
    <t>Camerano</t>
  </si>
  <si>
    <t>Camerana</t>
  </si>
  <si>
    <t>Camburzano</t>
  </si>
  <si>
    <t>Cambiasca</t>
  </si>
  <si>
    <t>Cambiano</t>
  </si>
  <si>
    <t>Cambiago</t>
  </si>
  <si>
    <t>Camastra</t>
  </si>
  <si>
    <t>Camandona</t>
  </si>
  <si>
    <t>Camairago</t>
  </si>
  <si>
    <t>Camaiore</t>
  </si>
  <si>
    <t>Camagna Monferrato</t>
  </si>
  <si>
    <t>Calvizzano</t>
  </si>
  <si>
    <t>Calvisano</t>
  </si>
  <si>
    <t>Calvignasco</t>
  </si>
  <si>
    <t>Calvignano</t>
  </si>
  <si>
    <t>Calvi Risorta</t>
  </si>
  <si>
    <t>Calvi dell'Umbria</t>
  </si>
  <si>
    <t>Calvi</t>
  </si>
  <si>
    <t>Calvera</t>
  </si>
  <si>
    <t>Calvenzano</t>
  </si>
  <si>
    <t>Calvene</t>
  </si>
  <si>
    <t>Calvello</t>
  </si>
  <si>
    <t>Calvatone</t>
  </si>
  <si>
    <t>Calvanico</t>
  </si>
  <si>
    <t>Calvagese della Riviera</t>
  </si>
  <si>
    <t>Caluso</t>
  </si>
  <si>
    <t>Calusco d'Adda</t>
  </si>
  <si>
    <t>Caltrano</t>
  </si>
  <si>
    <t>Calto</t>
  </si>
  <si>
    <t>Caltignaga</t>
  </si>
  <si>
    <t>Caltavuturo</t>
  </si>
  <si>
    <t>Caltanissetta</t>
  </si>
  <si>
    <t>Caltagirone</t>
  </si>
  <si>
    <t>Caltabellotta</t>
  </si>
  <si>
    <t>Caloveto</t>
  </si>
  <si>
    <t>Calosso</t>
  </si>
  <si>
    <t>Calopezzati</t>
  </si>
  <si>
    <t>Calolziocorte</t>
  </si>
  <si>
    <t>Calliano</t>
  </si>
  <si>
    <t>Callabiana</t>
  </si>
  <si>
    <t>Calizzano</t>
  </si>
  <si>
    <t>Calitri</t>
  </si>
  <si>
    <t>Calimera</t>
  </si>
  <si>
    <t>Calice Ligure</t>
  </si>
  <si>
    <t>Calice al Cornoviglio</t>
  </si>
  <si>
    <t>Calestano</t>
  </si>
  <si>
    <t>Calenzano</t>
  </si>
  <si>
    <t>Calendasco</t>
  </si>
  <si>
    <t>Caldonazzo</t>
  </si>
  <si>
    <t>Caldogno</t>
  </si>
  <si>
    <t>Caldiero</t>
  </si>
  <si>
    <t>Caldes</t>
  </si>
  <si>
    <t>Calderara di Reno</t>
  </si>
  <si>
    <t>Caldarola</t>
  </si>
  <si>
    <t>Caldaro sulla Strada del Vino</t>
  </si>
  <si>
    <t>Calco</t>
  </si>
  <si>
    <t>Calcio</t>
  </si>
  <si>
    <t>Calcinato</t>
  </si>
  <si>
    <t>Calcinate</t>
  </si>
  <si>
    <t>Calcinaia</t>
  </si>
  <si>
    <t>Calciano</t>
  </si>
  <si>
    <t>Calci</t>
  </si>
  <si>
    <t>Calceranica al Lago</t>
  </si>
  <si>
    <t>Calcata</t>
  </si>
  <si>
    <t>Calavino</t>
  </si>
  <si>
    <t>Calatafimi</t>
  </si>
  <si>
    <t>Calatabiano</t>
  </si>
  <si>
    <t>Calasetta</t>
  </si>
  <si>
    <t>Calascio</t>
  </si>
  <si>
    <t>Calascibetta</t>
  </si>
  <si>
    <t>Calasca-Castiglione</t>
  </si>
  <si>
    <t>Calanna</t>
  </si>
  <si>
    <t>Calangianus</t>
  </si>
  <si>
    <t>Calamonaci</t>
  </si>
  <si>
    <t>Calamandrana</t>
  </si>
  <si>
    <t>Calalzo di Cadore</t>
  </si>
  <si>
    <t>Calabritto</t>
  </si>
  <si>
    <t>Caivano</t>
  </si>
  <si>
    <t>Cairo Montenotte</t>
  </si>
  <si>
    <t>Cairate</t>
  </si>
  <si>
    <t>Cairano</t>
  </si>
  <si>
    <t>Caiolo</t>
  </si>
  <si>
    <t>Caino</t>
  </si>
  <si>
    <t>Caines</t>
  </si>
  <si>
    <t>Caiazzo</t>
  </si>
  <si>
    <t>Caianello</t>
  </si>
  <si>
    <t>Cagnò</t>
  </si>
  <si>
    <t>Cagno</t>
  </si>
  <si>
    <t>Cagnano Varano</t>
  </si>
  <si>
    <t>Cagnano Amiterno</t>
  </si>
  <si>
    <t>Caglio</t>
  </si>
  <si>
    <t>Cagliari</t>
  </si>
  <si>
    <t>Cagli</t>
  </si>
  <si>
    <t>Caggiano</t>
  </si>
  <si>
    <t>Cafasse</t>
  </si>
  <si>
    <t>Caerano di San Marco</t>
  </si>
  <si>
    <t>Cadrezzate</t>
  </si>
  <si>
    <t>Cadorago</t>
  </si>
  <si>
    <t>Cadoneghe</t>
  </si>
  <si>
    <t>Caderzone</t>
  </si>
  <si>
    <t>Cadeo</t>
  </si>
  <si>
    <t>Cadelbosco di Sopra</t>
  </si>
  <si>
    <t>Cadegliano-Viconago</t>
  </si>
  <si>
    <t>Caccuri</t>
  </si>
  <si>
    <t>Caccamo</t>
  </si>
  <si>
    <t>Cabras</t>
  </si>
  <si>
    <t>Cabiate</t>
  </si>
  <si>
    <t>Cabella Ligure</t>
  </si>
  <si>
    <t>Ca' d'Andrea</t>
  </si>
  <si>
    <t>Buttrio</t>
  </si>
  <si>
    <t>Buttigliera d'Asti</t>
  </si>
  <si>
    <t>Buttigliera Alta</t>
  </si>
  <si>
    <t>Buttapietra</t>
  </si>
  <si>
    <t>Buti</t>
  </si>
  <si>
    <t>Butera</t>
  </si>
  <si>
    <t>Busto Garolfo</t>
  </si>
  <si>
    <t>Busto Arsizio</t>
  </si>
  <si>
    <t>Bussoleno</t>
  </si>
  <si>
    <t>Bussolengo</t>
  </si>
  <si>
    <t>Busso</t>
  </si>
  <si>
    <t>Bussi sul Tirino</t>
  </si>
  <si>
    <t>Busseto</t>
  </si>
  <si>
    <t>Bussero</t>
  </si>
  <si>
    <t>Busnago</t>
  </si>
  <si>
    <t>Buseto Palizzolo</t>
  </si>
  <si>
    <t>Buscemi</t>
  </si>
  <si>
    <t>Buscate</t>
  </si>
  <si>
    <t>Busca</t>
  </si>
  <si>
    <t>Busano</t>
  </si>
  <si>
    <t>Busana</t>
  </si>
  <si>
    <t>Busalla</t>
  </si>
  <si>
    <t>Busachi</t>
  </si>
  <si>
    <t>Buronzo</t>
  </si>
  <si>
    <t>Burolo</t>
  </si>
  <si>
    <t>Buriasco</t>
  </si>
  <si>
    <t>Burgos</t>
  </si>
  <si>
    <t>Burgio</t>
  </si>
  <si>
    <t>Burcei</t>
  </si>
  <si>
    <t>Burago di Molgora</t>
  </si>
  <si>
    <t>Buonvicino</t>
  </si>
  <si>
    <t>Buonconvento</t>
  </si>
  <si>
    <t>Buonalbergo</t>
  </si>
  <si>
    <t>Buonabitacolo</t>
  </si>
  <si>
    <t>Bulzi</t>
  </si>
  <si>
    <t>Bultei</t>
  </si>
  <si>
    <t>Bulgarograsso</t>
  </si>
  <si>
    <t>Bulciago</t>
  </si>
  <si>
    <t>Buia</t>
  </si>
  <si>
    <t>Buguggiate</t>
  </si>
  <si>
    <t>Bugnara</t>
  </si>
  <si>
    <t>Buglio in Monte</t>
  </si>
  <si>
    <t>Buggiano</t>
  </si>
  <si>
    <t>Buggerru</t>
  </si>
  <si>
    <t>Budrio</t>
  </si>
  <si>
    <t>Budoni</t>
  </si>
  <si>
    <t>Budoia</t>
  </si>
  <si>
    <t>Buddusò</t>
  </si>
  <si>
    <t>Bucine</t>
  </si>
  <si>
    <t>Buccino</t>
  </si>
  <si>
    <t>Buccinasco</t>
  </si>
  <si>
    <t>Bucciano</t>
  </si>
  <si>
    <t>Bucchianico</t>
  </si>
  <si>
    <t>Buccheri</t>
  </si>
  <si>
    <t>Bubbio</t>
  </si>
  <si>
    <t>Bubbiano</t>
  </si>
  <si>
    <t>Bruzzano Zeffirio</t>
  </si>
  <si>
    <t>Bruzolo</t>
  </si>
  <si>
    <t>Brusson</t>
  </si>
  <si>
    <t>Brusnengo</t>
  </si>
  <si>
    <t>Brusimpiano</t>
  </si>
  <si>
    <t>Brusciano</t>
  </si>
  <si>
    <t>Brusasco</t>
  </si>
  <si>
    <t>Brusaporto</t>
  </si>
  <si>
    <t>Bruno</t>
  </si>
  <si>
    <t>Brunico</t>
  </si>
  <si>
    <t>Brunello</t>
  </si>
  <si>
    <t>Brunate</t>
  </si>
  <si>
    <t>Brumano</t>
  </si>
  <si>
    <t>Bruino</t>
  </si>
  <si>
    <t>Brugnera</t>
  </si>
  <si>
    <t>Brugnato</t>
  </si>
  <si>
    <t>Brugine</t>
  </si>
  <si>
    <t>Brugherio</t>
  </si>
  <si>
    <t>Brozolo</t>
  </si>
  <si>
    <t>Brovello-Carpugnino</t>
  </si>
  <si>
    <t>Brosso</t>
  </si>
  <si>
    <t>Brossasco</t>
  </si>
  <si>
    <t>Bronzolo</t>
  </si>
  <si>
    <t>Bronte</t>
  </si>
  <si>
    <t>Broni</t>
  </si>
  <si>
    <t>Brondello</t>
  </si>
  <si>
    <t>Brolo</t>
  </si>
  <si>
    <t>Brognaturo</t>
  </si>
  <si>
    <t>Brogliano</t>
  </si>
  <si>
    <t>Broccostella</t>
  </si>
  <si>
    <t>Brivio</t>
  </si>
  <si>
    <t>Brittoli</t>
  </si>
  <si>
    <t>Brissogne</t>
  </si>
  <si>
    <t>Brissago-Valtravaglia</t>
  </si>
  <si>
    <t>Brisighella</t>
  </si>
  <si>
    <t>Briosco</t>
  </si>
  <si>
    <t>Brione</t>
  </si>
  <si>
    <t>Briona</t>
  </si>
  <si>
    <t>Brinzio</t>
  </si>
  <si>
    <t>Brindisi Montagna</t>
  </si>
  <si>
    <t>Brindisi</t>
  </si>
  <si>
    <t>Brignano-Frascata</t>
  </si>
  <si>
    <t>Brignano Gera d'Adda</t>
  </si>
  <si>
    <t>Briga Novarese</t>
  </si>
  <si>
    <t>Briga Alta</t>
  </si>
  <si>
    <t>Brienza</t>
  </si>
  <si>
    <t>Brienno</t>
  </si>
  <si>
    <t>Bricherasio</t>
  </si>
  <si>
    <t>Briatico</t>
  </si>
  <si>
    <t>Briaglia</t>
  </si>
  <si>
    <t>Brezzo di Bedero</t>
  </si>
  <si>
    <t>Brez</t>
  </si>
  <si>
    <t>Bresso</t>
  </si>
  <si>
    <t>Bressanvido</t>
  </si>
  <si>
    <t>Bressanone</t>
  </si>
  <si>
    <t>Bressana Bottarone</t>
  </si>
  <si>
    <t>Bresimo</t>
  </si>
  <si>
    <t>Brescia</t>
  </si>
  <si>
    <t>Brescello</t>
  </si>
  <si>
    <t>Brenzone</t>
  </si>
  <si>
    <t>Brentonico</t>
  </si>
  <si>
    <t>Brentino Belluno</t>
  </si>
  <si>
    <t>Brenta</t>
  </si>
  <si>
    <t>Breno</t>
  </si>
  <si>
    <t>Brennero</t>
  </si>
  <si>
    <t>Brenna</t>
  </si>
  <si>
    <t>Brendola</t>
  </si>
  <si>
    <t>Breme</t>
  </si>
  <si>
    <t>Brembio</t>
  </si>
  <si>
    <t>Brembilla</t>
  </si>
  <si>
    <t>Brembate di Sopra</t>
  </si>
  <si>
    <t>Brembate</t>
  </si>
  <si>
    <t>Breia</t>
  </si>
  <si>
    <t>Breguzzo</t>
  </si>
  <si>
    <t>Bregnano</t>
  </si>
  <si>
    <t>Breganze</t>
  </si>
  <si>
    <t>Bregano</t>
  </si>
  <si>
    <t>Breda di Piave</t>
  </si>
  <si>
    <t>Brebbia</t>
  </si>
  <si>
    <t>Braone</t>
  </si>
  <si>
    <t>Branzi</t>
  </si>
  <si>
    <t>Brandizzo</t>
  </si>
  <si>
    <t>Brandico</t>
  </si>
  <si>
    <t>Brancaleone</t>
  </si>
  <si>
    <t>Brallo di Pregola</t>
  </si>
  <si>
    <t>Braies</t>
  </si>
  <si>
    <t>Bracigliano</t>
  </si>
  <si>
    <t>Bracciano</t>
  </si>
  <si>
    <t>Bracca</t>
  </si>
  <si>
    <t>Bra</t>
  </si>
  <si>
    <t>Bozzolo</t>
  </si>
  <si>
    <t>Bozzole</t>
  </si>
  <si>
    <t>Bovolone</t>
  </si>
  <si>
    <t>Bovolenta</t>
  </si>
  <si>
    <t>Bovisio-Masciago</t>
  </si>
  <si>
    <t>Bovino</t>
  </si>
  <si>
    <t>Boville Ernica</t>
  </si>
  <si>
    <t>Boville</t>
  </si>
  <si>
    <t>Bovezzo</t>
  </si>
  <si>
    <t>Boves</t>
  </si>
  <si>
    <t>Bovegno</t>
  </si>
  <si>
    <t>Bovalino</t>
  </si>
  <si>
    <t>Bova Marina</t>
  </si>
  <si>
    <t>Bova</t>
  </si>
  <si>
    <t>Bottidda</t>
  </si>
  <si>
    <t>Botticino</t>
  </si>
  <si>
    <t>Bottanuco</t>
  </si>
  <si>
    <t>Botrugno</t>
  </si>
  <si>
    <t>Botricello</t>
  </si>
  <si>
    <t>Bossolasco</t>
  </si>
  <si>
    <t>Bossico</t>
  </si>
  <si>
    <t>Bosnasco</t>
  </si>
  <si>
    <t>Bosisio Parini</t>
  </si>
  <si>
    <t>Bosio</t>
  </si>
  <si>
    <t>Bosia</t>
  </si>
  <si>
    <t>Bosentino</t>
  </si>
  <si>
    <t>Boscotrecase</t>
  </si>
  <si>
    <t>Boscoreale</t>
  </si>
  <si>
    <t>Bosconero</t>
  </si>
  <si>
    <t>Bosco Marengo</t>
  </si>
  <si>
    <t>Bosco Chiesanuova</t>
  </si>
  <si>
    <t>Boschi Sant'Anna</t>
  </si>
  <si>
    <t>Bosaro</t>
  </si>
  <si>
    <t>Bosa</t>
  </si>
  <si>
    <t>Borzonasca</t>
  </si>
  <si>
    <t>Borutta</t>
  </si>
  <si>
    <t>Bortigiadas</t>
  </si>
  <si>
    <t>Bortigali</t>
  </si>
  <si>
    <t>Borso del Grappa</t>
  </si>
  <si>
    <t>Borriana</t>
  </si>
  <si>
    <t>Borrello</t>
  </si>
  <si>
    <t>Borore</t>
  </si>
  <si>
    <t>Boroneddu</t>
  </si>
  <si>
    <t>Borno</t>
  </si>
  <si>
    <t>Bornasco</t>
  </si>
  <si>
    <t>Bormio</t>
  </si>
  <si>
    <t>Bormida</t>
  </si>
  <si>
    <t>Borgosesia</t>
  </si>
  <si>
    <t>Borgosatollo</t>
  </si>
  <si>
    <t>Borgorose</t>
  </si>
  <si>
    <t>Borgoricco</t>
  </si>
  <si>
    <t>Borgoratto Mormorolo</t>
  </si>
  <si>
    <t>Borgoratto Alessandrino</t>
  </si>
  <si>
    <t>Borgonovo Val Tidone</t>
  </si>
  <si>
    <t>Borgone Susa</t>
  </si>
  <si>
    <t>Borgomasino</t>
  </si>
  <si>
    <t>Borgomaro</t>
  </si>
  <si>
    <t>Borgomanero</t>
  </si>
  <si>
    <t>Borgomale</t>
  </si>
  <si>
    <t>Borgolavezzaro</t>
  </si>
  <si>
    <t>Borgofranco sul Po</t>
  </si>
  <si>
    <t>Borgofranco d'Ivrea</t>
  </si>
  <si>
    <t>Borgoforte</t>
  </si>
  <si>
    <t>Borgo Vercelli</t>
  </si>
  <si>
    <t>Borgo Velino</t>
  </si>
  <si>
    <t>Borgo Valsugana</t>
  </si>
  <si>
    <t>Borgo Val di Taro</t>
  </si>
  <si>
    <t>Borgo Tossignano</t>
  </si>
  <si>
    <t>Borgo Ticino</t>
  </si>
  <si>
    <t>Borgo San Siro</t>
  </si>
  <si>
    <t>Borgo San Martino</t>
  </si>
  <si>
    <t>Borgo San Lorenzo</t>
  </si>
  <si>
    <t>Borgo San Giovanni</t>
  </si>
  <si>
    <t>Borgo San Giacomo</t>
  </si>
  <si>
    <t>Borgo San Dalmazzo</t>
  </si>
  <si>
    <t>Borgo Priolo</t>
  </si>
  <si>
    <t>Borgo Pace</t>
  </si>
  <si>
    <t>Borgo di Terzo</t>
  </si>
  <si>
    <t>Borgo d'Ale</t>
  </si>
  <si>
    <t>Borgo a Mozzano</t>
  </si>
  <si>
    <t>Borgio Verezzi</t>
  </si>
  <si>
    <t>Borgiallo</t>
  </si>
  <si>
    <t>Borgia</t>
  </si>
  <si>
    <t>Borghi</t>
  </si>
  <si>
    <t>Borghetto Santo Spirito</t>
  </si>
  <si>
    <t>Borghetto Lodigiano</t>
  </si>
  <si>
    <t>Borghetto di Vara</t>
  </si>
  <si>
    <t>Borghetto di Borbera</t>
  </si>
  <si>
    <t>Borghetto d'Arroscia</t>
  </si>
  <si>
    <t>Borgetto</t>
  </si>
  <si>
    <t>Borgaro Torinese</t>
  </si>
  <si>
    <t>Borgarello</t>
  </si>
  <si>
    <t>Boretto</t>
  </si>
  <si>
    <t>Bore</t>
  </si>
  <si>
    <t>Bordolano</t>
  </si>
  <si>
    <t>Bordighera</t>
  </si>
  <si>
    <t>Bordano</t>
  </si>
  <si>
    <t>Borca di Cadore</t>
  </si>
  <si>
    <t>Borbona</t>
  </si>
  <si>
    <t>Bonvicino</t>
  </si>
  <si>
    <t>Bonorva</t>
  </si>
  <si>
    <t>Bono</t>
  </si>
  <si>
    <t>Bonnanaro</t>
  </si>
  <si>
    <t>Bonito</t>
  </si>
  <si>
    <t>Bonifati</t>
  </si>
  <si>
    <t>Bonemerse</t>
  </si>
  <si>
    <t>Bonefro</t>
  </si>
  <si>
    <t>Bonea</t>
  </si>
  <si>
    <t>Bondone</t>
  </si>
  <si>
    <t>Bondo</t>
  </si>
  <si>
    <t>Bondeno</t>
  </si>
  <si>
    <t>Bonavigo</t>
  </si>
  <si>
    <t>Bonate Sotto</t>
  </si>
  <si>
    <t>Bonate Sopra</t>
  </si>
  <si>
    <t>Bonassola</t>
  </si>
  <si>
    <t>Bonarcado</t>
  </si>
  <si>
    <t>Bomporto</t>
  </si>
  <si>
    <t>Bompietro</t>
  </si>
  <si>
    <t>Bompensiere</t>
  </si>
  <si>
    <t>Bomba</t>
  </si>
  <si>
    <t>Bomarzo</t>
  </si>
  <si>
    <t>Bolzano Vicentino</t>
  </si>
  <si>
    <t>Bolzano Novarese</t>
  </si>
  <si>
    <t>Bolzano</t>
  </si>
  <si>
    <t>Boltiere</t>
  </si>
  <si>
    <t>Bolsena</t>
  </si>
  <si>
    <t>Bolotana</t>
  </si>
  <si>
    <t>Bolognola</t>
  </si>
  <si>
    <t>Bolognetta</t>
  </si>
  <si>
    <t>Bolognano</t>
  </si>
  <si>
    <t>Bologna</t>
  </si>
  <si>
    <t>Bollengo</t>
  </si>
  <si>
    <t>Bollate</t>
  </si>
  <si>
    <t>Bolgare</t>
  </si>
  <si>
    <t>Bolbeno</t>
  </si>
  <si>
    <t>Bolano</t>
  </si>
  <si>
    <t>Bojano</t>
  </si>
  <si>
    <t>Boissano</t>
  </si>
  <si>
    <t>Bogogno</t>
  </si>
  <si>
    <t>Bognanco</t>
  </si>
  <si>
    <t>Bogliasco</t>
  </si>
  <si>
    <t>Boffalora sopra Ticino</t>
  </si>
  <si>
    <t>Boffalora d'Adda</t>
  </si>
  <si>
    <t>Bodio Lomnago</t>
  </si>
  <si>
    <t>Bocenago</t>
  </si>
  <si>
    <t>Boccioleto</t>
  </si>
  <si>
    <t>Bocchigliero</t>
  </si>
  <si>
    <t>Boca</t>
  </si>
  <si>
    <t>Bobbio Pellice</t>
  </si>
  <si>
    <t>Bobbio</t>
  </si>
  <si>
    <t>Boara Pisani</t>
  </si>
  <si>
    <t>Blufi</t>
  </si>
  <si>
    <t>Blevio</t>
  </si>
  <si>
    <t>Blessagno</t>
  </si>
  <si>
    <t>Blera</t>
  </si>
  <si>
    <t>Blello</t>
  </si>
  <si>
    <t>Bleggio Superiore</t>
  </si>
  <si>
    <t>Bleggio Inferiore</t>
  </si>
  <si>
    <t>Bizzarone</t>
  </si>
  <si>
    <t>Bivongi</t>
  </si>
  <si>
    <t>Bivona</t>
  </si>
  <si>
    <t>Bitti</t>
  </si>
  <si>
    <t>Bitritto</t>
  </si>
  <si>
    <t>Bitonto</t>
  </si>
  <si>
    <t>Bitetto</t>
  </si>
  <si>
    <t>Bisuschio</t>
  </si>
  <si>
    <t>Bistagno</t>
  </si>
  <si>
    <t>Bisignano</t>
  </si>
  <si>
    <t>Bisenti</t>
  </si>
  <si>
    <t>Bisegna</t>
  </si>
  <si>
    <t>Bisceglie</t>
  </si>
  <si>
    <t>Bisacquino</t>
  </si>
  <si>
    <t>Bisaccia</t>
  </si>
  <si>
    <t>Birori</t>
  </si>
  <si>
    <t>Bione</t>
  </si>
  <si>
    <t>Bionaz</t>
  </si>
  <si>
    <t>Bioglio</t>
  </si>
  <si>
    <t>Binetto</t>
  </si>
  <si>
    <t>Binasco</t>
  </si>
  <si>
    <t>Binago</t>
  </si>
  <si>
    <t>Bigarello</t>
  </si>
  <si>
    <t>Bientina</t>
  </si>
  <si>
    <t>Bieno</t>
  </si>
  <si>
    <t>Bienno</t>
  </si>
  <si>
    <t>Biella</t>
  </si>
  <si>
    <t>Bidonì</t>
  </si>
  <si>
    <t>Bicinicco</t>
  </si>
  <si>
    <t>Biccari</t>
  </si>
  <si>
    <t>Bibiana</t>
  </si>
  <si>
    <t>Bibbona</t>
  </si>
  <si>
    <t>Bibbiena</t>
  </si>
  <si>
    <t>Bibbiano</t>
  </si>
  <si>
    <t>Biassono</t>
  </si>
  <si>
    <t>Bianzone</t>
  </si>
  <si>
    <t>Bianzè</t>
  </si>
  <si>
    <t>Bianzano</t>
  </si>
  <si>
    <t>Biandronno</t>
  </si>
  <si>
    <t>Biandrate</t>
  </si>
  <si>
    <t>Bianco</t>
  </si>
  <si>
    <t>Bianchi</t>
  </si>
  <si>
    <t>Biancavilla</t>
  </si>
  <si>
    <t>Bezzecca</t>
  </si>
  <si>
    <t>Bevilacqua</t>
  </si>
  <si>
    <t>Beverino</t>
  </si>
  <si>
    <t>Bevagna</t>
  </si>
  <si>
    <t>Beura-Cardezza</t>
  </si>
  <si>
    <t>Bettona</t>
  </si>
  <si>
    <t>Bettola</t>
  </si>
  <si>
    <t>Bessude</t>
  </si>
  <si>
    <t>Besozzo</t>
  </si>
  <si>
    <t>Besnate</t>
  </si>
  <si>
    <t>Besenzone</t>
  </si>
  <si>
    <t>Besenello</t>
  </si>
  <si>
    <t>Besate</t>
  </si>
  <si>
    <t>Besano</t>
  </si>
  <si>
    <t>Besana in Brianza</t>
  </si>
  <si>
    <t>Berzo San Fermo</t>
  </si>
  <si>
    <t>Berzo Inferiore</t>
  </si>
  <si>
    <t>Berzo Demo</t>
  </si>
  <si>
    <t>Berzano di Tortona</t>
  </si>
  <si>
    <t>Berzano di San Pietro</t>
  </si>
  <si>
    <t>Bertonico</t>
  </si>
  <si>
    <t>Bertiolo</t>
  </si>
  <si>
    <t>Bertinoro</t>
  </si>
  <si>
    <t>Bersone</t>
  </si>
  <si>
    <t>Berra</t>
  </si>
  <si>
    <t>Bernezzo</t>
  </si>
  <si>
    <t>Bernate Ticino</t>
  </si>
  <si>
    <t>Bernareggio</t>
  </si>
  <si>
    <t>Bernalda</t>
  </si>
  <si>
    <t>Berlingo</t>
  </si>
  <si>
    <t>Bergolo</t>
  </si>
  <si>
    <t>Bergeggi</t>
  </si>
  <si>
    <t>Bergantino</t>
  </si>
  <si>
    <t>Bergamo</t>
  </si>
  <si>
    <t>Bergamasco</t>
  </si>
  <si>
    <t>Bereguardo</t>
  </si>
  <si>
    <t>Beregazzo con Figliaro</t>
  </si>
  <si>
    <t>Berchidda</t>
  </si>
  <si>
    <t>Berceto</t>
  </si>
  <si>
    <t>Berbenno di Valtellina</t>
  </si>
  <si>
    <t>Berbenno</t>
  </si>
  <si>
    <t>Bentivoglio</t>
  </si>
  <si>
    <t>Benna</t>
  </si>
  <si>
    <t>Benevento</t>
  </si>
  <si>
    <t>Benevello</t>
  </si>
  <si>
    <t>Benetutti</t>
  </si>
  <si>
    <t>Benestare</t>
  </si>
  <si>
    <t>Bene Vagienna</t>
  </si>
  <si>
    <t>Bene Lario</t>
  </si>
  <si>
    <t>Bema</t>
  </si>
  <si>
    <t>Belvì</t>
  </si>
  <si>
    <t>Belveglio</t>
  </si>
  <si>
    <t>Belvedere Ostrense</t>
  </si>
  <si>
    <t>Belvedere Marittimo</t>
  </si>
  <si>
    <t>Belvedere Langhe</t>
  </si>
  <si>
    <t>Belvedere di Spinello</t>
  </si>
  <si>
    <t>Belsito</t>
  </si>
  <si>
    <t>Belpasso</t>
  </si>
  <si>
    <t>Belmonte Piceno</t>
  </si>
  <si>
    <t>Belmonte Mezzagno</t>
  </si>
  <si>
    <t>Belmonte in Sabina</t>
  </si>
  <si>
    <t>Belmonte del Sannio</t>
  </si>
  <si>
    <t>Belmonte Castello</t>
  </si>
  <si>
    <t>Belmonte Calabro</t>
  </si>
  <si>
    <t>Bellusco</t>
  </si>
  <si>
    <t>Belluno</t>
  </si>
  <si>
    <t>Bellosguardo</t>
  </si>
  <si>
    <t>Bellona</t>
  </si>
  <si>
    <t>Bellizzi</t>
  </si>
  <si>
    <t>Bellinzago Novarese</t>
  </si>
  <si>
    <t>Bellinzago Lombardo</t>
  </si>
  <si>
    <t>Bellino</t>
  </si>
  <si>
    <t>Bellegra</t>
  </si>
  <si>
    <t>Bellaria-Igea Marina</t>
  </si>
  <si>
    <t>Bellante</t>
  </si>
  <si>
    <t>Bellano</t>
  </si>
  <si>
    <t>Bellagio</t>
  </si>
  <si>
    <t>Bella</t>
  </si>
  <si>
    <t>Belgirate</t>
  </si>
  <si>
    <t>Belgioioso</t>
  </si>
  <si>
    <t>Belforte Monferrato</t>
  </si>
  <si>
    <t>Belforte del Chienti</t>
  </si>
  <si>
    <t>Belforte all'Isauro</t>
  </si>
  <si>
    <t>Belfiore</t>
  </si>
  <si>
    <t>Belcastro</t>
  </si>
  <si>
    <t>Beinette</t>
  </si>
  <si>
    <t>Beinasco</t>
  </si>
  <si>
    <t>Bee</t>
  </si>
  <si>
    <t>Bedulita</t>
  </si>
  <si>
    <t>Bedonia</t>
  </si>
  <si>
    <t>Bedollo</t>
  </si>
  <si>
    <t>Bedizzole</t>
  </si>
  <si>
    <t>Bedero Valcuvia</t>
  </si>
  <si>
    <t>Bazzano</t>
  </si>
  <si>
    <t>Baveno</t>
  </si>
  <si>
    <t>Baunei</t>
  </si>
  <si>
    <t>Bauladu</t>
  </si>
  <si>
    <t>Baucina</t>
  </si>
  <si>
    <t>Battuda</t>
  </si>
  <si>
    <t>Battipaglia</t>
  </si>
  <si>
    <t>Battifollo</t>
  </si>
  <si>
    <t>Battaglia Terme</t>
  </si>
  <si>
    <t>Bastiglia</t>
  </si>
  <si>
    <t>Bastida Pancarana</t>
  </si>
  <si>
    <t>Bastida de' Dossi</t>
  </si>
  <si>
    <t>Bastia Mondovì</t>
  </si>
  <si>
    <t>Bastia</t>
  </si>
  <si>
    <t>Bassignana</t>
  </si>
  <si>
    <t>Bassiano</t>
  </si>
  <si>
    <t>Bassano Romano</t>
  </si>
  <si>
    <t>Bassano in Teverina</t>
  </si>
  <si>
    <t>Bassano del Grappa</t>
  </si>
  <si>
    <t>Bassano Bresciano</t>
  </si>
  <si>
    <t>Basiliano</t>
  </si>
  <si>
    <t>Basiglio</t>
  </si>
  <si>
    <t>Basicò</t>
  </si>
  <si>
    <t>Basiano</t>
  </si>
  <si>
    <t>Baselice</t>
  </si>
  <si>
    <t>Baselga di Pinè</t>
  </si>
  <si>
    <t>Basciano</t>
  </si>
  <si>
    <t>Baschi</t>
  </si>
  <si>
    <t>Bascapè</t>
  </si>
  <si>
    <t>Basaluzzo</t>
  </si>
  <si>
    <t>Barzio</t>
  </si>
  <si>
    <t>Barzanò</t>
  </si>
  <si>
    <t>Barzana</t>
  </si>
  <si>
    <t>Barzago</t>
  </si>
  <si>
    <t>Barumini</t>
  </si>
  <si>
    <t>Barrea</t>
  </si>
  <si>
    <t>Barrali</t>
  </si>
  <si>
    <t>Barrafranca</t>
  </si>
  <si>
    <t>Baronissi</t>
  </si>
  <si>
    <t>Barone Canavese</t>
  </si>
  <si>
    <t>Barolo</t>
  </si>
  <si>
    <t>Barni</t>
  </si>
  <si>
    <t>Barletta</t>
  </si>
  <si>
    <t>Barlassina</t>
  </si>
  <si>
    <t>Barisciano</t>
  </si>
  <si>
    <t>Barile</t>
  </si>
  <si>
    <t>Baricella</t>
  </si>
  <si>
    <t>Bariano</t>
  </si>
  <si>
    <t>Bari Sardo</t>
  </si>
  <si>
    <t>Bari</t>
  </si>
  <si>
    <t>Barghe</t>
  </si>
  <si>
    <t>Barge</t>
  </si>
  <si>
    <t>Bargagli</t>
  </si>
  <si>
    <t>Barga</t>
  </si>
  <si>
    <t>Barete</t>
  </si>
  <si>
    <t>Baressa</t>
  </si>
  <si>
    <t>Barengo</t>
  </si>
  <si>
    <t>Bareggio</t>
  </si>
  <si>
    <t>Bardonecchia</t>
  </si>
  <si>
    <t>Bardolino</t>
  </si>
  <si>
    <t>Bardineto</t>
  </si>
  <si>
    <t>Bardi</t>
  </si>
  <si>
    <t>Bardello</t>
  </si>
  <si>
    <t>Bard</t>
  </si>
  <si>
    <t>Barcis</t>
  </si>
  <si>
    <t>Barchi</t>
  </si>
  <si>
    <t>Barcellona Pozzo di Gotto</t>
  </si>
  <si>
    <t>Barbona</t>
  </si>
  <si>
    <t>Barbiano</t>
  </si>
  <si>
    <t>Barbianello</t>
  </si>
  <si>
    <t>Barberino Val d'Elsa</t>
  </si>
  <si>
    <t>Barberino di Mugello</t>
  </si>
  <si>
    <t>Barbata</t>
  </si>
  <si>
    <t>Barbariga</t>
  </si>
  <si>
    <t>Barbaresco</t>
  </si>
  <si>
    <t>Barbarano Vicentino</t>
  </si>
  <si>
    <t>Barbarano Romano</t>
  </si>
  <si>
    <t>Barbara</t>
  </si>
  <si>
    <t>Barbania</t>
  </si>
  <si>
    <t>Baratili San Pietro</t>
  </si>
  <si>
    <t>Barasso</t>
  </si>
  <si>
    <t>Barano d'Ischia</t>
  </si>
  <si>
    <t>Baranello</t>
  </si>
  <si>
    <t>Baragiano</t>
  </si>
  <si>
    <t>Baradili</t>
  </si>
  <si>
    <t>Baone</t>
  </si>
  <si>
    <t>Banzi</t>
  </si>
  <si>
    <t>Bannio Anzino</t>
  </si>
  <si>
    <t>Banchette</t>
  </si>
  <si>
    <t>Banari</t>
  </si>
  <si>
    <t>Balzola</t>
  </si>
  <si>
    <t>Balvano</t>
  </si>
  <si>
    <t>Balsorano</t>
  </si>
  <si>
    <t>Balocco</t>
  </si>
  <si>
    <t>Balmuccia</t>
  </si>
  <si>
    <t>Balme</t>
  </si>
  <si>
    <t>Ballao</t>
  </si>
  <si>
    <t>Ballabio</t>
  </si>
  <si>
    <t>Balestrino</t>
  </si>
  <si>
    <t>Balestrate</t>
  </si>
  <si>
    <t>Baldissero Torinese</t>
  </si>
  <si>
    <t>Baldissero d'Alba</t>
  </si>
  <si>
    <t>Baldissero Canavese</t>
  </si>
  <si>
    <t>Baldichieri d'Asti</t>
  </si>
  <si>
    <t>Balangero</t>
  </si>
  <si>
    <t>Baiso</t>
  </si>
  <si>
    <t>Bairo</t>
  </si>
  <si>
    <t>Baiardo</t>
  </si>
  <si>
    <t>Baiano</t>
  </si>
  <si>
    <t>Baia e Latina</t>
  </si>
  <si>
    <t>Bagolino</t>
  </si>
  <si>
    <t>Bagnoregio</t>
  </si>
  <si>
    <t>Bagnone</t>
  </si>
  <si>
    <t>Bagnolo San Vito</t>
  </si>
  <si>
    <t>Bagnolo Piemonte</t>
  </si>
  <si>
    <t>Bagnolo Mella</t>
  </si>
  <si>
    <t>Bagnolo in Piano</t>
  </si>
  <si>
    <t>Bagnolo di Po</t>
  </si>
  <si>
    <t>Bagnolo del Salento</t>
  </si>
  <si>
    <t>Bagnolo Cremasco</t>
  </si>
  <si>
    <t>Bagnoli Irpino</t>
  </si>
  <si>
    <t>Bagnoli di Sopra</t>
  </si>
  <si>
    <t>Bagnoli del Trigno</t>
  </si>
  <si>
    <t>Bagno di Romagna</t>
  </si>
  <si>
    <t>Bagno a Ripoli</t>
  </si>
  <si>
    <t>Bagni di Lucca</t>
  </si>
  <si>
    <t>Bagnatica</t>
  </si>
  <si>
    <t>Bagnasco</t>
  </si>
  <si>
    <t>Bagnaria Arsa</t>
  </si>
  <si>
    <t>Bagnaria</t>
  </si>
  <si>
    <t>Bagnara di Romagna</t>
  </si>
  <si>
    <t>Bagnara Calabra</t>
  </si>
  <si>
    <t>Bagnacavallo</t>
  </si>
  <si>
    <t>Bagheria</t>
  </si>
  <si>
    <t>Bagaladi</t>
  </si>
  <si>
    <t>Badolato</t>
  </si>
  <si>
    <t>Badia Tedalda</t>
  </si>
  <si>
    <t>Badia Polesine</t>
  </si>
  <si>
    <t>Badia Pavese</t>
  </si>
  <si>
    <t>Badia Calavena</t>
  </si>
  <si>
    <t>Badia</t>
  </si>
  <si>
    <t>Badesi</t>
  </si>
  <si>
    <t>Badalucco</t>
  </si>
  <si>
    <t>Bacoli</t>
  </si>
  <si>
    <t>Baceno</t>
  </si>
  <si>
    <t>Azzone</t>
  </si>
  <si>
    <t>Azzio</t>
  </si>
  <si>
    <t>Azzate</t>
  </si>
  <si>
    <t>Azzano San Paolo</t>
  </si>
  <si>
    <t>Azzano Mella</t>
  </si>
  <si>
    <t>Azzano Decimo</t>
  </si>
  <si>
    <t>Azzano d'Asti</t>
  </si>
  <si>
    <t>Azzanello</t>
  </si>
  <si>
    <t>Azeglio</t>
  </si>
  <si>
    <t>Aymavilles</t>
  </si>
  <si>
    <t>Ayas</t>
  </si>
  <si>
    <t>Avolasca</t>
  </si>
  <si>
    <t>Avola</t>
  </si>
  <si>
    <t>Avise</t>
  </si>
  <si>
    <t>Avio</t>
  </si>
  <si>
    <t>Avigliano Umbro</t>
  </si>
  <si>
    <t>Avigliano</t>
  </si>
  <si>
    <t>Avigliana</t>
  </si>
  <si>
    <t>Aviatico</t>
  </si>
  <si>
    <t>Aviano</t>
  </si>
  <si>
    <t>Avezzano</t>
  </si>
  <si>
    <t>Avetrana</t>
  </si>
  <si>
    <t>Aversa</t>
  </si>
  <si>
    <t>Averara</t>
  </si>
  <si>
    <t>Avellino</t>
  </si>
  <si>
    <t>Avella</t>
  </si>
  <si>
    <t>Avelengo</t>
  </si>
  <si>
    <t>Avegno</t>
  </si>
  <si>
    <t>Austis</t>
  </si>
  <si>
    <t>Ausonia</t>
  </si>
  <si>
    <t>Auronzo di Cadore</t>
  </si>
  <si>
    <t>Aurigo</t>
  </si>
  <si>
    <t>Aurano</t>
  </si>
  <si>
    <t>Aulla</t>
  </si>
  <si>
    <t>Augusta</t>
  </si>
  <si>
    <t>Auditore</t>
  </si>
  <si>
    <t>Atzara</t>
  </si>
  <si>
    <t>Attimis</t>
  </si>
  <si>
    <t>Attigliano</t>
  </si>
  <si>
    <t>Atripalda</t>
  </si>
  <si>
    <t>Atri</t>
  </si>
  <si>
    <t>Atrani</t>
  </si>
  <si>
    <t>Atina</t>
  </si>
  <si>
    <t>Atessa</t>
  </si>
  <si>
    <t>Atena Lucana</t>
  </si>
  <si>
    <t>Atella</t>
  </si>
  <si>
    <t>Ateleta</t>
  </si>
  <si>
    <t>Asuni</t>
  </si>
  <si>
    <t>Asti</t>
  </si>
  <si>
    <t>Assoro</t>
  </si>
  <si>
    <t>Assolo</t>
  </si>
  <si>
    <t>Asso</t>
  </si>
  <si>
    <t>Assisi</t>
  </si>
  <si>
    <t>Assemini</t>
  </si>
  <si>
    <t>Assago</t>
  </si>
  <si>
    <t>Asolo</t>
  </si>
  <si>
    <t>Asola</t>
  </si>
  <si>
    <t>Asigliano Vercellese</t>
  </si>
  <si>
    <t>Asigliano Veneto</t>
  </si>
  <si>
    <t>Asiago</t>
  </si>
  <si>
    <t>Ascrea</t>
  </si>
  <si>
    <t>Ascoli Satriano</t>
  </si>
  <si>
    <t>Ascoli Piceno</t>
  </si>
  <si>
    <t>Asciano</t>
  </si>
  <si>
    <t>Ascea</t>
  </si>
  <si>
    <t>Arzignano</t>
  </si>
  <si>
    <t>Arzergrande</t>
  </si>
  <si>
    <t>Arzene</t>
  </si>
  <si>
    <t>Arzano</t>
  </si>
  <si>
    <t>Arzana</t>
  </si>
  <si>
    <t>Arzago d'Adda</t>
  </si>
  <si>
    <t>Arzachena</t>
  </si>
  <si>
    <t>Arvier</t>
  </si>
  <si>
    <t>Artogne</t>
  </si>
  <si>
    <t>Artena</t>
  </si>
  <si>
    <t>Artegna</t>
  </si>
  <si>
    <t>Arta Terme</t>
  </si>
  <si>
    <t>Arsoli</t>
  </si>
  <si>
    <t>Arsita</t>
  </si>
  <si>
    <t>Arsiero</t>
  </si>
  <si>
    <t>Arsiè</t>
  </si>
  <si>
    <t>Arsago Seprio</t>
  </si>
  <si>
    <t>Arrone</t>
  </si>
  <si>
    <t>Arre</t>
  </si>
  <si>
    <t>Arquata Scrivia</t>
  </si>
  <si>
    <t>Arquata del Tronto</t>
  </si>
  <si>
    <t>Arquà Polesine</t>
  </si>
  <si>
    <t>Arquà Petrarca</t>
  </si>
  <si>
    <t>Arpino</t>
  </si>
  <si>
    <t>Arpaise</t>
  </si>
  <si>
    <t>Arpaia</t>
  </si>
  <si>
    <t>Arosio</t>
  </si>
  <si>
    <t>Arona</t>
  </si>
  <si>
    <t>Arola</t>
  </si>
  <si>
    <t>Arnesano</t>
  </si>
  <si>
    <t>Arnasco</t>
  </si>
  <si>
    <t>Arnara</t>
  </si>
  <si>
    <t>Arnad</t>
  </si>
  <si>
    <t>Armungia</t>
  </si>
  <si>
    <t>Armo</t>
  </si>
  <si>
    <t>Armento</t>
  </si>
  <si>
    <t>Armeno</t>
  </si>
  <si>
    <t>Arluno</t>
  </si>
  <si>
    <t>Arlena di Castro</t>
  </si>
  <si>
    <t>Arizzano</t>
  </si>
  <si>
    <t>Aritzo</t>
  </si>
  <si>
    <t>Arignano</t>
  </si>
  <si>
    <t>Arienzo</t>
  </si>
  <si>
    <t>Arielli</t>
  </si>
  <si>
    <t>Ariccia</t>
  </si>
  <si>
    <t>Ariano nel Polesine</t>
  </si>
  <si>
    <t>Ariano Irpino</t>
  </si>
  <si>
    <t>Ari</t>
  </si>
  <si>
    <t>Argusto</t>
  </si>
  <si>
    <t>Arguello</t>
  </si>
  <si>
    <t>Argentera</t>
  </si>
  <si>
    <t>Argenta</t>
  </si>
  <si>
    <t>Argelato</t>
  </si>
  <si>
    <t>Argegno</t>
  </si>
  <si>
    <t>Arezzo</t>
  </si>
  <si>
    <t>Arese</t>
  </si>
  <si>
    <t>Arenzano</t>
  </si>
  <si>
    <t>Arena Po</t>
  </si>
  <si>
    <t>Arena</t>
  </si>
  <si>
    <t>Ardore</t>
  </si>
  <si>
    <t>Ardesio</t>
  </si>
  <si>
    <t>Ardenno</t>
  </si>
  <si>
    <t>Ardea</t>
  </si>
  <si>
    <t>Ardauli</t>
  </si>
  <si>
    <t>Ardara</t>
  </si>
  <si>
    <t>Arcugnano</t>
  </si>
  <si>
    <t>Arcore</t>
  </si>
  <si>
    <t>Arconate</t>
  </si>
  <si>
    <t>Arcole</t>
  </si>
  <si>
    <t>Arcola</t>
  </si>
  <si>
    <t>Arco</t>
  </si>
  <si>
    <t>Arcisate</t>
  </si>
  <si>
    <t>Arcinazzo Romano</t>
  </si>
  <si>
    <t>Arcidosso</t>
  </si>
  <si>
    <t>Archi</t>
  </si>
  <si>
    <t>Arcevia</t>
  </si>
  <si>
    <t>Arcene</t>
  </si>
  <si>
    <t>Arce</t>
  </si>
  <si>
    <t>Arcade</t>
  </si>
  <si>
    <t>Arbus</t>
  </si>
  <si>
    <t>Arborio</t>
  </si>
  <si>
    <t>Arborea</t>
  </si>
  <si>
    <t>Arba</t>
  </si>
  <si>
    <t>Aramengo</t>
  </si>
  <si>
    <t>Aragona</t>
  </si>
  <si>
    <t>Aradeo</t>
  </si>
  <si>
    <t>Aquino</t>
  </si>
  <si>
    <t>Aquilonia</t>
  </si>
  <si>
    <t>Aquileia</t>
  </si>
  <si>
    <t>Aquila di Arroscia</t>
  </si>
  <si>
    <t>Aquara</t>
  </si>
  <si>
    <t>Aprilia</t>
  </si>
  <si>
    <t>Aprigliano</t>
  </si>
  <si>
    <t>Apricena</t>
  </si>
  <si>
    <t>Apricale</t>
  </si>
  <si>
    <t>Aprica</t>
  </si>
  <si>
    <t>Appignano del Tronto</t>
  </si>
  <si>
    <t>Appignano</t>
  </si>
  <si>
    <t>Appiano sulla Strada del Vino</t>
  </si>
  <si>
    <t>Appiano Gentile</t>
  </si>
  <si>
    <t>Apollosa</t>
  </si>
  <si>
    <t>Apiro</t>
  </si>
  <si>
    <t>Apice</t>
  </si>
  <si>
    <t>Apecchio</t>
  </si>
  <si>
    <t>Aosta</t>
  </si>
  <si>
    <t>Anzola d'Ossola</t>
  </si>
  <si>
    <t>Anzola dell'Emilia</t>
  </si>
  <si>
    <t>Anzio</t>
  </si>
  <si>
    <t>Anzi</t>
  </si>
  <si>
    <t>Anzano di Puglia</t>
  </si>
  <si>
    <t>Anzano del Parco</t>
  </si>
  <si>
    <t>Anversa degli Abruzzi</t>
  </si>
  <si>
    <t>Antrona Schieranco</t>
  </si>
  <si>
    <t>Antrodoco</t>
  </si>
  <si>
    <t>Antonimina</t>
  </si>
  <si>
    <t>Antillo</t>
  </si>
  <si>
    <t>Antignano</t>
  </si>
  <si>
    <t>Anticoli Corrado</t>
  </si>
  <si>
    <t>Antey-Saint-André</t>
  </si>
  <si>
    <t>Anterivo</t>
  </si>
  <si>
    <t>Antegnate</t>
  </si>
  <si>
    <t>Anoia</t>
  </si>
  <si>
    <t>Annone Veneto</t>
  </si>
  <si>
    <t>Annone di Brianza</t>
  </si>
  <si>
    <t>Annicco</t>
  </si>
  <si>
    <t>Anguillara Veneta</t>
  </si>
  <si>
    <t>Anguillara Sabazia</t>
  </si>
  <si>
    <t>Angrogna</t>
  </si>
  <si>
    <t>Angri</t>
  </si>
  <si>
    <t>Angolo Terme</t>
  </si>
  <si>
    <t>Angiari</t>
  </si>
  <si>
    <t>Anghiari</t>
  </si>
  <si>
    <t>Angera</t>
  </si>
  <si>
    <t>Anfo</t>
  </si>
  <si>
    <t>Anela</t>
  </si>
  <si>
    <t>Andriano</t>
  </si>
  <si>
    <t>Andria</t>
  </si>
  <si>
    <t>Andretta</t>
  </si>
  <si>
    <t>Andreis</t>
  </si>
  <si>
    <t>Andrate</t>
  </si>
  <si>
    <t>Andrano</t>
  </si>
  <si>
    <t>Andorno Micca</t>
  </si>
  <si>
    <t>Andora</t>
  </si>
  <si>
    <t>Andezeno</t>
  </si>
  <si>
    <t>Andalo Valtellino</t>
  </si>
  <si>
    <t>Andalo</t>
  </si>
  <si>
    <t>Andali</t>
  </si>
  <si>
    <t>Ancona</t>
  </si>
  <si>
    <t>Ancarano</t>
  </si>
  <si>
    <t>Anagni</t>
  </si>
  <si>
    <t>Anacapri</t>
  </si>
  <si>
    <t>Ampezzo</t>
  </si>
  <si>
    <t>Amorosi</t>
  </si>
  <si>
    <t>Ameno</t>
  </si>
  <si>
    <t>Amendolara</t>
  </si>
  <si>
    <t>Amelia</t>
  </si>
  <si>
    <t>Ameglia</t>
  </si>
  <si>
    <t>Amblar</t>
  </si>
  <si>
    <t>Ambivere</t>
  </si>
  <si>
    <t>Amatrice</t>
  </si>
  <si>
    <t>Amato</t>
  </si>
  <si>
    <t>Amaseno</t>
  </si>
  <si>
    <t>Amaroni</t>
  </si>
  <si>
    <t>Amaro</t>
  </si>
  <si>
    <t>Amantea</t>
  </si>
  <si>
    <t>Amandola</t>
  </si>
  <si>
    <t>Amalfi</t>
  </si>
  <si>
    <t>Alzate Brianza</t>
  </si>
  <si>
    <t>Alzano Scrivia</t>
  </si>
  <si>
    <t>Alzano Lombardo</t>
  </si>
  <si>
    <t>Alvito</t>
  </si>
  <si>
    <t>Alvignano</t>
  </si>
  <si>
    <t>Alviano</t>
  </si>
  <si>
    <t>Altopascio</t>
  </si>
  <si>
    <t>Altomonte</t>
  </si>
  <si>
    <t>Altofonte</t>
  </si>
  <si>
    <t>Alto</t>
  </si>
  <si>
    <t>Altivole</t>
  </si>
  <si>
    <t>Altissimo</t>
  </si>
  <si>
    <t>Altino</t>
  </si>
  <si>
    <t>Altilia</t>
  </si>
  <si>
    <t>Altidona</t>
  </si>
  <si>
    <t>Altavilla Vicentina</t>
  </si>
  <si>
    <t>Altavilla Silentina</t>
  </si>
  <si>
    <t>Altavilla Monferrato</t>
  </si>
  <si>
    <t>Altavilla Milicia</t>
  </si>
  <si>
    <t>Altavilla Irpina</t>
  </si>
  <si>
    <t>Altare</t>
  </si>
  <si>
    <t>Altamura</t>
  </si>
  <si>
    <t>Alserio</t>
  </si>
  <si>
    <t>Alseno</t>
  </si>
  <si>
    <t>Alpignano</t>
  </si>
  <si>
    <t>Alpette</t>
  </si>
  <si>
    <t>Alonte</t>
  </si>
  <si>
    <t>Almese</t>
  </si>
  <si>
    <t>Almenno San Salvatore</t>
  </si>
  <si>
    <t>Almenno San Bartolomeo</t>
  </si>
  <si>
    <t>Almè</t>
  </si>
  <si>
    <t>Alluvioni Cambiò</t>
  </si>
  <si>
    <t>Allumiere</t>
  </si>
  <si>
    <t>Alliste</t>
  </si>
  <si>
    <t>Allerona</t>
  </si>
  <si>
    <t>Allein</t>
  </si>
  <si>
    <t>Alleghe</t>
  </si>
  <si>
    <t>Allai</t>
  </si>
  <si>
    <t>Aliminusa</t>
  </si>
  <si>
    <t>Alimena</t>
  </si>
  <si>
    <t>Alife</t>
  </si>
  <si>
    <t>Alice Superiore</t>
  </si>
  <si>
    <t>Alice Castello</t>
  </si>
  <si>
    <t>Alice Bel Colle</t>
  </si>
  <si>
    <t>Aliano</t>
  </si>
  <si>
    <t>Alia</t>
  </si>
  <si>
    <t>Alì Terme</t>
  </si>
  <si>
    <t>Alì</t>
  </si>
  <si>
    <t>Algua</t>
  </si>
  <si>
    <t>Alghero</t>
  </si>
  <si>
    <t>Alfonsine</t>
  </si>
  <si>
    <t>Alfiano Natta</t>
  </si>
  <si>
    <t>Alfianello</t>
  </si>
  <si>
    <t>Alfedena</t>
  </si>
  <si>
    <t>Alfano</t>
  </si>
  <si>
    <t>Alezio</t>
  </si>
  <si>
    <t>Alessano</t>
  </si>
  <si>
    <t>Alessandria della Rocca</t>
  </si>
  <si>
    <t>Alessandria del Carretto</t>
  </si>
  <si>
    <t>Alessandria</t>
  </si>
  <si>
    <t>Ales</t>
  </si>
  <si>
    <t>Aldino</t>
  </si>
  <si>
    <t>Aldeno</t>
  </si>
  <si>
    <t>Alcara li Fusi</t>
  </si>
  <si>
    <t>Alcamo</t>
  </si>
  <si>
    <t>Albuzzano</t>
  </si>
  <si>
    <t>Albugnano</t>
  </si>
  <si>
    <t>Albosaggia</t>
  </si>
  <si>
    <t>Albonese</t>
  </si>
  <si>
    <t>Albizzate</t>
  </si>
  <si>
    <t>Albisola Superiore</t>
  </si>
  <si>
    <t>Albisola Marina</t>
  </si>
  <si>
    <t>Albiolo</t>
  </si>
  <si>
    <t>Albino</t>
  </si>
  <si>
    <t>Albinea</t>
  </si>
  <si>
    <t>Albignasego</t>
  </si>
  <si>
    <t>Albidona</t>
  </si>
  <si>
    <t>Albiate</t>
  </si>
  <si>
    <t>Albiano d'Ivrea</t>
  </si>
  <si>
    <t>Albiano</t>
  </si>
  <si>
    <t>Albi</t>
  </si>
  <si>
    <t>Albettone</t>
  </si>
  <si>
    <t>Albese con Cassano</t>
  </si>
  <si>
    <t>Alberona</t>
  </si>
  <si>
    <t>Alberobello</t>
  </si>
  <si>
    <t>Albera Ligure</t>
  </si>
  <si>
    <t>Albenga</t>
  </si>
  <si>
    <t>Albavilla</t>
  </si>
  <si>
    <t>Albaretto della Torre</t>
  </si>
  <si>
    <t>Albareto</t>
  </si>
  <si>
    <t>Albaredo per San Marco</t>
  </si>
  <si>
    <t>Albaredo d'Adige</t>
  </si>
  <si>
    <t>Albaredo Arnaboldi</t>
  </si>
  <si>
    <t>Albano Vercellese</t>
  </si>
  <si>
    <t>Albano Sant'Alessandro</t>
  </si>
  <si>
    <t>Albano Laziale</t>
  </si>
  <si>
    <t>Albano di Lucania</t>
  </si>
  <si>
    <t>Albanella</t>
  </si>
  <si>
    <t>Albairate</t>
  </si>
  <si>
    <t>Albagiara</t>
  </si>
  <si>
    <t>Alba Adriatica</t>
  </si>
  <si>
    <t>Alba</t>
  </si>
  <si>
    <t>Alatri</t>
  </si>
  <si>
    <t>Alassio</t>
  </si>
  <si>
    <t>Alano di Piave</t>
  </si>
  <si>
    <t>Alanno</t>
  </si>
  <si>
    <t>Alagna Valsesia</t>
  </si>
  <si>
    <t>Alagna</t>
  </si>
  <si>
    <t>Ala di Stura</t>
  </si>
  <si>
    <t>Alà dei Sardi</t>
  </si>
  <si>
    <t>Ala</t>
  </si>
  <si>
    <t>Aisone</t>
  </si>
  <si>
    <t>Airuno</t>
  </si>
  <si>
    <t>Airole</t>
  </si>
  <si>
    <t>Airola</t>
  </si>
  <si>
    <t>Airasca</t>
  </si>
  <si>
    <t>Ailoche</t>
  </si>
  <si>
    <t>Ailano</t>
  </si>
  <si>
    <t>Aieta</t>
  </si>
  <si>
    <t>Aiello del Sabato</t>
  </si>
  <si>
    <t>Aiello del Friuli</t>
  </si>
  <si>
    <t>Aiello Calabro</t>
  </si>
  <si>
    <t>Aielli</t>
  </si>
  <si>
    <t>Aidone</t>
  </si>
  <si>
    <t>Aidomaggiore</t>
  </si>
  <si>
    <t>Aicurzio</t>
  </si>
  <si>
    <t>Agugliaro</t>
  </si>
  <si>
    <t>Agugliano</t>
  </si>
  <si>
    <t>Agropoli</t>
  </si>
  <si>
    <t>Agrigento</t>
  </si>
  <si>
    <t>Agrate Conturbia</t>
  </si>
  <si>
    <t>Agrate Brianza</t>
  </si>
  <si>
    <t>Agra</t>
  </si>
  <si>
    <t>Agosta</t>
  </si>
  <si>
    <t>Agordo</t>
  </si>
  <si>
    <t>Agnosine</t>
  </si>
  <si>
    <t>Agnone</t>
  </si>
  <si>
    <t>Agnana Calabra</t>
  </si>
  <si>
    <t>Agnadello</t>
  </si>
  <si>
    <t>Agna</t>
  </si>
  <si>
    <t>Aglientu</t>
  </si>
  <si>
    <t>Agliè</t>
  </si>
  <si>
    <t>Agliano</t>
  </si>
  <si>
    <t>Agliana</t>
  </si>
  <si>
    <t>Agira</t>
  </si>
  <si>
    <t>Aggius</t>
  </si>
  <si>
    <t>Agerola</t>
  </si>
  <si>
    <t>Agazzano</t>
  </si>
  <si>
    <t>Africo</t>
  </si>
  <si>
    <t>Afragola</t>
  </si>
  <si>
    <t>Affile</t>
  </si>
  <si>
    <t>Affi</t>
  </si>
  <si>
    <t>Adro</t>
  </si>
  <si>
    <t>Adria</t>
  </si>
  <si>
    <t>Adrara San Rocco</t>
  </si>
  <si>
    <t>Adrara San Martino</t>
  </si>
  <si>
    <t>Adrano</t>
  </si>
  <si>
    <t>Adelfia</t>
  </si>
  <si>
    <t>Acuto</t>
  </si>
  <si>
    <t>Acri</t>
  </si>
  <si>
    <t>Acqui Terme</t>
  </si>
  <si>
    <t>Acquedolci</t>
  </si>
  <si>
    <t>Acquaviva Platani</t>
  </si>
  <si>
    <t>Acquaviva Picena</t>
  </si>
  <si>
    <t>Acquaviva d'Isernia</t>
  </si>
  <si>
    <t>Acquaviva delle Fonti</t>
  </si>
  <si>
    <t>Acquaviva Collecroce</t>
  </si>
  <si>
    <t>Acquasparta</t>
  </si>
  <si>
    <t>Acquasanta Terme</t>
  </si>
  <si>
    <t>Acquaro</t>
  </si>
  <si>
    <t>Acquarica del Capo</t>
  </si>
  <si>
    <t>Acquappesa</t>
  </si>
  <si>
    <t>Acquapendente</t>
  </si>
  <si>
    <t>Acquanegra sul Chiese</t>
  </si>
  <si>
    <t>Acquanegra Cremonese</t>
  </si>
  <si>
    <t>Acqualagna</t>
  </si>
  <si>
    <t>Acquafredda</t>
  </si>
  <si>
    <t>Acquaformosa</t>
  </si>
  <si>
    <t>Acquafondata</t>
  </si>
  <si>
    <t>Acquacanina</t>
  </si>
  <si>
    <t>Acireale</t>
  </si>
  <si>
    <t>Aci Sant'Antonio</t>
  </si>
  <si>
    <t>Aci Catena</t>
  </si>
  <si>
    <t>Aci Castello</t>
  </si>
  <si>
    <t>Aci Bonaccorsi</t>
  </si>
  <si>
    <t>Acerra</t>
  </si>
  <si>
    <t>Acerno</t>
  </si>
  <si>
    <t>Acerenza</t>
  </si>
  <si>
    <t>Accumoli</t>
  </si>
  <si>
    <t>Acciano</t>
  </si>
  <si>
    <t>Accettura</t>
  </si>
  <si>
    <t>Acceglio</t>
  </si>
  <si>
    <t>Accadia</t>
  </si>
  <si>
    <t>Acate</t>
  </si>
  <si>
    <t>Abriola</t>
  </si>
  <si>
    <t>Abetone</t>
  </si>
  <si>
    <t>Abbiategrasso</t>
  </si>
  <si>
    <t>Abbateggio</t>
  </si>
  <si>
    <t>Abbasanta</t>
  </si>
  <si>
    <t>Abbadia San Salvatore</t>
  </si>
  <si>
    <t>Abbadia Lariana</t>
  </si>
  <si>
    <t>Abbadia Cerreto</t>
  </si>
  <si>
    <t>GRADIGIORNO</t>
  </si>
  <si>
    <t>COMUNI</t>
  </si>
  <si>
    <t>riqen19/21</t>
  </si>
  <si>
    <t>ncost19/21</t>
  </si>
  <si>
    <t>riqen2015</t>
  </si>
  <si>
    <t>ncostr2015</t>
  </si>
  <si>
    <t>SGR55%</t>
  </si>
  <si>
    <t>DL311</t>
  </si>
  <si>
    <t>periodo riferim</t>
  </si>
  <si>
    <t>Uw-Facile - Plathina 78S</t>
  </si>
  <si>
    <t>Ug Vetro
[W/m2K]</t>
  </si>
  <si>
    <t xml:space="preserve">Intercalare y [W/mK]   </t>
  </si>
  <si>
    <t>MAX Uw (serramento)</t>
  </si>
  <si>
    <t>W/m2K</t>
  </si>
  <si>
    <t>Ug (vetro) min</t>
  </si>
  <si>
    <t>TRASMITTANZE Uf W/m2K</t>
  </si>
  <si>
    <t xml:space="preserve"> Ug (vetro) min</t>
  </si>
  <si>
    <t>Uw-Facile - Plathina 78AS</t>
  </si>
  <si>
    <t xml:space="preserve"> Ug (vetro)</t>
  </si>
  <si>
    <t>Uw-Facile - VIP SLIDE</t>
  </si>
  <si>
    <t>Sogl. Rib.</t>
  </si>
  <si>
    <t>Nodo Lat. e inf. 2 vie MEDIATO</t>
  </si>
  <si>
    <t>Nodo inferiore SOGLIA RIBAS.</t>
  </si>
  <si>
    <t>BOLOGNA</t>
  </si>
  <si>
    <t>FANO</t>
  </si>
  <si>
    <t>URBINO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</si>
</sst>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7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Border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9" xfId="0" applyFont="1" applyBorder="1"/>
    <xf numFmtId="0" fontId="15" fillId="0" borderId="0" xfId="1"/>
    <xf numFmtId="49" fontId="15" fillId="0" borderId="0" xfId="1" applyNumberFormat="1" applyFont="1" applyProtection="1">
      <protection hidden="1"/>
    </xf>
    <xf numFmtId="0" fontId="15" fillId="0" borderId="0" xfId="1" applyFont="1" applyProtection="1">
      <protection hidden="1"/>
    </xf>
    <xf numFmtId="0" fontId="15" fillId="0" borderId="0" xfId="1" applyFill="1"/>
    <xf numFmtId="0" fontId="15" fillId="0" borderId="0" xfId="1" applyFill="1" applyAlignment="1">
      <alignment horizontal="center"/>
    </xf>
    <xf numFmtId="0" fontId="0" fillId="3" borderId="0" xfId="0" applyFill="1"/>
    <xf numFmtId="0" fontId="15" fillId="3" borderId="0" xfId="1" applyFill="1"/>
    <xf numFmtId="0" fontId="15" fillId="3" borderId="0" xfId="1" applyFill="1" applyAlignment="1">
      <alignment horizontal="center"/>
    </xf>
    <xf numFmtId="49" fontId="15" fillId="3" borderId="0" xfId="1" applyNumberFormat="1" applyFont="1" applyFill="1" applyProtection="1">
      <protection hidden="1"/>
    </xf>
    <xf numFmtId="0" fontId="0" fillId="0" borderId="22" xfId="0" applyFill="1" applyBorder="1"/>
    <xf numFmtId="0" fontId="1" fillId="0" borderId="1" xfId="0" applyFont="1" applyFill="1" applyBorder="1"/>
    <xf numFmtId="0" fontId="1" fillId="0" borderId="15" xfId="0" applyFont="1" applyFill="1" applyBorder="1" applyAlignment="1"/>
    <xf numFmtId="0" fontId="0" fillId="0" borderId="23" xfId="0" applyFill="1" applyBorder="1"/>
    <xf numFmtId="0" fontId="0" fillId="0" borderId="0" xfId="0" applyFill="1"/>
    <xf numFmtId="49" fontId="15" fillId="0" borderId="0" xfId="1" applyNumberFormat="1" applyFont="1" applyFill="1" applyProtection="1">
      <protection hidden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0" fontId="0" fillId="3" borderId="12" xfId="0" applyFill="1" applyBorder="1"/>
    <xf numFmtId="0" fontId="0" fillId="3" borderId="0" xfId="0" applyFill="1" applyBorder="1"/>
    <xf numFmtId="0" fontId="0" fillId="3" borderId="13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5" xfId="0" applyFill="1" applyBorder="1"/>
    <xf numFmtId="0" fontId="0" fillId="4" borderId="6" xfId="0" applyFill="1" applyBorder="1"/>
    <xf numFmtId="0" fontId="17" fillId="6" borderId="30" xfId="0" applyFont="1" applyFill="1" applyBorder="1"/>
    <xf numFmtId="0" fontId="17" fillId="6" borderId="28" xfId="0" applyFont="1" applyFill="1" applyBorder="1" applyAlignment="1">
      <alignment horizontal="center"/>
    </xf>
    <xf numFmtId="0" fontId="0" fillId="5" borderId="16" xfId="0" applyFill="1" applyBorder="1"/>
    <xf numFmtId="0" fontId="0" fillId="4" borderId="17" xfId="0" applyFill="1" applyBorder="1"/>
    <xf numFmtId="0" fontId="0" fillId="5" borderId="17" xfId="0" applyFill="1" applyBorder="1"/>
    <xf numFmtId="0" fontId="0" fillId="4" borderId="18" xfId="0" applyFill="1" applyBorder="1"/>
    <xf numFmtId="0" fontId="17" fillId="6" borderId="32" xfId="0" applyFont="1" applyFill="1" applyBorder="1" applyAlignment="1">
      <alignment horizontal="center"/>
    </xf>
    <xf numFmtId="2" fontId="17" fillId="6" borderId="30" xfId="0" applyNumberFormat="1" applyFont="1" applyFill="1" applyBorder="1"/>
    <xf numFmtId="2" fontId="0" fillId="5" borderId="2" xfId="0" applyNumberFormat="1" applyFill="1" applyBorder="1"/>
    <xf numFmtId="2" fontId="0" fillId="4" borderId="3" xfId="0" applyNumberFormat="1" applyFill="1" applyBorder="1"/>
    <xf numFmtId="2" fontId="0" fillId="5" borderId="3" xfId="0" applyNumberFormat="1" applyFill="1" applyBorder="1"/>
    <xf numFmtId="2" fontId="0" fillId="4" borderId="31" xfId="0" applyNumberFormat="1" applyFill="1" applyBorder="1"/>
    <xf numFmtId="2" fontId="0" fillId="5" borderId="5" xfId="0" applyNumberFormat="1" applyFill="1" applyBorder="1"/>
    <xf numFmtId="2" fontId="0" fillId="5" borderId="1" xfId="0" applyNumberFormat="1" applyFill="1" applyBorder="1"/>
    <xf numFmtId="2" fontId="17" fillId="6" borderId="28" xfId="0" applyNumberFormat="1" applyFont="1" applyFill="1" applyBorder="1"/>
    <xf numFmtId="2" fontId="0" fillId="5" borderId="7" xfId="0" applyNumberFormat="1" applyFill="1" applyBorder="1"/>
    <xf numFmtId="2" fontId="0" fillId="5" borderId="8" xfId="0" applyNumberFormat="1" applyFill="1" applyBorder="1"/>
    <xf numFmtId="2" fontId="17" fillId="6" borderId="29" xfId="0" applyNumberFormat="1" applyFont="1" applyFill="1" applyBorder="1"/>
    <xf numFmtId="0" fontId="0" fillId="0" borderId="0" xfId="0" applyAlignment="1"/>
    <xf numFmtId="0" fontId="0" fillId="0" borderId="1" xfId="0" applyFill="1" applyBorder="1"/>
    <xf numFmtId="0" fontId="0" fillId="0" borderId="0" xfId="0" applyBorder="1" applyProtection="1">
      <protection hidden="1"/>
    </xf>
    <xf numFmtId="2" fontId="0" fillId="3" borderId="0" xfId="0" applyNumberFormat="1" applyFill="1"/>
    <xf numFmtId="0" fontId="12" fillId="0" borderId="15" xfId="0" applyFont="1" applyFill="1" applyBorder="1" applyAlignment="1"/>
    <xf numFmtId="164" fontId="0" fillId="0" borderId="0" xfId="0" applyNumberFormat="1"/>
    <xf numFmtId="0" fontId="0" fillId="0" borderId="17" xfId="0" applyBorder="1"/>
    <xf numFmtId="0" fontId="0" fillId="0" borderId="33" xfId="0" applyBorder="1"/>
    <xf numFmtId="0" fontId="0" fillId="0" borderId="33" xfId="0" applyFill="1" applyBorder="1"/>
    <xf numFmtId="0" fontId="0" fillId="2" borderId="1" xfId="0" applyFill="1" applyBorder="1"/>
    <xf numFmtId="0" fontId="0" fillId="6" borderId="1" xfId="0" applyFill="1" applyBorder="1"/>
    <xf numFmtId="0" fontId="18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0" fillId="0" borderId="21" xfId="0" applyBorder="1" applyAlignment="1"/>
    <xf numFmtId="0" fontId="3" fillId="0" borderId="0" xfId="0" applyFont="1" applyBorder="1"/>
    <xf numFmtId="0" fontId="22" fillId="0" borderId="19" xfId="0" applyFont="1" applyBorder="1" applyAlignment="1" applyProtection="1">
      <protection hidden="1"/>
    </xf>
    <xf numFmtId="0" fontId="22" fillId="0" borderId="22" xfId="0" applyFont="1" applyBorder="1" applyAlignment="1" applyProtection="1">
      <protection hidden="1"/>
    </xf>
    <xf numFmtId="0" fontId="22" fillId="0" borderId="24" xfId="0" applyFont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7" borderId="0" xfId="0" applyFill="1" applyBorder="1"/>
    <xf numFmtId="0" fontId="15" fillId="7" borderId="9" xfId="1" applyFont="1" applyFill="1" applyBorder="1" applyProtection="1">
      <protection hidden="1"/>
    </xf>
    <xf numFmtId="0" fontId="0" fillId="7" borderId="10" xfId="0" applyFill="1" applyBorder="1"/>
    <xf numFmtId="0" fontId="0" fillId="7" borderId="11" xfId="0" applyFill="1" applyBorder="1"/>
    <xf numFmtId="0" fontId="15" fillId="7" borderId="12" xfId="1" applyFont="1" applyFill="1" applyBorder="1" applyProtection="1">
      <protection hidden="1"/>
    </xf>
    <xf numFmtId="0" fontId="0" fillId="7" borderId="13" xfId="0" applyFill="1" applyBorder="1"/>
    <xf numFmtId="0" fontId="0" fillId="7" borderId="12" xfId="0" applyFill="1" applyBorder="1"/>
    <xf numFmtId="0" fontId="0" fillId="7" borderId="12" xfId="0" applyFill="1" applyBorder="1" applyAlignment="1">
      <alignment vertical="center"/>
    </xf>
    <xf numFmtId="0" fontId="0" fillId="7" borderId="36" xfId="0" applyFill="1" applyBorder="1"/>
    <xf numFmtId="0" fontId="0" fillId="7" borderId="37" xfId="0" applyFill="1" applyBorder="1"/>
    <xf numFmtId="0" fontId="15" fillId="7" borderId="38" xfId="1" applyFont="1" applyFill="1" applyBorder="1" applyProtection="1">
      <protection hidden="1"/>
    </xf>
    <xf numFmtId="0" fontId="0" fillId="7" borderId="39" xfId="0" applyFill="1" applyBorder="1"/>
    <xf numFmtId="0" fontId="0" fillId="7" borderId="40" xfId="0" applyFill="1" applyBorder="1"/>
    <xf numFmtId="0" fontId="0" fillId="7" borderId="38" xfId="0" applyFill="1" applyBorder="1"/>
    <xf numFmtId="0" fontId="15" fillId="7" borderId="35" xfId="1" applyFont="1" applyFill="1" applyBorder="1" applyProtection="1">
      <protection hidden="1"/>
    </xf>
    <xf numFmtId="0" fontId="0" fillId="7" borderId="34" xfId="0" applyFill="1" applyBorder="1"/>
    <xf numFmtId="0" fontId="0" fillId="7" borderId="41" xfId="0" applyFill="1" applyBorder="1"/>
    <xf numFmtId="0" fontId="0" fillId="7" borderId="42" xfId="0" applyFill="1" applyBorder="1"/>
    <xf numFmtId="0" fontId="0" fillId="7" borderId="43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2" fontId="18" fillId="0" borderId="27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4" fontId="4" fillId="0" borderId="27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164" fontId="19" fillId="0" borderId="20" xfId="0" applyNumberFormat="1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4" fontId="25" fillId="0" borderId="19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64" fontId="25" fillId="0" borderId="24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textRotation="90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24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6" borderId="22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center"/>
      <protection locked="0"/>
    </xf>
    <xf numFmtId="0" fontId="13" fillId="6" borderId="23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 vertical="top"/>
      <protection locked="0"/>
    </xf>
    <xf numFmtId="0" fontId="0" fillId="2" borderId="20" xfId="0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/>
      <protection locked="0"/>
    </xf>
    <xf numFmtId="0" fontId="0" fillId="2" borderId="24" xfId="0" applyFill="1" applyBorder="1" applyAlignment="1" applyProtection="1">
      <alignment horizontal="center" vertical="top"/>
      <protection locked="0"/>
    </xf>
    <xf numFmtId="0" fontId="0" fillId="2" borderId="25" xfId="0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 applyProtection="1">
      <alignment horizontal="center" vertical="top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6" fillId="2" borderId="19" xfId="0" applyFont="1" applyFill="1" applyBorder="1" applyAlignment="1" applyProtection="1">
      <alignment horizontal="left" vertical="center" wrapText="1"/>
      <protection locked="0"/>
    </xf>
    <xf numFmtId="0" fontId="16" fillId="2" borderId="20" xfId="0" applyFont="1" applyFill="1" applyBorder="1" applyAlignment="1" applyProtection="1">
      <alignment horizontal="left" vertical="center" wrapText="1"/>
      <protection locked="0"/>
    </xf>
    <xf numFmtId="0" fontId="16" fillId="2" borderId="21" xfId="0" applyFont="1" applyFill="1" applyBorder="1" applyAlignment="1" applyProtection="1">
      <alignment horizontal="left" vertical="center" wrapText="1"/>
      <protection locked="0"/>
    </xf>
    <xf numFmtId="0" fontId="16" fillId="2" borderId="24" xfId="0" applyFont="1" applyFill="1" applyBorder="1" applyAlignment="1" applyProtection="1">
      <alignment horizontal="left" vertical="center" wrapText="1"/>
      <protection locked="0"/>
    </xf>
    <xf numFmtId="0" fontId="16" fillId="2" borderId="25" xfId="0" applyFont="1" applyFill="1" applyBorder="1" applyAlignment="1" applyProtection="1">
      <alignment horizontal="left" vertical="center" wrapText="1"/>
      <protection locked="0"/>
    </xf>
    <xf numFmtId="0" fontId="16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164" fontId="25" fillId="0" borderId="19" xfId="0" applyNumberFormat="1" applyFont="1" applyBorder="1" applyAlignment="1">
      <alignment horizontal="center" vertical="center"/>
    </xf>
    <xf numFmtId="164" fontId="25" fillId="0" borderId="20" xfId="0" applyNumberFormat="1" applyFont="1" applyBorder="1" applyAlignment="1">
      <alignment horizontal="center" vertical="center"/>
    </xf>
    <xf numFmtId="164" fontId="25" fillId="0" borderId="24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3" fillId="0" borderId="21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0" fontId="22" fillId="0" borderId="19" xfId="0" applyFont="1" applyBorder="1" applyAlignment="1" applyProtection="1">
      <alignment horizontal="left"/>
      <protection hidden="1"/>
    </xf>
    <xf numFmtId="0" fontId="22" fillId="0" borderId="20" xfId="0" applyFont="1" applyBorder="1" applyAlignment="1" applyProtection="1">
      <alignment horizontal="left"/>
      <protection hidden="1"/>
    </xf>
    <xf numFmtId="0" fontId="22" fillId="0" borderId="21" xfId="0" applyFont="1" applyBorder="1" applyAlignment="1" applyProtection="1">
      <alignment horizontal="left"/>
      <protection hidden="1"/>
    </xf>
    <xf numFmtId="0" fontId="22" fillId="0" borderId="24" xfId="0" applyFont="1" applyBorder="1" applyAlignment="1" applyProtection="1">
      <alignment horizontal="left"/>
      <protection hidden="1"/>
    </xf>
    <xf numFmtId="0" fontId="22" fillId="0" borderId="25" xfId="0" applyFont="1" applyBorder="1" applyAlignment="1" applyProtection="1">
      <alignment horizontal="left"/>
      <protection hidden="1"/>
    </xf>
    <xf numFmtId="0" fontId="22" fillId="0" borderId="26" xfId="0" applyFont="1" applyBorder="1" applyAlignment="1" applyProtection="1">
      <alignment horizontal="left"/>
      <protection hidden="1"/>
    </xf>
    <xf numFmtId="0" fontId="22" fillId="0" borderId="22" xfId="0" applyFont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2" fillId="0" borderId="23" xfId="0" applyFont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4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</cellXfs>
  <cellStyles count="2">
    <cellStyle name="Normale" xfId="0" builtinId="0"/>
    <cellStyle name="Normale 2" xfId="1"/>
  </cellStyles>
  <dxfs count="1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152400</xdr:colOff>
      <xdr:row>1</xdr:row>
      <xdr:rowOff>19052</xdr:rowOff>
    </xdr:from>
    <xdr:to>
      <xdr:col>32</xdr:col>
      <xdr:colOff>154304</xdr:colOff>
      <xdr:row>5</xdr:row>
      <xdr:rowOff>157724</xdr:rowOff>
    </xdr:to>
    <xdr:pic>
      <xdr:nvPicPr>
        <xdr:cNvPr id="2" name="Immagine 1" descr="palla 78-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5" y="219077"/>
          <a:ext cx="906779" cy="900672"/>
        </a:xfrm>
        <a:prstGeom prst="rect">
          <a:avLst/>
        </a:prstGeom>
      </xdr:spPr>
    </xdr:pic>
    <xdr:clientData/>
  </xdr:twoCellAnchor>
  <xdr:twoCellAnchor editAs="oneCell">
    <xdr:from>
      <xdr:col>2</xdr:col>
      <xdr:colOff>21869</xdr:colOff>
      <xdr:row>1</xdr:row>
      <xdr:rowOff>73381</xdr:rowOff>
    </xdr:from>
    <xdr:to>
      <xdr:col>18</xdr:col>
      <xdr:colOff>169392</xdr:colOff>
      <xdr:row>2</xdr:row>
      <xdr:rowOff>150343</xdr:rowOff>
    </xdr:to>
    <xdr:pic>
      <xdr:nvPicPr>
        <xdr:cNvPr id="3" name="Immagine 2" descr="LOGO INDINVEST 2010 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19" y="273406"/>
          <a:ext cx="3043123" cy="267462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1</xdr:row>
      <xdr:rowOff>190499</xdr:rowOff>
    </xdr:from>
    <xdr:to>
      <xdr:col>49</xdr:col>
      <xdr:colOff>0</xdr:colOff>
      <xdr:row>3</xdr:row>
      <xdr:rowOff>28574</xdr:rowOff>
    </xdr:to>
    <xdr:pic>
      <xdr:nvPicPr>
        <xdr:cNvPr id="4" name="Immagine 3" descr="LOGO INDINVEST 2010 SMAL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62700" y="390524"/>
          <a:ext cx="2505075" cy="219075"/>
        </a:xfrm>
        <a:prstGeom prst="rect">
          <a:avLst/>
        </a:prstGeom>
      </xdr:spPr>
    </xdr:pic>
    <xdr:clientData/>
  </xdr:twoCellAnchor>
  <xdr:twoCellAnchor editAs="oneCell">
    <xdr:from>
      <xdr:col>38</xdr:col>
      <xdr:colOff>133350</xdr:colOff>
      <xdr:row>8</xdr:row>
      <xdr:rowOff>123825</xdr:rowOff>
    </xdr:from>
    <xdr:to>
      <xdr:col>45</xdr:col>
      <xdr:colOff>9525</xdr:colOff>
      <xdr:row>14</xdr:row>
      <xdr:rowOff>116127</xdr:rowOff>
    </xdr:to>
    <xdr:pic>
      <xdr:nvPicPr>
        <xdr:cNvPr id="5" name="Immagine 4" descr="palla 78-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0400" y="1590675"/>
          <a:ext cx="1143000" cy="1135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152400</xdr:colOff>
      <xdr:row>1</xdr:row>
      <xdr:rowOff>19052</xdr:rowOff>
    </xdr:from>
    <xdr:to>
      <xdr:col>32</xdr:col>
      <xdr:colOff>154304</xdr:colOff>
      <xdr:row>5</xdr:row>
      <xdr:rowOff>157724</xdr:rowOff>
    </xdr:to>
    <xdr:pic>
      <xdr:nvPicPr>
        <xdr:cNvPr id="2" name="Immagine 1" descr="palla 78-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5" y="219077"/>
          <a:ext cx="906779" cy="900672"/>
        </a:xfrm>
        <a:prstGeom prst="rect">
          <a:avLst/>
        </a:prstGeom>
      </xdr:spPr>
    </xdr:pic>
    <xdr:clientData/>
  </xdr:twoCellAnchor>
  <xdr:twoCellAnchor editAs="oneCell">
    <xdr:from>
      <xdr:col>2</xdr:col>
      <xdr:colOff>21869</xdr:colOff>
      <xdr:row>1</xdr:row>
      <xdr:rowOff>73381</xdr:rowOff>
    </xdr:from>
    <xdr:to>
      <xdr:col>18</xdr:col>
      <xdr:colOff>169392</xdr:colOff>
      <xdr:row>2</xdr:row>
      <xdr:rowOff>150343</xdr:rowOff>
    </xdr:to>
    <xdr:pic>
      <xdr:nvPicPr>
        <xdr:cNvPr id="3" name="Immagine 2" descr="LOGO INDINVEST 2010 SMAL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19" y="273406"/>
          <a:ext cx="3043123" cy="267462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1</xdr:row>
      <xdr:rowOff>190499</xdr:rowOff>
    </xdr:from>
    <xdr:to>
      <xdr:col>48</xdr:col>
      <xdr:colOff>142875</xdr:colOff>
      <xdr:row>3</xdr:row>
      <xdr:rowOff>28574</xdr:rowOff>
    </xdr:to>
    <xdr:pic>
      <xdr:nvPicPr>
        <xdr:cNvPr id="4" name="Immagine 3" descr="LOGO INDINVEST 2010 SMALL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62700" y="390524"/>
          <a:ext cx="2505075" cy="219075"/>
        </a:xfrm>
        <a:prstGeom prst="rect">
          <a:avLst/>
        </a:prstGeom>
      </xdr:spPr>
    </xdr:pic>
    <xdr:clientData/>
  </xdr:twoCellAnchor>
  <xdr:twoCellAnchor editAs="oneCell">
    <xdr:from>
      <xdr:col>38</xdr:col>
      <xdr:colOff>133350</xdr:colOff>
      <xdr:row>8</xdr:row>
      <xdr:rowOff>123825</xdr:rowOff>
    </xdr:from>
    <xdr:to>
      <xdr:col>44</xdr:col>
      <xdr:colOff>190500</xdr:colOff>
      <xdr:row>14</xdr:row>
      <xdr:rowOff>116127</xdr:rowOff>
    </xdr:to>
    <xdr:pic>
      <xdr:nvPicPr>
        <xdr:cNvPr id="5" name="Immagine 4" descr="palla 78-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0400" y="1590675"/>
          <a:ext cx="1143000" cy="1135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21869</xdr:colOff>
      <xdr:row>1</xdr:row>
      <xdr:rowOff>73381</xdr:rowOff>
    </xdr:from>
    <xdr:to>
      <xdr:col>18</xdr:col>
      <xdr:colOff>169392</xdr:colOff>
      <xdr:row>2</xdr:row>
      <xdr:rowOff>150343</xdr:rowOff>
    </xdr:to>
    <xdr:pic>
      <xdr:nvPicPr>
        <xdr:cNvPr id="2" name="Immagine 1" descr="LOGO INDINVEST 2010 SMAL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819" y="273406"/>
          <a:ext cx="3043123" cy="267462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1</xdr:row>
      <xdr:rowOff>190499</xdr:rowOff>
    </xdr:from>
    <xdr:to>
      <xdr:col>49</xdr:col>
      <xdr:colOff>0</xdr:colOff>
      <xdr:row>3</xdr:row>
      <xdr:rowOff>28574</xdr:rowOff>
    </xdr:to>
    <xdr:pic>
      <xdr:nvPicPr>
        <xdr:cNvPr id="3" name="Immagine 2" descr="LOGO INDINVEST 2010 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2700" y="390524"/>
          <a:ext cx="2505075" cy="219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1</xdr:row>
          <xdr:rowOff>28575</xdr:rowOff>
        </xdr:from>
        <xdr:to>
          <xdr:col>27</xdr:col>
          <xdr:colOff>161925</xdr:colOff>
          <xdr:row>5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8</xdr:row>
          <xdr:rowOff>133350</xdr:rowOff>
        </xdr:from>
        <xdr:to>
          <xdr:col>45</xdr:col>
          <xdr:colOff>47625</xdr:colOff>
          <xdr:row>15</xdr:row>
          <xdr:rowOff>47625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21869</xdr:colOff>
      <xdr:row>1</xdr:row>
      <xdr:rowOff>73381</xdr:rowOff>
    </xdr:from>
    <xdr:to>
      <xdr:col>18</xdr:col>
      <xdr:colOff>169392</xdr:colOff>
      <xdr:row>2</xdr:row>
      <xdr:rowOff>150343</xdr:rowOff>
    </xdr:to>
    <xdr:pic>
      <xdr:nvPicPr>
        <xdr:cNvPr id="2" name="Immagine 1" descr="LOGO INDINVEST 2010 SMAL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819" y="273406"/>
          <a:ext cx="3043123" cy="267462"/>
        </a:xfrm>
        <a:prstGeom prst="rect">
          <a:avLst/>
        </a:prstGeom>
      </xdr:spPr>
    </xdr:pic>
    <xdr:clientData/>
  </xdr:twoCellAnchor>
  <xdr:twoCellAnchor editAs="oneCell">
    <xdr:from>
      <xdr:col>35</xdr:col>
      <xdr:colOff>28575</xdr:colOff>
      <xdr:row>1</xdr:row>
      <xdr:rowOff>190499</xdr:rowOff>
    </xdr:from>
    <xdr:to>
      <xdr:col>49</xdr:col>
      <xdr:colOff>0</xdr:colOff>
      <xdr:row>3</xdr:row>
      <xdr:rowOff>28574</xdr:rowOff>
    </xdr:to>
    <xdr:pic>
      <xdr:nvPicPr>
        <xdr:cNvPr id="3" name="Immagine 2" descr="LOGO INDINVEST 2010 SMAL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2700" y="390524"/>
          <a:ext cx="2505075" cy="219075"/>
        </a:xfrm>
        <a:prstGeom prst="rect">
          <a:avLst/>
        </a:prstGeom>
      </xdr:spPr>
    </xdr:pic>
    <xdr:clientData/>
  </xdr:twoCellAnchor>
  <xdr:twoCellAnchor>
    <xdr:from>
      <xdr:col>67</xdr:col>
      <xdr:colOff>342900</xdr:colOff>
      <xdr:row>2</xdr:row>
      <xdr:rowOff>133349</xdr:rowOff>
    </xdr:from>
    <xdr:to>
      <xdr:col>73</xdr:col>
      <xdr:colOff>133350</xdr:colOff>
      <xdr:row>12</xdr:row>
      <xdr:rowOff>142874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487650" y="523874"/>
          <a:ext cx="3448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 manca da aggiungere il telaio fisso +anta</a:t>
          </a:r>
          <a:r>
            <a:rPr lang="it-IT" sz="1100" baseline="0"/>
            <a:t> apribile</a:t>
          </a:r>
        </a:p>
        <a:p>
          <a:r>
            <a:rPr lang="it-IT" sz="1100" baseline="0"/>
            <a:t>quando pronto inserire:</a:t>
          </a:r>
        </a:p>
        <a:p>
          <a:r>
            <a:rPr lang="it-IT" sz="1100" baseline="0"/>
            <a:t>=SE(O(E20="";G20="";J20="");"";SE(O(BR20="";BR20="22";BR20="24";BR20="11");BR20;se(br20=11;36;"NO"))</a:t>
          </a:r>
        </a:p>
        <a:p>
          <a:r>
            <a:rPr lang="it-IT" sz="1100" baseline="0"/>
            <a:t>al primo no sostituire 36</a:t>
          </a:r>
        </a:p>
        <a:p>
          <a:r>
            <a:rPr lang="it-IT" sz="1100" baseline="0"/>
            <a:t>è possibile pensare anche fisso centrale con 2 ante</a:t>
          </a:r>
        </a:p>
        <a:p>
          <a:endParaRPr lang="it-IT" sz="1100" baseline="0"/>
        </a:p>
        <a:p>
          <a:r>
            <a:rPr lang="it-IT" sz="1100" baseline="0"/>
            <a:t>adattare poi il rigo di calcolo del 6ante su 3 binari a 1anta+fisso</a:t>
          </a:r>
        </a:p>
        <a:p>
          <a:endParaRPr lang="it-IT" sz="1100"/>
        </a:p>
      </xdr:txBody>
    </xdr:sp>
    <xdr:clientData/>
  </xdr:twoCellAnchor>
  <xdr:twoCellAnchor>
    <xdr:from>
      <xdr:col>70</xdr:col>
      <xdr:colOff>238125</xdr:colOff>
      <xdr:row>13</xdr:row>
      <xdr:rowOff>47625</xdr:rowOff>
    </xdr:from>
    <xdr:to>
      <xdr:col>70</xdr:col>
      <xdr:colOff>247650</xdr:colOff>
      <xdr:row>16</xdr:row>
      <xdr:rowOff>57150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17211675" y="2305050"/>
          <a:ext cx="952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210"/>
  <sheetViews>
    <sheetView tabSelected="1" workbookViewId="0">
      <selection activeCell="AC14" sqref="AC14:AF15"/>
    </sheetView>
  </sheetViews>
  <sheetFormatPr defaultColWidth="0" defaultRowHeight="15" zeroHeight="1" x14ac:dyDescent="0.25"/>
  <cols>
    <col min="1" max="49" width="2.7109375" customWidth="1"/>
    <col min="50" max="51" width="0" hidden="1" customWidth="1"/>
    <col min="52" max="54" width="2.7109375" customWidth="1"/>
    <col min="55" max="203" width="9.140625" hidden="1" customWidth="1"/>
    <col min="204" max="224" width="0" hidden="1" customWidth="1"/>
    <col min="225" max="16384" width="9.140625" hidden="1"/>
  </cols>
  <sheetData>
    <row r="1" spans="1:219" ht="15.75" thickBot="1" x14ac:dyDescent="0.3">
      <c r="A1" s="1"/>
      <c r="AH1" s="1"/>
      <c r="AI1" s="1"/>
      <c r="CS1" s="23"/>
      <c r="CT1" s="23"/>
      <c r="CU1" s="23"/>
      <c r="CV1" s="23"/>
      <c r="CW1" s="23"/>
    </row>
    <row r="2" spans="1:219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1"/>
      <c r="AI2" s="1"/>
      <c r="CS2" s="23"/>
      <c r="CT2" s="23"/>
      <c r="CU2" s="23"/>
      <c r="CV2" s="23"/>
      <c r="CW2" s="23"/>
      <c r="CZ2" s="38"/>
      <c r="DA2" s="39"/>
      <c r="DB2" s="39"/>
      <c r="DC2" s="39"/>
      <c r="DD2" s="39"/>
      <c r="DE2" s="39"/>
      <c r="DF2" s="39"/>
      <c r="DG2" s="39"/>
      <c r="DH2" s="39"/>
      <c r="DI2" s="40"/>
      <c r="DJ2" s="39"/>
      <c r="DK2" s="39"/>
      <c r="DL2" s="39"/>
      <c r="DM2" s="39"/>
      <c r="DN2" s="39"/>
      <c r="DO2" s="39"/>
      <c r="DP2" s="38"/>
      <c r="DQ2" s="39"/>
      <c r="DR2" s="39"/>
      <c r="DS2" s="39"/>
      <c r="DT2" s="39"/>
      <c r="DU2" s="39"/>
      <c r="DV2" s="39"/>
      <c r="DW2" s="39"/>
      <c r="DX2" s="39"/>
      <c r="DY2" s="39"/>
      <c r="DZ2" s="40"/>
      <c r="EA2" s="1"/>
      <c r="EB2" s="1"/>
      <c r="EC2" s="1"/>
      <c r="ED2" s="1"/>
      <c r="EE2" s="1"/>
      <c r="EF2" s="1"/>
      <c r="EG2" s="38"/>
      <c r="EH2" s="39"/>
      <c r="EI2" s="39"/>
      <c r="EJ2" s="39"/>
      <c r="EK2" s="39"/>
      <c r="EL2" s="39"/>
      <c r="EM2" s="39"/>
      <c r="EN2" s="39"/>
      <c r="EO2" s="39"/>
      <c r="EP2" s="39"/>
      <c r="EQ2" s="40"/>
      <c r="EX2" s="38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40"/>
      <c r="FQ2" s="38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40"/>
      <c r="GI2" s="38"/>
      <c r="GJ2" s="39"/>
      <c r="GK2" s="39"/>
      <c r="GL2" s="39"/>
      <c r="GM2" s="39"/>
      <c r="GN2" s="39"/>
      <c r="GO2" s="39"/>
      <c r="GP2" s="39"/>
      <c r="GQ2" s="39"/>
      <c r="GR2" s="39"/>
      <c r="GS2" s="40"/>
      <c r="GZ2" s="38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40"/>
    </row>
    <row r="3" spans="1:219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7"/>
      <c r="AH3" s="1"/>
      <c r="AI3" s="1"/>
      <c r="CS3" s="23"/>
      <c r="CT3" s="23"/>
      <c r="CU3" s="23"/>
      <c r="CV3" s="23"/>
      <c r="CW3" s="23"/>
      <c r="CZ3" s="41"/>
      <c r="DA3" s="1"/>
      <c r="DB3" s="1"/>
      <c r="DC3" s="1"/>
      <c r="DD3" s="1"/>
      <c r="DE3" s="1"/>
      <c r="DF3" s="1"/>
      <c r="DG3" s="1"/>
      <c r="DH3" s="1"/>
      <c r="DI3" s="42"/>
      <c r="DJ3" s="1"/>
      <c r="DK3" s="1"/>
      <c r="DL3" s="1"/>
      <c r="DM3" s="1"/>
      <c r="DN3" s="1"/>
      <c r="DO3" s="1"/>
      <c r="DP3" s="41"/>
      <c r="DQ3" s="1"/>
      <c r="DR3" s="1"/>
      <c r="DS3" s="1"/>
      <c r="DT3" s="1"/>
      <c r="DU3" s="1"/>
      <c r="DV3" s="1"/>
      <c r="DW3" s="1"/>
      <c r="DX3" s="1"/>
      <c r="DY3" s="1"/>
      <c r="DZ3" s="42"/>
      <c r="EA3" s="1"/>
      <c r="EB3" s="1"/>
      <c r="EC3" s="1"/>
      <c r="ED3" s="1"/>
      <c r="EE3" s="1"/>
      <c r="EF3" s="1"/>
      <c r="EG3" s="41"/>
      <c r="EH3" s="1"/>
      <c r="EI3" s="1"/>
      <c r="EJ3" s="1"/>
      <c r="EK3" s="1"/>
      <c r="EL3" s="1"/>
      <c r="EM3" s="1"/>
      <c r="EN3" s="1"/>
      <c r="EO3" s="1"/>
      <c r="EP3" s="1"/>
      <c r="EQ3" s="42"/>
      <c r="EX3" s="41"/>
      <c r="EY3" s="1"/>
      <c r="EZ3" s="1"/>
      <c r="FA3" s="1"/>
      <c r="FB3" s="1"/>
      <c r="FC3" s="1"/>
      <c r="FD3" s="1"/>
      <c r="FE3" s="1"/>
      <c r="FF3" s="1"/>
      <c r="FG3" s="1"/>
      <c r="FH3" s="1"/>
      <c r="FI3" s="42"/>
      <c r="FQ3" s="41"/>
      <c r="FR3" s="1"/>
      <c r="FS3" s="1"/>
      <c r="FT3" s="1"/>
      <c r="FU3" s="1"/>
      <c r="FV3" s="1"/>
      <c r="FW3" s="1"/>
      <c r="FX3" s="1"/>
      <c r="FY3" s="1"/>
      <c r="FZ3" s="1"/>
      <c r="GA3" s="1"/>
      <c r="GB3" s="42"/>
      <c r="GI3" s="41"/>
      <c r="GJ3" s="1"/>
      <c r="GK3" s="1"/>
      <c r="GL3" s="1"/>
      <c r="GM3" s="1"/>
      <c r="GN3" s="1"/>
      <c r="GO3" s="1"/>
      <c r="GP3" s="1"/>
      <c r="GQ3" s="1"/>
      <c r="GR3" s="1"/>
      <c r="GS3" s="42"/>
      <c r="GZ3" s="41"/>
      <c r="HA3" s="1"/>
      <c r="HB3" s="1"/>
      <c r="HC3" s="1"/>
      <c r="HD3" s="1"/>
      <c r="HE3" s="1"/>
      <c r="HF3" s="1"/>
      <c r="HG3" s="1"/>
      <c r="HH3" s="1"/>
      <c r="HI3" s="1"/>
      <c r="HJ3" s="1"/>
      <c r="HK3" s="42"/>
    </row>
    <row r="4" spans="1:219" ht="15" customHeight="1" x14ac:dyDescent="0.25">
      <c r="A4" s="1"/>
      <c r="B4" s="6"/>
      <c r="C4" s="272" t="s">
        <v>8249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7"/>
      <c r="AH4" s="1"/>
      <c r="AI4" s="1"/>
      <c r="CS4" s="23"/>
      <c r="CT4" s="23"/>
      <c r="CU4" s="23"/>
      <c r="CV4" s="23"/>
      <c r="CW4" s="23"/>
      <c r="CZ4" s="41"/>
      <c r="DA4" s="1"/>
      <c r="DB4" s="1"/>
      <c r="DC4" s="1"/>
      <c r="DD4" s="1"/>
      <c r="DE4" s="1"/>
      <c r="DF4" s="1"/>
      <c r="DG4" s="1"/>
      <c r="DH4" s="1"/>
      <c r="DI4" s="42"/>
      <c r="DJ4" s="1"/>
      <c r="DK4" s="1"/>
      <c r="DL4" s="1"/>
      <c r="DM4" s="1"/>
      <c r="DN4" s="1"/>
      <c r="DO4" s="1"/>
      <c r="DP4" s="41"/>
      <c r="DQ4" s="1"/>
      <c r="DR4" s="1"/>
      <c r="DS4" s="1"/>
      <c r="DT4" s="1"/>
      <c r="DU4" s="1"/>
      <c r="DV4" s="1"/>
      <c r="DW4" s="1"/>
      <c r="DX4" s="1"/>
      <c r="DY4" s="1"/>
      <c r="DZ4" s="42"/>
      <c r="EA4" s="1"/>
      <c r="EB4" s="1"/>
      <c r="EC4" s="1"/>
      <c r="ED4" s="1"/>
      <c r="EE4" s="1"/>
      <c r="EF4" s="1"/>
      <c r="EG4" s="41"/>
      <c r="EH4" s="1"/>
      <c r="EI4" s="1"/>
      <c r="EJ4" s="1"/>
      <c r="EK4" s="1"/>
      <c r="EL4" s="1"/>
      <c r="EM4" s="1"/>
      <c r="EN4" s="1"/>
      <c r="EO4" s="1"/>
      <c r="EP4" s="1"/>
      <c r="EQ4" s="42"/>
      <c r="EX4" s="41"/>
      <c r="EY4" s="1"/>
      <c r="EZ4" s="1"/>
      <c r="FA4" s="1"/>
      <c r="FB4" s="1"/>
      <c r="FC4" s="1"/>
      <c r="FD4" s="1"/>
      <c r="FE4" s="1"/>
      <c r="FF4" s="1"/>
      <c r="FG4" s="1"/>
      <c r="FH4" s="1"/>
      <c r="FI4" s="42"/>
      <c r="FQ4" s="41"/>
      <c r="FR4" s="1"/>
      <c r="FS4" s="1"/>
      <c r="FT4" s="1"/>
      <c r="FU4" s="1"/>
      <c r="FV4" s="1"/>
      <c r="FW4" s="1"/>
      <c r="FX4" s="1"/>
      <c r="FY4" s="1"/>
      <c r="FZ4" s="1"/>
      <c r="GA4" s="1"/>
      <c r="GB4" s="42"/>
      <c r="GI4" s="41"/>
      <c r="GJ4" s="1"/>
      <c r="GK4" s="1"/>
      <c r="GL4" s="1"/>
      <c r="GM4" s="1"/>
      <c r="GN4" s="1"/>
      <c r="GO4" s="1"/>
      <c r="GP4" s="1"/>
      <c r="GQ4" s="1"/>
      <c r="GR4" s="1"/>
      <c r="GS4" s="42"/>
      <c r="GZ4" s="41"/>
      <c r="HA4" s="1"/>
      <c r="HB4" s="1"/>
      <c r="HC4" s="1"/>
      <c r="HD4" s="1"/>
      <c r="HE4" s="1"/>
      <c r="HF4" s="1"/>
      <c r="HG4" s="1"/>
      <c r="HH4" s="1"/>
      <c r="HI4" s="1"/>
      <c r="HJ4" s="1"/>
      <c r="HK4" s="42"/>
    </row>
    <row r="5" spans="1:219" ht="15" customHeight="1" x14ac:dyDescent="0.3">
      <c r="A5" s="1"/>
      <c r="B5" s="6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1"/>
      <c r="U5" s="91" t="s">
        <v>123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/>
      <c r="AH5" s="1"/>
      <c r="AI5" s="1"/>
      <c r="AJ5" s="273" t="s">
        <v>74</v>
      </c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5"/>
      <c r="CL5" t="s">
        <v>26</v>
      </c>
      <c r="CS5" s="23"/>
      <c r="CT5" s="23"/>
      <c r="CU5" s="23"/>
      <c r="CV5" s="23"/>
      <c r="CW5" s="23"/>
      <c r="CZ5" s="41"/>
      <c r="DA5" s="1"/>
      <c r="DB5" s="1">
        <v>11</v>
      </c>
      <c r="DC5" s="1"/>
      <c r="DD5" s="1"/>
      <c r="DE5" s="1"/>
      <c r="DF5" s="1"/>
      <c r="DG5" s="1"/>
      <c r="DH5" s="1"/>
      <c r="DI5" s="42"/>
      <c r="DJ5" s="1"/>
      <c r="DK5" s="1"/>
      <c r="DL5" s="1"/>
      <c r="DM5" s="1"/>
      <c r="DN5" s="1"/>
      <c r="DO5" s="1"/>
      <c r="DP5" s="41"/>
      <c r="DQ5" s="1"/>
      <c r="DR5" s="1">
        <v>12</v>
      </c>
      <c r="DS5" s="1"/>
      <c r="DT5" s="1"/>
      <c r="DU5" s="1"/>
      <c r="DV5" s="1"/>
      <c r="DW5" s="1"/>
      <c r="DX5" s="1"/>
      <c r="DY5" s="1"/>
      <c r="DZ5" s="42"/>
      <c r="EA5" s="1"/>
      <c r="EB5" s="1"/>
      <c r="EC5" s="1"/>
      <c r="ED5" s="1"/>
      <c r="EE5" s="1"/>
      <c r="EF5" s="1"/>
      <c r="EG5" s="41"/>
      <c r="EH5" s="1"/>
      <c r="EI5" s="1">
        <v>22</v>
      </c>
      <c r="EJ5" s="1"/>
      <c r="EK5" s="1"/>
      <c r="EL5" s="1"/>
      <c r="EM5" s="1"/>
      <c r="EN5" s="1"/>
      <c r="EO5" s="1"/>
      <c r="EP5" s="1"/>
      <c r="EQ5" s="42"/>
      <c r="EX5" s="41"/>
      <c r="EY5" s="1"/>
      <c r="EZ5" s="1">
        <v>24</v>
      </c>
      <c r="FA5" s="1"/>
      <c r="FB5" s="1"/>
      <c r="FC5" s="1"/>
      <c r="FD5" s="1"/>
      <c r="FE5" s="1"/>
      <c r="FF5" s="1"/>
      <c r="FG5" s="1"/>
      <c r="FH5" s="1"/>
      <c r="FI5" s="42"/>
      <c r="FQ5" s="41"/>
      <c r="FR5" s="1"/>
      <c r="FS5" s="1">
        <v>23</v>
      </c>
      <c r="FT5" s="1"/>
      <c r="FU5" s="1"/>
      <c r="FV5" s="1"/>
      <c r="FW5" s="1"/>
      <c r="FX5" s="1"/>
      <c r="FY5" s="1"/>
      <c r="FZ5" s="1"/>
      <c r="GA5" s="1"/>
      <c r="GB5" s="42"/>
      <c r="GI5" s="41"/>
      <c r="GJ5" s="1"/>
      <c r="GK5" s="1">
        <v>33</v>
      </c>
      <c r="GL5" s="1"/>
      <c r="GM5" s="1"/>
      <c r="GN5" s="1"/>
      <c r="GO5" s="1"/>
      <c r="GP5" s="1"/>
      <c r="GQ5" s="1"/>
      <c r="GR5" s="1"/>
      <c r="GS5" s="42"/>
      <c r="GZ5" s="41"/>
      <c r="HA5" s="1"/>
      <c r="HB5" s="1">
        <v>36</v>
      </c>
      <c r="HC5" s="1"/>
      <c r="HD5" s="1"/>
      <c r="HE5" s="1"/>
      <c r="HF5" s="1"/>
      <c r="HG5" s="1"/>
      <c r="HH5" s="1"/>
      <c r="HI5" s="1"/>
      <c r="HJ5" s="1"/>
      <c r="HK5" s="42"/>
    </row>
    <row r="6" spans="1:219" x14ac:dyDescent="0.25">
      <c r="A6" s="1"/>
      <c r="B6" s="6"/>
      <c r="C6" s="276" t="s">
        <v>3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/>
      <c r="AH6" s="1"/>
      <c r="AI6" s="1"/>
      <c r="AJ6" s="278" t="s">
        <v>76</v>
      </c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80"/>
      <c r="CL6">
        <v>1</v>
      </c>
      <c r="CS6" s="23"/>
      <c r="CT6" s="23"/>
      <c r="CU6" s="23"/>
      <c r="CV6" s="23"/>
      <c r="CW6" s="23"/>
      <c r="CZ6" s="41"/>
      <c r="DA6" s="1"/>
      <c r="DB6" s="1"/>
      <c r="DC6" s="1"/>
      <c r="DD6" s="1"/>
      <c r="DE6" s="1"/>
      <c r="DF6" s="1"/>
      <c r="DG6" s="1"/>
      <c r="DH6" s="1"/>
      <c r="DI6" s="42"/>
      <c r="DJ6" s="1"/>
      <c r="DK6" s="1"/>
      <c r="DL6" s="1"/>
      <c r="DM6" s="1"/>
      <c r="DN6" s="1"/>
      <c r="DO6" s="1"/>
      <c r="DP6" s="41"/>
      <c r="DQ6" s="1"/>
      <c r="DR6" s="1"/>
      <c r="DS6" s="1"/>
      <c r="DT6" s="1"/>
      <c r="DU6" s="1"/>
      <c r="DV6" s="1"/>
      <c r="DW6" s="1"/>
      <c r="DX6" s="1"/>
      <c r="DY6" s="1"/>
      <c r="DZ6" s="42"/>
      <c r="EA6" s="1"/>
      <c r="EB6" s="1"/>
      <c r="EC6" s="1"/>
      <c r="ED6" s="1"/>
      <c r="EE6" s="1"/>
      <c r="EF6" s="1"/>
      <c r="EG6" s="41"/>
      <c r="EH6" s="1"/>
      <c r="EI6" s="1"/>
      <c r="EJ6" s="1"/>
      <c r="EK6" s="1"/>
      <c r="EL6" s="1"/>
      <c r="EM6" s="1"/>
      <c r="EN6" s="1"/>
      <c r="EO6" s="1"/>
      <c r="EP6" s="1"/>
      <c r="EQ6" s="42"/>
      <c r="EX6" s="41"/>
      <c r="EY6" s="1"/>
      <c r="EZ6" s="1"/>
      <c r="FA6" s="1"/>
      <c r="FB6" s="1"/>
      <c r="FC6" s="1"/>
      <c r="FD6" s="1"/>
      <c r="FE6" s="1"/>
      <c r="FF6" s="1"/>
      <c r="FG6" s="1"/>
      <c r="FH6" s="1"/>
      <c r="FI6" s="42"/>
      <c r="FQ6" s="41"/>
      <c r="FR6" s="1"/>
      <c r="FS6" s="1"/>
      <c r="FT6" s="1"/>
      <c r="FU6" s="1"/>
      <c r="FV6" s="1"/>
      <c r="FW6" s="1"/>
      <c r="FX6" s="1"/>
      <c r="FY6" s="1"/>
      <c r="FZ6" s="1"/>
      <c r="GA6" s="1"/>
      <c r="GB6" s="42"/>
      <c r="GI6" s="41"/>
      <c r="GJ6" s="1"/>
      <c r="GK6" s="1"/>
      <c r="GL6" s="1"/>
      <c r="GM6" s="1"/>
      <c r="GN6" s="1"/>
      <c r="GO6" s="1"/>
      <c r="GP6" s="1"/>
      <c r="GQ6" s="1"/>
      <c r="GR6" s="1"/>
      <c r="GS6" s="42"/>
      <c r="GZ6" s="41"/>
      <c r="HA6" s="1"/>
      <c r="HB6" s="1"/>
      <c r="HC6" s="1"/>
      <c r="HD6" s="1"/>
      <c r="HE6" s="1"/>
      <c r="HF6" s="1"/>
      <c r="HG6" s="1"/>
      <c r="HH6" s="1"/>
      <c r="HI6" s="1"/>
      <c r="HJ6" s="1"/>
      <c r="HK6" s="42"/>
    </row>
    <row r="7" spans="1:219" ht="9.9499999999999993" customHeight="1" x14ac:dyDescent="0.25">
      <c r="A7" s="1"/>
      <c r="B7" s="6"/>
      <c r="C7" s="14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2" t="s">
        <v>10</v>
      </c>
      <c r="AB7" s="12"/>
      <c r="AC7" s="1"/>
      <c r="AD7" s="12" t="s">
        <v>11</v>
      </c>
      <c r="AE7" s="1"/>
      <c r="AF7" s="1"/>
      <c r="AG7" s="7"/>
      <c r="AH7" s="1"/>
      <c r="AI7" s="1"/>
      <c r="AJ7" s="3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90"/>
      <c r="CL7">
        <v>2</v>
      </c>
      <c r="CS7" s="23"/>
      <c r="CT7" s="23"/>
      <c r="CU7" s="23"/>
      <c r="CV7" s="23"/>
      <c r="CW7" s="23"/>
      <c r="CZ7" s="41"/>
      <c r="DA7" s="1"/>
      <c r="DB7" s="1"/>
      <c r="DC7" s="1"/>
      <c r="DD7" s="1"/>
      <c r="DE7" s="1"/>
      <c r="DF7" s="1"/>
      <c r="DG7" s="1"/>
      <c r="DH7" s="1"/>
      <c r="DI7" s="42"/>
      <c r="DJ7" s="1"/>
      <c r="DK7" s="1"/>
      <c r="DL7" s="1"/>
      <c r="DM7" s="1"/>
      <c r="DN7" s="1"/>
      <c r="DO7" s="1"/>
      <c r="DP7" s="41"/>
      <c r="DQ7" s="1"/>
      <c r="DR7" s="1"/>
      <c r="DS7" s="1"/>
      <c r="DT7" s="1"/>
      <c r="DU7" s="1"/>
      <c r="DV7" s="1"/>
      <c r="DW7" s="1"/>
      <c r="DX7" s="1"/>
      <c r="DY7" s="1"/>
      <c r="DZ7" s="42"/>
      <c r="EA7" s="1"/>
      <c r="EB7" s="1"/>
      <c r="EC7" s="1"/>
      <c r="ED7" s="1"/>
      <c r="EE7" s="1"/>
      <c r="EF7" s="1"/>
      <c r="EG7" s="41"/>
      <c r="EH7" s="1"/>
      <c r="EI7" s="1"/>
      <c r="EJ7" s="1"/>
      <c r="EK7" s="1"/>
      <c r="EL7" s="1"/>
      <c r="EM7" s="1"/>
      <c r="EN7" s="1"/>
      <c r="EO7" s="1"/>
      <c r="EP7" s="1"/>
      <c r="EQ7" s="42"/>
      <c r="EX7" s="41"/>
      <c r="EY7" s="1"/>
      <c r="EZ7" s="1"/>
      <c r="FA7" s="1"/>
      <c r="FB7" s="1"/>
      <c r="FC7" s="1"/>
      <c r="FD7" s="1"/>
      <c r="FE7" s="1"/>
      <c r="FF7" s="1"/>
      <c r="FG7" s="1"/>
      <c r="FH7" s="1"/>
      <c r="FI7" s="42"/>
      <c r="FQ7" s="41"/>
      <c r="FR7" s="1"/>
      <c r="FS7" s="1"/>
      <c r="FT7" s="1"/>
      <c r="FU7" s="1"/>
      <c r="FV7" s="1"/>
      <c r="FW7" s="1"/>
      <c r="FX7" s="1"/>
      <c r="FY7" s="1"/>
      <c r="FZ7" s="1"/>
      <c r="GA7" s="1"/>
      <c r="GB7" s="42"/>
      <c r="GI7" s="41"/>
      <c r="GJ7" s="1"/>
      <c r="GK7" s="1"/>
      <c r="GL7" s="1"/>
      <c r="GM7" s="1"/>
      <c r="GN7" s="1"/>
      <c r="GO7" s="1"/>
      <c r="GP7" s="1"/>
      <c r="GQ7" s="1"/>
      <c r="GR7" s="1"/>
      <c r="GS7" s="42"/>
      <c r="GZ7" s="41"/>
      <c r="HA7" s="1"/>
      <c r="HB7" s="1"/>
      <c r="HC7" s="1"/>
      <c r="HD7" s="1"/>
      <c r="HE7" s="1"/>
      <c r="HF7" s="1"/>
      <c r="HG7" s="1"/>
      <c r="HH7" s="1"/>
      <c r="HI7" s="1"/>
      <c r="HJ7" s="1"/>
      <c r="HK7" s="42"/>
    </row>
    <row r="8" spans="1:219" x14ac:dyDescent="0.25">
      <c r="A8" s="1"/>
      <c r="B8" s="6"/>
      <c r="C8" s="281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3"/>
      <c r="AA8" s="287">
        <v>1.8</v>
      </c>
      <c r="AB8" s="288"/>
      <c r="AC8" s="289"/>
      <c r="AD8" s="288">
        <v>1.7</v>
      </c>
      <c r="AE8" s="288"/>
      <c r="AF8" s="289"/>
      <c r="AG8" s="7"/>
      <c r="AH8" s="1"/>
      <c r="AI8" s="1"/>
      <c r="AJ8" s="293" t="str">
        <f>VLOOKUP(AJ6,CD12:CF13,2)</f>
        <v>STANDARD</v>
      </c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5"/>
      <c r="CL8">
        <v>3</v>
      </c>
      <c r="CS8" s="23"/>
      <c r="CT8" s="23"/>
      <c r="CU8" s="23"/>
      <c r="CV8" s="23"/>
      <c r="CW8" s="23"/>
      <c r="CZ8" s="41"/>
      <c r="DA8" s="1"/>
      <c r="DB8" s="1" t="s">
        <v>60</v>
      </c>
      <c r="DC8" s="1">
        <f>AD16</f>
        <v>5.5E-2</v>
      </c>
      <c r="DD8" s="1"/>
      <c r="DE8" s="1"/>
      <c r="DF8" s="1"/>
      <c r="DG8" s="1"/>
      <c r="DH8" s="1"/>
      <c r="DI8" s="42"/>
      <c r="DJ8" s="1"/>
      <c r="DK8" s="1"/>
      <c r="DL8" s="1"/>
      <c r="DM8" s="1"/>
      <c r="DN8" s="1"/>
      <c r="DO8" s="1"/>
      <c r="DP8" s="41"/>
      <c r="DQ8" s="1"/>
      <c r="DR8" s="1" t="s">
        <v>60</v>
      </c>
      <c r="DS8" s="1"/>
      <c r="DT8" s="1">
        <f>DC8</f>
        <v>5.5E-2</v>
      </c>
      <c r="DU8" s="1"/>
      <c r="DV8" s="1"/>
      <c r="DW8" s="1"/>
      <c r="DX8" s="1"/>
      <c r="DY8" s="1"/>
      <c r="DZ8" s="42"/>
      <c r="EA8" s="1"/>
      <c r="EB8" s="1"/>
      <c r="EC8" s="1"/>
      <c r="ED8" s="1"/>
      <c r="EE8" s="1"/>
      <c r="EF8" s="1"/>
      <c r="EG8" s="41"/>
      <c r="EH8" s="1"/>
      <c r="EI8" s="1" t="s">
        <v>60</v>
      </c>
      <c r="EJ8" s="1"/>
      <c r="EK8" s="1">
        <f>DC8</f>
        <v>5.5E-2</v>
      </c>
      <c r="EL8" s="1"/>
      <c r="EM8" s="1"/>
      <c r="EN8" s="1"/>
      <c r="EO8" s="1"/>
      <c r="EP8" s="1"/>
      <c r="EQ8" s="42"/>
      <c r="EX8" s="41"/>
      <c r="EY8" s="1"/>
      <c r="EZ8" s="1" t="s">
        <v>60</v>
      </c>
      <c r="FA8" s="1"/>
      <c r="FB8" s="1"/>
      <c r="FC8" s="1">
        <f>DC8</f>
        <v>5.5E-2</v>
      </c>
      <c r="FD8" s="1"/>
      <c r="FE8" s="1"/>
      <c r="FF8" s="1"/>
      <c r="FG8" s="1"/>
      <c r="FH8" s="1"/>
      <c r="FI8" s="42"/>
      <c r="FQ8" s="41"/>
      <c r="FR8" s="1"/>
      <c r="FS8" s="1" t="s">
        <v>60</v>
      </c>
      <c r="FT8" s="1"/>
      <c r="FU8" s="1"/>
      <c r="FV8" s="1">
        <f>DC8</f>
        <v>5.5E-2</v>
      </c>
      <c r="FW8" s="1"/>
      <c r="FX8" s="1"/>
      <c r="FY8" s="1"/>
      <c r="FZ8" s="1"/>
      <c r="GA8" s="1"/>
      <c r="GB8" s="42"/>
      <c r="GI8" s="41"/>
      <c r="GJ8" s="1"/>
      <c r="GK8" s="1" t="s">
        <v>60</v>
      </c>
      <c r="GL8" s="1"/>
      <c r="GM8" s="1">
        <f>DC8</f>
        <v>5.5E-2</v>
      </c>
      <c r="GN8" s="1"/>
      <c r="GO8" s="1"/>
      <c r="GP8" s="1"/>
      <c r="GQ8" s="1"/>
      <c r="GR8" s="1"/>
      <c r="GS8" s="42"/>
      <c r="GZ8" s="41"/>
      <c r="HA8" s="1"/>
      <c r="HB8" s="1" t="s">
        <v>60</v>
      </c>
      <c r="HC8" s="1"/>
      <c r="HD8" s="1"/>
      <c r="HE8" s="1">
        <f>DC8</f>
        <v>5.5E-2</v>
      </c>
      <c r="HF8" s="1"/>
      <c r="HG8" s="1"/>
      <c r="HH8" s="1"/>
      <c r="HI8" s="1"/>
      <c r="HJ8" s="1"/>
      <c r="HK8" s="42"/>
    </row>
    <row r="9" spans="1:219" x14ac:dyDescent="0.25">
      <c r="A9" s="1"/>
      <c r="B9" s="6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290"/>
      <c r="AB9" s="291"/>
      <c r="AC9" s="292"/>
      <c r="AD9" s="291"/>
      <c r="AE9" s="291"/>
      <c r="AF9" s="292"/>
      <c r="AG9" s="7"/>
      <c r="AH9" s="1"/>
      <c r="AI9" s="1"/>
      <c r="CL9">
        <v>4</v>
      </c>
      <c r="CS9" s="23"/>
      <c r="CT9" s="23"/>
      <c r="CU9" s="23"/>
      <c r="CV9" s="23"/>
      <c r="CW9" s="23"/>
      <c r="CZ9" s="41"/>
      <c r="DA9" s="1"/>
      <c r="DB9" s="1" t="s">
        <v>61</v>
      </c>
      <c r="DC9" s="2">
        <f>IF(Y14="","5",Y14)</f>
        <v>1.1000000000000001</v>
      </c>
      <c r="DD9" s="1"/>
      <c r="DE9" s="1"/>
      <c r="DF9" s="1"/>
      <c r="DG9" s="1"/>
      <c r="DH9" s="1"/>
      <c r="DI9" s="42"/>
      <c r="DJ9" s="1"/>
      <c r="DK9" s="1"/>
      <c r="DL9" s="1"/>
      <c r="DM9" s="1"/>
      <c r="DN9" s="1"/>
      <c r="DO9" s="1"/>
      <c r="DP9" s="41"/>
      <c r="DQ9" s="1"/>
      <c r="DR9" s="1" t="s">
        <v>61</v>
      </c>
      <c r="DS9" s="1"/>
      <c r="DT9" s="2">
        <f>DC9</f>
        <v>1.1000000000000001</v>
      </c>
      <c r="DU9" s="1"/>
      <c r="DV9" s="1"/>
      <c r="DW9" s="1"/>
      <c r="DX9" s="1"/>
      <c r="DY9" s="1"/>
      <c r="DZ9" s="42"/>
      <c r="EA9" s="1"/>
      <c r="EB9" s="1"/>
      <c r="EC9" s="1"/>
      <c r="ED9" s="1"/>
      <c r="EE9" s="1"/>
      <c r="EF9" s="1"/>
      <c r="EG9" s="41"/>
      <c r="EH9" s="1"/>
      <c r="EI9" s="1" t="s">
        <v>61</v>
      </c>
      <c r="EJ9" s="1"/>
      <c r="EK9" s="2">
        <f>DC9</f>
        <v>1.1000000000000001</v>
      </c>
      <c r="EL9" s="1"/>
      <c r="EM9" s="1"/>
      <c r="EN9" s="1"/>
      <c r="EO9" s="1"/>
      <c r="EP9" s="1"/>
      <c r="EQ9" s="42"/>
      <c r="EX9" s="41"/>
      <c r="EY9" s="1"/>
      <c r="EZ9" s="1" t="s">
        <v>61</v>
      </c>
      <c r="FA9" s="1"/>
      <c r="FB9" s="1"/>
      <c r="FC9" s="2">
        <f>DC9</f>
        <v>1.1000000000000001</v>
      </c>
      <c r="FD9" s="1"/>
      <c r="FE9" s="1"/>
      <c r="FF9" s="1"/>
      <c r="FG9" s="1"/>
      <c r="FH9" s="1"/>
      <c r="FI9" s="42"/>
      <c r="FQ9" s="41"/>
      <c r="FR9" s="1"/>
      <c r="FS9" s="1" t="s">
        <v>61</v>
      </c>
      <c r="FT9" s="1"/>
      <c r="FU9" s="1"/>
      <c r="FV9" s="2">
        <f>DC9</f>
        <v>1.1000000000000001</v>
      </c>
      <c r="FW9" s="1"/>
      <c r="FX9" s="1"/>
      <c r="FY9" s="1"/>
      <c r="FZ9" s="1"/>
      <c r="GA9" s="1"/>
      <c r="GB9" s="42"/>
      <c r="GI9" s="41"/>
      <c r="GJ9" s="1"/>
      <c r="GK9" s="1" t="s">
        <v>61</v>
      </c>
      <c r="GL9" s="1"/>
      <c r="GM9" s="2">
        <f>DC9</f>
        <v>1.1000000000000001</v>
      </c>
      <c r="GN9" s="1"/>
      <c r="GO9" s="1"/>
      <c r="GP9" s="1"/>
      <c r="GQ9" s="1"/>
      <c r="GR9" s="1"/>
      <c r="GS9" s="42"/>
      <c r="GZ9" s="41"/>
      <c r="HA9" s="1"/>
      <c r="HB9" s="1" t="s">
        <v>61</v>
      </c>
      <c r="HC9" s="1"/>
      <c r="HD9" s="1"/>
      <c r="HE9" s="2">
        <f>DC9</f>
        <v>1.1000000000000001</v>
      </c>
      <c r="HF9" s="1"/>
      <c r="HG9" s="1"/>
      <c r="HH9" s="1"/>
      <c r="HI9" s="1"/>
      <c r="HJ9" s="1"/>
      <c r="HK9" s="42"/>
    </row>
    <row r="10" spans="1:219" ht="6" customHeight="1" x14ac:dyDescent="0.25">
      <c r="A10" s="1"/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7"/>
      <c r="AH10" s="1"/>
      <c r="AI10" s="1"/>
      <c r="CL10">
        <v>6</v>
      </c>
      <c r="CS10" s="23"/>
      <c r="CT10" s="23"/>
      <c r="CU10" s="23"/>
      <c r="CV10" s="23"/>
      <c r="CW10" s="23"/>
      <c r="CZ10" s="41"/>
      <c r="DA10" s="1"/>
      <c r="DB10" s="1"/>
      <c r="DC10" s="1"/>
      <c r="DD10" s="1"/>
      <c r="DE10" s="1"/>
      <c r="DF10" s="1"/>
      <c r="DG10" s="1"/>
      <c r="DH10" s="1"/>
      <c r="DI10" s="42"/>
      <c r="DJ10" s="1"/>
      <c r="DK10" s="1"/>
      <c r="DL10" s="1"/>
      <c r="DM10" s="1"/>
      <c r="DN10" s="1"/>
      <c r="DO10" s="1"/>
      <c r="DP10" s="41"/>
      <c r="DQ10" s="1"/>
      <c r="DR10" s="1"/>
      <c r="DS10" s="1"/>
      <c r="DT10" s="1"/>
      <c r="DU10" s="1"/>
      <c r="DV10" s="1"/>
      <c r="DW10" s="1"/>
      <c r="DX10" s="1"/>
      <c r="DY10" s="1"/>
      <c r="DZ10" s="42"/>
      <c r="EA10" s="1"/>
      <c r="EB10" s="1"/>
      <c r="EC10" s="1"/>
      <c r="ED10" s="1"/>
      <c r="EE10" s="1"/>
      <c r="EF10" s="1"/>
      <c r="EG10" s="41"/>
      <c r="EH10" s="1"/>
      <c r="EI10" s="1"/>
      <c r="EJ10" s="1"/>
      <c r="EK10" s="1"/>
      <c r="EL10" s="1"/>
      <c r="EM10" s="1"/>
      <c r="EN10" s="1"/>
      <c r="EO10" s="1"/>
      <c r="EP10" s="1"/>
      <c r="EQ10" s="42"/>
      <c r="EX10" s="4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42"/>
      <c r="FQ10" s="4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42"/>
      <c r="GI10" s="41"/>
      <c r="GJ10" s="1"/>
      <c r="GK10" s="1"/>
      <c r="GL10" s="1"/>
      <c r="GM10" s="1"/>
      <c r="GN10" s="1"/>
      <c r="GO10" s="1"/>
      <c r="GP10" s="1"/>
      <c r="GQ10" s="1"/>
      <c r="GR10" s="1"/>
      <c r="GS10" s="42"/>
      <c r="GZ10" s="41"/>
      <c r="HA10" s="1"/>
      <c r="HB10" s="1" t="s">
        <v>52</v>
      </c>
      <c r="HC10" s="1"/>
      <c r="HD10" s="1"/>
      <c r="HE10" s="1" t="s">
        <v>51</v>
      </c>
      <c r="HF10" s="1"/>
      <c r="HG10" s="1"/>
      <c r="HH10" s="1"/>
      <c r="HI10" s="1"/>
      <c r="HJ10" s="1"/>
      <c r="HK10" s="42"/>
    </row>
    <row r="11" spans="1:219" s="17" customFormat="1" ht="9.9499999999999993" customHeight="1" x14ac:dyDescent="0.25">
      <c r="A11" s="11"/>
      <c r="B11" s="15"/>
      <c r="C11" s="18" t="s">
        <v>5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8" t="s">
        <v>6</v>
      </c>
      <c r="O11" s="20"/>
      <c r="P11" s="20"/>
      <c r="Q11" s="20"/>
      <c r="R11" s="20"/>
      <c r="S11" s="20"/>
      <c r="T11" s="20"/>
      <c r="U11" s="20"/>
      <c r="V11" s="20"/>
      <c r="W11" s="20"/>
      <c r="X11" s="21"/>
      <c r="Y11" s="18" t="s">
        <v>7</v>
      </c>
      <c r="Z11" s="20"/>
      <c r="AA11" s="20"/>
      <c r="AB11" s="20"/>
      <c r="AC11" s="20"/>
      <c r="AD11" s="20"/>
      <c r="AE11" s="20"/>
      <c r="AF11" s="21"/>
      <c r="AG11" s="16"/>
      <c r="AH11" s="11"/>
      <c r="AI11" s="11"/>
      <c r="CH11" s="17" t="s">
        <v>9</v>
      </c>
      <c r="CM11" s="17" t="s">
        <v>25</v>
      </c>
      <c r="CS11" s="23"/>
      <c r="CT11" s="23"/>
      <c r="CU11" s="23"/>
      <c r="CV11" s="23"/>
      <c r="CW11" s="23"/>
      <c r="CZ11" s="43"/>
      <c r="DA11" s="11"/>
      <c r="DB11" s="11"/>
      <c r="DC11" s="11"/>
      <c r="DD11" s="11"/>
      <c r="DE11" s="11"/>
      <c r="DF11" s="11"/>
      <c r="DG11" s="11"/>
      <c r="DH11" s="11"/>
      <c r="DI11" s="44"/>
      <c r="DJ11" s="11"/>
      <c r="DK11" s="11"/>
      <c r="DL11" s="11"/>
      <c r="DM11" s="11"/>
      <c r="DN11" s="11"/>
      <c r="DO11" s="11"/>
      <c r="DP11" s="43"/>
      <c r="DQ11" s="11"/>
      <c r="DR11" s="11"/>
      <c r="DS11" s="11"/>
      <c r="DT11" s="11"/>
      <c r="DU11" s="11"/>
      <c r="DV11" s="11"/>
      <c r="DW11" s="11"/>
      <c r="DX11" s="11"/>
      <c r="DY11" s="11"/>
      <c r="DZ11" s="44"/>
      <c r="EA11" s="11"/>
      <c r="EB11" s="11"/>
      <c r="EC11" s="11"/>
      <c r="ED11" s="11"/>
      <c r="EE11" s="11"/>
      <c r="EF11" s="11"/>
      <c r="EG11" s="43"/>
      <c r="EH11" s="11"/>
      <c r="EI11" s="11"/>
      <c r="EJ11" s="11"/>
      <c r="EK11" s="11"/>
      <c r="EL11" s="11"/>
      <c r="EM11" s="11"/>
      <c r="EN11" s="11"/>
      <c r="EO11" s="11"/>
      <c r="EP11" s="11"/>
      <c r="EQ11" s="44"/>
      <c r="EX11" s="43"/>
      <c r="EY11" s="11"/>
      <c r="EZ11" s="1" t="s">
        <v>52</v>
      </c>
      <c r="FA11" s="1"/>
      <c r="FB11" s="1"/>
      <c r="FC11" s="1" t="s">
        <v>51</v>
      </c>
      <c r="FD11" s="11"/>
      <c r="FE11" s="11"/>
      <c r="FF11" s="11"/>
      <c r="FG11" s="11"/>
      <c r="FH11" s="11"/>
      <c r="FI11" s="44"/>
      <c r="FQ11" s="43"/>
      <c r="FR11" s="11"/>
      <c r="FS11" s="1" t="s">
        <v>52</v>
      </c>
      <c r="FT11" s="1"/>
      <c r="FU11" s="1"/>
      <c r="FV11" s="1" t="s">
        <v>51</v>
      </c>
      <c r="FW11" s="11"/>
      <c r="FX11" s="11"/>
      <c r="FY11" s="11"/>
      <c r="FZ11" s="11"/>
      <c r="GA11" s="11"/>
      <c r="GB11" s="44"/>
      <c r="GI11" s="43"/>
      <c r="GJ11" s="11"/>
      <c r="GK11" s="1" t="s">
        <v>52</v>
      </c>
      <c r="GL11" s="1"/>
      <c r="GM11" s="1" t="s">
        <v>51</v>
      </c>
      <c r="GN11" s="1"/>
      <c r="GO11" s="11"/>
      <c r="GP11" s="11"/>
      <c r="GQ11" s="11"/>
      <c r="GR11" s="11"/>
      <c r="GS11" s="44"/>
      <c r="GZ11" s="43"/>
      <c r="HA11" s="11" t="s">
        <v>110</v>
      </c>
      <c r="HB11" s="11">
        <f>HB15</f>
        <v>3.09</v>
      </c>
      <c r="HC11" s="11"/>
      <c r="HD11" s="11"/>
      <c r="HE11" s="11">
        <v>100</v>
      </c>
      <c r="HF11" s="11"/>
      <c r="HG11" s="11"/>
      <c r="HH11" s="11"/>
      <c r="HI11" s="11"/>
      <c r="HJ11" s="11"/>
      <c r="HK11" s="44"/>
    </row>
    <row r="12" spans="1:219" ht="15" customHeight="1" x14ac:dyDescent="0.25">
      <c r="A12" s="1"/>
      <c r="B12" s="6"/>
      <c r="C12" s="296" t="s">
        <v>8265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8"/>
      <c r="N12" s="302" t="s">
        <v>46</v>
      </c>
      <c r="O12" s="303"/>
      <c r="P12" s="303"/>
      <c r="Q12" s="303"/>
      <c r="R12" s="303"/>
      <c r="S12" s="303"/>
      <c r="T12" s="303"/>
      <c r="U12" s="303"/>
      <c r="V12" s="303"/>
      <c r="W12" s="303"/>
      <c r="X12" s="304"/>
      <c r="Y12" s="309" t="s">
        <v>8250</v>
      </c>
      <c r="Z12" s="310"/>
      <c r="AA12" s="310"/>
      <c r="AB12" s="311"/>
      <c r="AC12" s="197" t="s">
        <v>8251</v>
      </c>
      <c r="AD12" s="197"/>
      <c r="AE12" s="197"/>
      <c r="AF12" s="315"/>
      <c r="AG12" s="7"/>
      <c r="AH12" s="1"/>
      <c r="AI12" s="1"/>
      <c r="CB12" t="s">
        <v>82</v>
      </c>
      <c r="CD12" t="s">
        <v>76</v>
      </c>
      <c r="CE12" t="s">
        <v>78</v>
      </c>
      <c r="CF12" t="s">
        <v>9</v>
      </c>
      <c r="CG12" t="s">
        <v>84</v>
      </c>
      <c r="CH12" t="s">
        <v>35</v>
      </c>
      <c r="CM12" t="s">
        <v>27</v>
      </c>
      <c r="CN12" t="s">
        <v>0</v>
      </c>
      <c r="CO12" t="s">
        <v>28</v>
      </c>
      <c r="CP12" t="s">
        <v>29</v>
      </c>
      <c r="CQ12" t="s">
        <v>0</v>
      </c>
      <c r="CR12" t="s">
        <v>42</v>
      </c>
      <c r="CS12" s="25"/>
      <c r="CT12" s="25" t="s">
        <v>30</v>
      </c>
      <c r="CU12" s="25"/>
      <c r="CV12" s="25" t="s">
        <v>31</v>
      </c>
      <c r="CW12" s="25" t="s">
        <v>32</v>
      </c>
      <c r="CZ12" s="41"/>
      <c r="DA12" s="1"/>
      <c r="DB12" s="1" t="s">
        <v>52</v>
      </c>
      <c r="DC12" s="1" t="s">
        <v>51</v>
      </c>
      <c r="DD12" s="1"/>
      <c r="DE12" s="1"/>
      <c r="DF12" s="1"/>
      <c r="DG12" s="1"/>
      <c r="DH12" s="1"/>
      <c r="DI12" s="42"/>
      <c r="DJ12" s="1"/>
      <c r="DK12" s="1"/>
      <c r="DL12" s="1"/>
      <c r="DM12" s="1"/>
      <c r="DN12" s="1"/>
      <c r="DO12" s="1"/>
      <c r="DP12" s="41"/>
      <c r="DQ12" s="1"/>
      <c r="DR12" s="1" t="s">
        <v>52</v>
      </c>
      <c r="DS12" s="1"/>
      <c r="DT12" s="1" t="s">
        <v>51</v>
      </c>
      <c r="DU12" s="1"/>
      <c r="DV12" s="1"/>
      <c r="DW12" s="1"/>
      <c r="DX12" s="1"/>
      <c r="DY12" s="1"/>
      <c r="DZ12" s="42"/>
      <c r="EA12" s="1"/>
      <c r="EB12" s="1"/>
      <c r="EC12" s="1"/>
      <c r="ED12" s="1"/>
      <c r="EE12" s="1"/>
      <c r="EF12" s="1"/>
      <c r="EG12" s="41"/>
      <c r="EH12" s="1"/>
      <c r="EI12" s="1" t="s">
        <v>52</v>
      </c>
      <c r="EJ12" s="1"/>
      <c r="EK12" s="1" t="s">
        <v>51</v>
      </c>
      <c r="EL12" s="1"/>
      <c r="EM12" s="1"/>
      <c r="EN12" s="1"/>
      <c r="EO12" s="1"/>
      <c r="EP12" s="1"/>
      <c r="EQ12" s="42"/>
      <c r="EX12" s="41"/>
      <c r="EY12" s="1" t="s">
        <v>110</v>
      </c>
      <c r="EZ12" s="1">
        <f>EZ16</f>
        <v>2.8</v>
      </c>
      <c r="FA12" s="1"/>
      <c r="FB12" s="1"/>
      <c r="FC12" s="1">
        <v>100</v>
      </c>
      <c r="FD12" s="1"/>
      <c r="FE12" s="1"/>
      <c r="FF12" s="1"/>
      <c r="FG12" s="1"/>
      <c r="FH12" s="1"/>
      <c r="FI12" s="42"/>
      <c r="FQ12" s="41"/>
      <c r="FR12" s="1" t="s">
        <v>110</v>
      </c>
      <c r="FS12" s="1">
        <f>FS16</f>
        <v>2.8</v>
      </c>
      <c r="FT12" s="1"/>
      <c r="FU12" s="1"/>
      <c r="FV12" s="1">
        <v>100</v>
      </c>
      <c r="FW12" s="1"/>
      <c r="FX12" s="1"/>
      <c r="FY12" s="1"/>
      <c r="FZ12" s="1"/>
      <c r="GA12" s="1"/>
      <c r="GB12" s="42"/>
      <c r="GI12" s="41"/>
      <c r="GJ12" s="1" t="s">
        <v>110</v>
      </c>
      <c r="GK12" s="1">
        <f>GK15</f>
        <v>3.09</v>
      </c>
      <c r="GL12" s="1"/>
      <c r="GM12" s="1">
        <v>100</v>
      </c>
      <c r="GN12" s="1"/>
      <c r="GO12" s="1"/>
      <c r="GP12" s="1"/>
      <c r="GQ12" s="1"/>
      <c r="GR12" s="1"/>
      <c r="GS12" s="42"/>
      <c r="GZ12" s="41"/>
      <c r="HA12" s="1" t="s">
        <v>109</v>
      </c>
      <c r="HB12" s="1">
        <v>2</v>
      </c>
      <c r="HC12" s="1"/>
      <c r="HD12" s="1"/>
      <c r="HE12" s="1">
        <v>100</v>
      </c>
      <c r="HF12" s="1"/>
      <c r="HG12" s="1"/>
      <c r="HH12" s="1"/>
      <c r="HI12" s="1"/>
      <c r="HJ12" s="1"/>
      <c r="HK12" s="42"/>
    </row>
    <row r="13" spans="1:219" ht="17.100000000000001" customHeight="1" x14ac:dyDescent="0.25">
      <c r="A13" s="1"/>
      <c r="B13" s="6"/>
      <c r="C13" s="299"/>
      <c r="D13" s="300"/>
      <c r="E13" s="300"/>
      <c r="F13" s="300"/>
      <c r="G13" s="300"/>
      <c r="H13" s="300"/>
      <c r="I13" s="300"/>
      <c r="J13" s="300"/>
      <c r="K13" s="300"/>
      <c r="L13" s="300"/>
      <c r="M13" s="301"/>
      <c r="N13" s="305"/>
      <c r="O13" s="306"/>
      <c r="P13" s="306"/>
      <c r="Q13" s="306"/>
      <c r="R13" s="306"/>
      <c r="S13" s="307"/>
      <c r="T13" s="307"/>
      <c r="U13" s="307"/>
      <c r="V13" s="307"/>
      <c r="W13" s="307"/>
      <c r="X13" s="308"/>
      <c r="Y13" s="312"/>
      <c r="Z13" s="313"/>
      <c r="AA13" s="313"/>
      <c r="AB13" s="314"/>
      <c r="AC13" s="316"/>
      <c r="AD13" s="316"/>
      <c r="AE13" s="316"/>
      <c r="AF13" s="317"/>
      <c r="AG13" s="7"/>
      <c r="AH13" s="1"/>
      <c r="AI13" s="1"/>
      <c r="CB13" t="s">
        <v>84</v>
      </c>
      <c r="CD13" t="s">
        <v>75</v>
      </c>
      <c r="CE13" t="s">
        <v>77</v>
      </c>
      <c r="CF13" t="s">
        <v>38</v>
      </c>
      <c r="CG13" t="s">
        <v>82</v>
      </c>
      <c r="CH13" t="s">
        <v>9</v>
      </c>
      <c r="CI13" s="25"/>
      <c r="CM13">
        <v>1</v>
      </c>
      <c r="CO13">
        <v>0</v>
      </c>
      <c r="CP13">
        <v>0</v>
      </c>
      <c r="CQ13">
        <v>1.1000000000000001</v>
      </c>
      <c r="CR13" t="s">
        <v>44</v>
      </c>
      <c r="CS13" s="25">
        <v>0.08</v>
      </c>
      <c r="CT13" s="25" t="s">
        <v>119</v>
      </c>
      <c r="CU13" s="24"/>
      <c r="CV13" s="24"/>
      <c r="CW13" s="25"/>
      <c r="CZ13" s="41"/>
      <c r="DA13" s="1"/>
      <c r="DB13" s="1"/>
      <c r="DC13" s="1"/>
      <c r="DD13" s="1"/>
      <c r="DE13" s="1"/>
      <c r="DF13" s="1"/>
      <c r="DG13" s="1"/>
      <c r="DH13" s="1"/>
      <c r="DI13" s="42"/>
      <c r="DJ13" s="1"/>
      <c r="DK13" s="1"/>
      <c r="DL13" s="1"/>
      <c r="DM13" s="1"/>
      <c r="DN13" s="1"/>
      <c r="DO13" s="1"/>
      <c r="DP13" s="41"/>
      <c r="DQ13" s="1"/>
      <c r="DR13" s="1"/>
      <c r="DS13" s="1"/>
      <c r="DT13" s="1"/>
      <c r="DU13" s="1"/>
      <c r="DV13" s="1"/>
      <c r="DW13" s="1"/>
      <c r="DX13" s="1"/>
      <c r="DY13" s="1"/>
      <c r="DZ13" s="42"/>
      <c r="EA13" s="1"/>
      <c r="EB13" s="1"/>
      <c r="EC13" s="1"/>
      <c r="ED13" s="1"/>
      <c r="EE13" s="1"/>
      <c r="EF13" s="1"/>
      <c r="EG13" s="41"/>
      <c r="EH13" s="1" t="s">
        <v>110</v>
      </c>
      <c r="EI13" s="1">
        <f>EI16</f>
        <v>2.8</v>
      </c>
      <c r="EJ13" s="1"/>
      <c r="EK13" s="1">
        <v>100</v>
      </c>
      <c r="EL13" s="1"/>
      <c r="EM13" s="1"/>
      <c r="EN13" s="1"/>
      <c r="EO13" s="1"/>
      <c r="EP13" s="1"/>
      <c r="EQ13" s="42"/>
      <c r="EX13" s="41"/>
      <c r="EY13" s="1" t="s">
        <v>109</v>
      </c>
      <c r="EZ13" s="1">
        <v>2</v>
      </c>
      <c r="FA13" s="1"/>
      <c r="FB13" s="1"/>
      <c r="FC13" s="1">
        <v>100</v>
      </c>
      <c r="FD13" s="1"/>
      <c r="FE13" s="1"/>
      <c r="FF13" s="1"/>
      <c r="FG13" s="1"/>
      <c r="FH13" s="1"/>
      <c r="FI13" s="42"/>
      <c r="FQ13" s="41"/>
      <c r="FR13" s="1" t="s">
        <v>109</v>
      </c>
      <c r="FS13" s="1">
        <v>2</v>
      </c>
      <c r="FT13" s="1"/>
      <c r="FU13" s="1"/>
      <c r="FV13" s="1">
        <v>100</v>
      </c>
      <c r="FW13" s="1"/>
      <c r="FX13" s="1"/>
      <c r="FY13" s="1"/>
      <c r="FZ13" s="1"/>
      <c r="GA13" s="1"/>
      <c r="GB13" s="42"/>
      <c r="GI13" s="41"/>
      <c r="GJ13" s="1" t="s">
        <v>109</v>
      </c>
      <c r="GK13" s="1">
        <v>2</v>
      </c>
      <c r="GL13" s="1"/>
      <c r="GM13" s="1">
        <v>100</v>
      </c>
      <c r="GN13" s="1"/>
      <c r="GO13" s="1"/>
      <c r="GP13" s="1"/>
      <c r="GQ13" s="1"/>
      <c r="GR13" s="1"/>
      <c r="GS13" s="42"/>
      <c r="GZ13" s="41"/>
      <c r="HA13" s="1" t="s">
        <v>69</v>
      </c>
      <c r="HB13" s="1">
        <f>AW44</f>
        <v>154</v>
      </c>
      <c r="HC13" s="1"/>
      <c r="HD13" s="1"/>
      <c r="HE13" s="1">
        <f>AT44</f>
        <v>3.25</v>
      </c>
      <c r="HF13" s="1"/>
      <c r="HG13" s="1"/>
      <c r="HH13" s="1"/>
      <c r="HI13" s="1"/>
      <c r="HJ13" s="1"/>
      <c r="HK13" s="42"/>
    </row>
    <row r="14" spans="1:219" x14ac:dyDescent="0.25">
      <c r="A14" s="1"/>
      <c r="B14" s="6"/>
      <c r="C14" s="188" t="s">
        <v>8</v>
      </c>
      <c r="D14" s="189"/>
      <c r="E14" s="189"/>
      <c r="F14" s="189"/>
      <c r="G14" s="189"/>
      <c r="H14" s="192" t="str">
        <f>IF(C12="","",VLOOKUP(C12,COMUNI!C19:G8127,5))</f>
        <v>E</v>
      </c>
      <c r="I14" s="192"/>
      <c r="J14" s="193"/>
      <c r="K14" s="196" t="s">
        <v>8252</v>
      </c>
      <c r="L14" s="197"/>
      <c r="M14" s="197"/>
      <c r="N14" s="197"/>
      <c r="O14" s="200">
        <f>IF(OR(C12="",N12=""),"",CL28)</f>
        <v>1.8</v>
      </c>
      <c r="P14" s="201"/>
      <c r="Q14" s="204" t="s">
        <v>8253</v>
      </c>
      <c r="R14" s="205"/>
      <c r="S14" s="207">
        <f>IF(OR(C12="",N12=""),"",CM28)</f>
        <v>1.7</v>
      </c>
      <c r="T14" s="208"/>
      <c r="U14" s="256" t="s">
        <v>8254</v>
      </c>
      <c r="V14" s="257"/>
      <c r="W14" s="257"/>
      <c r="X14" s="258"/>
      <c r="Y14" s="261">
        <v>1.1000000000000001</v>
      </c>
      <c r="Z14" s="262"/>
      <c r="AA14" s="262"/>
      <c r="AB14" s="263"/>
      <c r="AC14" s="264" t="s">
        <v>90</v>
      </c>
      <c r="AD14" s="265"/>
      <c r="AE14" s="265"/>
      <c r="AF14" s="266"/>
      <c r="AG14" s="7"/>
      <c r="AH14" s="1"/>
      <c r="AI14" s="1"/>
      <c r="BC14" s="211" t="s">
        <v>118</v>
      </c>
      <c r="BD14" s="211" t="s">
        <v>100</v>
      </c>
      <c r="BE14" s="211" t="s">
        <v>109</v>
      </c>
      <c r="BF14" s="211" t="s">
        <v>112</v>
      </c>
      <c r="BG14" s="81"/>
      <c r="CB14" t="s">
        <v>83</v>
      </c>
      <c r="CG14" t="s">
        <v>83</v>
      </c>
      <c r="CH14" t="s">
        <v>38</v>
      </c>
      <c r="CI14" s="25"/>
      <c r="CM14">
        <v>2</v>
      </c>
      <c r="CO14">
        <v>1</v>
      </c>
      <c r="CP14">
        <v>1</v>
      </c>
      <c r="CQ14">
        <v>1</v>
      </c>
      <c r="CR14" t="s">
        <v>119</v>
      </c>
      <c r="CS14" s="25">
        <v>0.04</v>
      </c>
      <c r="CT14" s="25" t="s">
        <v>44</v>
      </c>
      <c r="CU14" s="24"/>
      <c r="CV14" s="24"/>
      <c r="CW14" s="25"/>
      <c r="CZ14" s="41"/>
      <c r="DA14" s="1"/>
      <c r="DB14" s="1"/>
      <c r="DC14" s="1"/>
      <c r="DD14" s="1"/>
      <c r="DE14" s="1"/>
      <c r="DF14" s="1"/>
      <c r="DG14" s="1"/>
      <c r="DH14" s="1"/>
      <c r="DI14" s="42"/>
      <c r="DJ14" s="1"/>
      <c r="DK14" s="1"/>
      <c r="DL14" s="1"/>
      <c r="DM14" s="1"/>
      <c r="DN14" s="1"/>
      <c r="DO14" s="1"/>
      <c r="DP14" s="41"/>
      <c r="DQ14" s="1" t="s">
        <v>110</v>
      </c>
      <c r="DR14" s="1">
        <f>DR17</f>
        <v>3.12</v>
      </c>
      <c r="DS14" s="1"/>
      <c r="DT14" s="1">
        <v>100</v>
      </c>
      <c r="DU14" s="1"/>
      <c r="DV14" s="1"/>
      <c r="DW14" s="1"/>
      <c r="DX14" s="1"/>
      <c r="DY14" s="1"/>
      <c r="DZ14" s="42"/>
      <c r="EA14" s="1"/>
      <c r="EB14" s="1"/>
      <c r="EC14" s="1"/>
      <c r="ED14" s="1"/>
      <c r="EE14" s="1"/>
      <c r="EF14" s="1"/>
      <c r="EG14" s="41"/>
      <c r="EH14" s="1" t="s">
        <v>109</v>
      </c>
      <c r="EI14" s="1">
        <v>2</v>
      </c>
      <c r="EJ14" s="1"/>
      <c r="EK14" s="1">
        <v>100</v>
      </c>
      <c r="EL14" s="1"/>
      <c r="EM14" s="1"/>
      <c r="EN14" s="1"/>
      <c r="EO14" s="1"/>
      <c r="EP14" s="1"/>
      <c r="EQ14" s="42"/>
      <c r="EX14" s="41"/>
      <c r="EY14" s="1" t="s">
        <v>69</v>
      </c>
      <c r="EZ14" s="1">
        <f>AT44</f>
        <v>3.25</v>
      </c>
      <c r="FA14" s="1"/>
      <c r="FB14" s="1"/>
      <c r="FC14" s="1">
        <f>AW44</f>
        <v>154</v>
      </c>
      <c r="FD14" s="1"/>
      <c r="FE14" s="1"/>
      <c r="FF14" s="1"/>
      <c r="FG14" s="1"/>
      <c r="FH14" s="1"/>
      <c r="FI14" s="42"/>
      <c r="FQ14" s="41"/>
      <c r="FR14" s="1" t="s">
        <v>69</v>
      </c>
      <c r="FS14" s="1">
        <f>AT44</f>
        <v>3.25</v>
      </c>
      <c r="FT14" s="1"/>
      <c r="FU14" s="1"/>
      <c r="FV14" s="1">
        <f>AW44</f>
        <v>154</v>
      </c>
      <c r="FW14" s="1"/>
      <c r="FX14" s="1"/>
      <c r="FY14" s="1"/>
      <c r="FZ14" s="1"/>
      <c r="GA14" s="1"/>
      <c r="GB14" s="42"/>
      <c r="GI14" s="41"/>
      <c r="GJ14" s="1" t="s">
        <v>65</v>
      </c>
      <c r="GK14" s="1">
        <v>3.6</v>
      </c>
      <c r="GL14" s="1"/>
      <c r="GM14" s="1">
        <v>77.5</v>
      </c>
      <c r="GN14" s="1"/>
      <c r="GO14" s="1"/>
      <c r="GP14" s="1"/>
      <c r="GQ14" s="1"/>
      <c r="GR14" s="1"/>
      <c r="GS14" s="42"/>
      <c r="GZ14" s="41"/>
      <c r="HA14" s="1" t="s">
        <v>65</v>
      </c>
      <c r="HB14" s="1">
        <f>AT43</f>
        <v>3.81</v>
      </c>
      <c r="HC14" s="1"/>
      <c r="HD14" s="1"/>
      <c r="HE14" s="1">
        <f>AW43</f>
        <v>78</v>
      </c>
      <c r="HF14" s="1"/>
      <c r="HG14" s="1"/>
      <c r="HH14" s="1"/>
      <c r="HI14" s="1"/>
      <c r="HJ14" s="1"/>
      <c r="HK14" s="42"/>
    </row>
    <row r="15" spans="1:219" ht="15.75" thickBot="1" x14ac:dyDescent="0.3">
      <c r="A15" s="1"/>
      <c r="B15" s="6"/>
      <c r="C15" s="190"/>
      <c r="D15" s="191"/>
      <c r="E15" s="191"/>
      <c r="F15" s="191"/>
      <c r="G15" s="191"/>
      <c r="H15" s="194"/>
      <c r="I15" s="194"/>
      <c r="J15" s="195"/>
      <c r="K15" s="198"/>
      <c r="L15" s="199"/>
      <c r="M15" s="199"/>
      <c r="N15" s="199"/>
      <c r="O15" s="202"/>
      <c r="P15" s="203"/>
      <c r="Q15" s="206"/>
      <c r="R15" s="206"/>
      <c r="S15" s="209"/>
      <c r="T15" s="210"/>
      <c r="U15" s="259"/>
      <c r="V15" s="259"/>
      <c r="W15" s="259"/>
      <c r="X15" s="260"/>
      <c r="Y15" s="261"/>
      <c r="Z15" s="262"/>
      <c r="AA15" s="262"/>
      <c r="AB15" s="263"/>
      <c r="AC15" s="264"/>
      <c r="AD15" s="265"/>
      <c r="AE15" s="265"/>
      <c r="AF15" s="266"/>
      <c r="AG15" s="7"/>
      <c r="AH15" s="1"/>
      <c r="AI15" s="1"/>
      <c r="BC15" s="211"/>
      <c r="BD15" s="211"/>
      <c r="BE15" s="211"/>
      <c r="BF15" s="211"/>
      <c r="CI15" s="25"/>
      <c r="CM15">
        <v>3</v>
      </c>
      <c r="CO15">
        <v>2</v>
      </c>
      <c r="CP15">
        <v>2</v>
      </c>
      <c r="CQ15">
        <v>0.9</v>
      </c>
      <c r="CR15" t="s">
        <v>43</v>
      </c>
      <c r="CS15" s="25">
        <v>0.11</v>
      </c>
      <c r="CT15" t="s">
        <v>43</v>
      </c>
      <c r="CU15" s="24"/>
      <c r="CV15" s="24"/>
      <c r="CW15" s="25"/>
      <c r="CZ15" s="41"/>
      <c r="DA15" s="1" t="s">
        <v>110</v>
      </c>
      <c r="DB15" s="1">
        <v>2.9</v>
      </c>
      <c r="DC15" s="1">
        <v>100</v>
      </c>
      <c r="DD15" s="1"/>
      <c r="DE15" s="1"/>
      <c r="DF15" s="1"/>
      <c r="DG15" s="1"/>
      <c r="DH15" s="1"/>
      <c r="DI15" s="42"/>
      <c r="DJ15" s="1"/>
      <c r="DK15" s="1"/>
      <c r="DL15" s="1"/>
      <c r="DM15" s="1"/>
      <c r="DN15" s="1"/>
      <c r="DO15" s="1"/>
      <c r="DP15" s="41"/>
      <c r="DQ15" s="1" t="s">
        <v>109</v>
      </c>
      <c r="DR15" s="1">
        <v>2</v>
      </c>
      <c r="DS15" s="1"/>
      <c r="DT15" s="1">
        <v>100</v>
      </c>
      <c r="DU15" s="1"/>
      <c r="DV15" s="1"/>
      <c r="DW15" s="1"/>
      <c r="DX15" s="1"/>
      <c r="DY15" s="1"/>
      <c r="DZ15" s="42"/>
      <c r="EA15" s="1"/>
      <c r="EB15" s="1"/>
      <c r="EC15" s="1"/>
      <c r="ED15" s="1"/>
      <c r="EE15" s="1"/>
      <c r="EF15" s="1"/>
      <c r="EG15" s="41"/>
      <c r="EH15" s="1" t="s">
        <v>65</v>
      </c>
      <c r="EI15" s="1">
        <f>AT43</f>
        <v>3.81</v>
      </c>
      <c r="EJ15" s="1"/>
      <c r="EK15" s="1">
        <f>AW43</f>
        <v>78</v>
      </c>
      <c r="EL15" s="1"/>
      <c r="EM15" s="1"/>
      <c r="EN15" s="1"/>
      <c r="EO15" s="1"/>
      <c r="EP15" s="1"/>
      <c r="EQ15" s="42"/>
      <c r="EX15" s="41"/>
      <c r="EY15" s="1" t="s">
        <v>65</v>
      </c>
      <c r="EZ15" s="1">
        <f>AT43</f>
        <v>3.81</v>
      </c>
      <c r="FA15" s="1"/>
      <c r="FB15" s="1"/>
      <c r="FC15" s="1">
        <f>AW43</f>
        <v>78</v>
      </c>
      <c r="FD15" s="1"/>
      <c r="FE15" s="1"/>
      <c r="FF15" s="1"/>
      <c r="FG15" s="1"/>
      <c r="FH15" s="1"/>
      <c r="FI15" s="42"/>
      <c r="FQ15" s="41"/>
      <c r="FR15" s="1" t="s">
        <v>65</v>
      </c>
      <c r="FS15" s="1">
        <f>AT43</f>
        <v>3.81</v>
      </c>
      <c r="FT15" s="1"/>
      <c r="FU15" s="1"/>
      <c r="FV15" s="1">
        <f>AW43</f>
        <v>78</v>
      </c>
      <c r="FW15" s="1"/>
      <c r="FX15" s="1"/>
      <c r="FY15" s="1"/>
      <c r="FZ15" s="1"/>
      <c r="GA15" s="1"/>
      <c r="GB15" s="42"/>
      <c r="GI15" s="41"/>
      <c r="GJ15" s="1" t="s">
        <v>68</v>
      </c>
      <c r="GK15" s="1">
        <f>(GK18+GK17)/2</f>
        <v>3.09</v>
      </c>
      <c r="GL15" s="1"/>
      <c r="GM15" s="1">
        <v>109</v>
      </c>
      <c r="GN15" s="1"/>
      <c r="GO15" s="1"/>
      <c r="GP15" s="1"/>
      <c r="GQ15" s="1"/>
      <c r="GR15" s="1"/>
      <c r="GS15" s="42"/>
      <c r="GZ15" s="41"/>
      <c r="HA15" s="1" t="s">
        <v>68</v>
      </c>
      <c r="HB15" s="1">
        <f>(HB17+HB18)/2</f>
        <v>3.09</v>
      </c>
      <c r="HC15" s="1"/>
      <c r="HD15" s="1"/>
      <c r="HE15" s="1">
        <v>109</v>
      </c>
      <c r="HF15" s="1"/>
      <c r="HG15" s="1"/>
      <c r="HH15" s="1"/>
      <c r="HI15" s="1"/>
      <c r="HJ15" s="1"/>
      <c r="HK15" s="42"/>
    </row>
    <row r="16" spans="1:219" ht="15" customHeight="1" thickBot="1" x14ac:dyDescent="0.3">
      <c r="A16" s="1"/>
      <c r="B16" s="6"/>
      <c r="C16" s="22" t="s">
        <v>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212" t="str">
        <f>IF(OR(Y14="",AC14="",O14="",S14=""),"!E!!",IF(BD35=0,"",IF(BD35=1,"OK",IF(BD35=3,"!E!","NO"))))</f>
        <v>OK</v>
      </c>
      <c r="R16" s="213"/>
      <c r="S16" s="213"/>
      <c r="T16" s="214"/>
      <c r="U16" s="218" t="s">
        <v>41</v>
      </c>
      <c r="V16" s="219"/>
      <c r="W16" s="219"/>
      <c r="X16" s="219"/>
      <c r="Y16" s="220"/>
      <c r="Z16" s="220"/>
      <c r="AA16" s="220"/>
      <c r="AB16" s="220"/>
      <c r="AC16" s="221"/>
      <c r="AD16" s="226">
        <f>IF(AC14="","0,11",VLOOKUP(AC14,CR13:CS16,2))</f>
        <v>5.5E-2</v>
      </c>
      <c r="AE16" s="227"/>
      <c r="AF16" s="228"/>
      <c r="AG16" s="7"/>
      <c r="AH16" s="1"/>
      <c r="AI16" s="1"/>
      <c r="BC16" s="211"/>
      <c r="BD16" s="211"/>
      <c r="BE16" s="211"/>
      <c r="BF16" s="211"/>
      <c r="CI16" s="106" t="s">
        <v>88</v>
      </c>
      <c r="CJ16" s="107"/>
      <c r="CK16" s="107" t="str">
        <f>IF(N12="","",VLOOKUP(N12,CI20:CJ26,2))</f>
        <v>G</v>
      </c>
      <c r="CL16" s="107"/>
      <c r="CM16" s="108"/>
      <c r="CO16">
        <v>3</v>
      </c>
      <c r="CQ16">
        <v>0.8</v>
      </c>
      <c r="CR16" t="s">
        <v>90</v>
      </c>
      <c r="CS16" s="25">
        <v>5.5E-2</v>
      </c>
      <c r="CT16" s="25" t="s">
        <v>90</v>
      </c>
      <c r="CU16" s="24"/>
      <c r="CV16" s="24"/>
      <c r="CW16" s="25"/>
      <c r="CZ16" s="41"/>
      <c r="DA16" s="1" t="s">
        <v>109</v>
      </c>
      <c r="DB16" s="1">
        <v>2</v>
      </c>
      <c r="DC16" s="1">
        <v>100</v>
      </c>
      <c r="DD16" s="1"/>
      <c r="DE16" s="1"/>
      <c r="DF16" s="1"/>
      <c r="DG16" s="1"/>
      <c r="DH16" s="1"/>
      <c r="DI16" s="42"/>
      <c r="DJ16" s="1"/>
      <c r="DK16" s="1"/>
      <c r="DL16" s="1"/>
      <c r="DM16" s="1"/>
      <c r="DN16" s="1"/>
      <c r="DO16" s="1"/>
      <c r="DP16" s="41"/>
      <c r="DQ16" s="1" t="s">
        <v>69</v>
      </c>
      <c r="DR16" s="1">
        <f>AT44</f>
        <v>3.25</v>
      </c>
      <c r="DS16" s="1"/>
      <c r="DT16" s="1">
        <f>AW44</f>
        <v>154</v>
      </c>
      <c r="DU16" s="1"/>
      <c r="DV16" s="1"/>
      <c r="DW16" s="1"/>
      <c r="DX16" s="1"/>
      <c r="DY16" s="1"/>
      <c r="DZ16" s="42"/>
      <c r="EA16" s="1"/>
      <c r="EB16" s="1"/>
      <c r="EC16" s="1"/>
      <c r="ED16" s="1"/>
      <c r="EE16" s="1"/>
      <c r="EF16" s="1"/>
      <c r="EG16" s="41"/>
      <c r="EH16" s="1" t="s">
        <v>68</v>
      </c>
      <c r="EI16" s="1">
        <f>(EI17+EI18)/2</f>
        <v>2.8</v>
      </c>
      <c r="EJ16" s="1"/>
      <c r="EK16" s="1">
        <v>109</v>
      </c>
      <c r="EL16" s="1"/>
      <c r="EM16" s="1"/>
      <c r="EN16" s="1"/>
      <c r="EO16" s="1"/>
      <c r="EP16" s="1"/>
      <c r="EQ16" s="42"/>
      <c r="EX16" s="41"/>
      <c r="EY16" s="1" t="s">
        <v>68</v>
      </c>
      <c r="EZ16" s="1">
        <f>(EZ17+EZ18)/2</f>
        <v>2.8</v>
      </c>
      <c r="FA16" s="1"/>
      <c r="FB16" s="1"/>
      <c r="FC16" s="1">
        <f>FC17</f>
        <v>109</v>
      </c>
      <c r="FD16" s="1"/>
      <c r="FE16" s="1"/>
      <c r="FF16" s="1"/>
      <c r="FG16" s="1"/>
      <c r="FH16" s="1"/>
      <c r="FI16" s="42"/>
      <c r="FQ16" s="41"/>
      <c r="FR16" s="1" t="s">
        <v>68</v>
      </c>
      <c r="FS16" s="1">
        <f>(FS17+FS18)/2</f>
        <v>2.8</v>
      </c>
      <c r="FT16" s="1"/>
      <c r="FU16" s="1"/>
      <c r="FV16" s="1">
        <f>FV17</f>
        <v>109</v>
      </c>
      <c r="FW16" s="1"/>
      <c r="FX16" s="1"/>
      <c r="FY16" s="1"/>
      <c r="FZ16" s="1"/>
      <c r="GA16" s="1"/>
      <c r="GB16" s="42"/>
      <c r="GI16" s="41"/>
      <c r="GJ16" s="1" t="s">
        <v>71</v>
      </c>
      <c r="GK16" s="1">
        <f>AT47</f>
        <v>2.67</v>
      </c>
      <c r="GL16" s="1"/>
      <c r="GM16" s="1">
        <f>AW47</f>
        <v>109</v>
      </c>
      <c r="GN16" s="1"/>
      <c r="GO16" s="1"/>
      <c r="GP16" s="1"/>
      <c r="GQ16" s="1"/>
      <c r="GR16" s="1"/>
      <c r="GS16" s="42"/>
      <c r="GZ16" s="41"/>
      <c r="HA16" s="1" t="s">
        <v>71</v>
      </c>
      <c r="HB16" s="1">
        <f>AT47</f>
        <v>2.67</v>
      </c>
      <c r="HC16" s="1"/>
      <c r="HD16" s="1"/>
      <c r="HE16" s="1">
        <f>AW47</f>
        <v>109</v>
      </c>
      <c r="HF16" s="1"/>
      <c r="HG16" s="1"/>
      <c r="HH16" s="1"/>
      <c r="HI16" s="1"/>
      <c r="HJ16" s="1"/>
      <c r="HK16" s="42"/>
    </row>
    <row r="17" spans="1:224" ht="15.75" x14ac:dyDescent="0.25">
      <c r="A17" s="1"/>
      <c r="B17" s="6"/>
      <c r="C17" s="232" t="str">
        <f>IF(OR(Y14="",AC14="",O14="",S14=""),"Compilare Ug , psi, comune periodo",IF(BD35=0,"",IF(BD35=1,"POSITIVA",IF(BD35=3,"Modif. tipologia non realizz. o incompl.","NEGATIVA"))))</f>
        <v>POSITIVA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4"/>
      <c r="Q17" s="215"/>
      <c r="R17" s="216"/>
      <c r="S17" s="216"/>
      <c r="T17" s="217"/>
      <c r="U17" s="218"/>
      <c r="V17" s="219"/>
      <c r="W17" s="219"/>
      <c r="X17" s="219"/>
      <c r="Y17" s="219"/>
      <c r="Z17" s="219"/>
      <c r="AA17" s="219"/>
      <c r="AB17" s="219"/>
      <c r="AC17" s="222"/>
      <c r="AD17" s="229"/>
      <c r="AE17" s="230"/>
      <c r="AF17" s="231"/>
      <c r="AG17" s="7"/>
      <c r="AH17" s="1"/>
      <c r="AI17" s="1"/>
      <c r="AJ17" s="235" t="s">
        <v>99</v>
      </c>
      <c r="AK17" s="236"/>
      <c r="AL17" s="241" t="s">
        <v>81</v>
      </c>
      <c r="AM17" s="242"/>
      <c r="AN17" s="242"/>
      <c r="AO17" s="243"/>
      <c r="AP17" s="82"/>
      <c r="AQ17" s="250" t="s">
        <v>1</v>
      </c>
      <c r="AR17" s="251"/>
      <c r="AS17" s="252"/>
      <c r="AT17" s="235" t="s">
        <v>98</v>
      </c>
      <c r="AU17" s="236"/>
      <c r="AV17" s="253" t="s">
        <v>80</v>
      </c>
      <c r="AW17" s="125"/>
      <c r="BC17" s="211"/>
      <c r="BD17" s="211"/>
      <c r="BE17" s="211"/>
      <c r="BF17" s="211"/>
      <c r="BT17" s="53" t="s">
        <v>72</v>
      </c>
      <c r="BU17" s="54"/>
      <c r="BV17" s="54"/>
      <c r="BW17" s="55" t="str">
        <f>VLOOKUP(AJ6,CD12:CF13,3)</f>
        <v>A</v>
      </c>
      <c r="BX17" s="58" t="s">
        <v>73</v>
      </c>
      <c r="CI17" s="100"/>
      <c r="CJ17" s="96"/>
      <c r="CK17" s="96"/>
      <c r="CL17" s="96"/>
      <c r="CM17" s="101"/>
      <c r="CO17">
        <v>4</v>
      </c>
      <c r="CQ17">
        <v>0.7</v>
      </c>
      <c r="CS17" s="25"/>
      <c r="CT17" s="25"/>
      <c r="CU17" s="24"/>
      <c r="CV17" s="24"/>
      <c r="CW17" s="25"/>
      <c r="CZ17" s="41"/>
      <c r="DA17" s="1" t="s">
        <v>55</v>
      </c>
      <c r="DB17" s="1">
        <f>AT48</f>
        <v>3.12</v>
      </c>
      <c r="DC17" s="1">
        <f>AW48</f>
        <v>109</v>
      </c>
      <c r="DD17" s="1"/>
      <c r="DE17" s="1"/>
      <c r="DF17" s="1"/>
      <c r="DG17" s="1"/>
      <c r="DH17" s="1"/>
      <c r="DI17" s="42"/>
      <c r="DJ17" s="1"/>
      <c r="DK17" s="1"/>
      <c r="DL17" s="1"/>
      <c r="DM17" s="1"/>
      <c r="DN17" s="1"/>
      <c r="DO17" s="1"/>
      <c r="DP17" s="41"/>
      <c r="DQ17" s="1" t="s">
        <v>55</v>
      </c>
      <c r="DR17" s="1">
        <f>AT48</f>
        <v>3.12</v>
      </c>
      <c r="DS17" s="1"/>
      <c r="DT17" s="1">
        <v>109</v>
      </c>
      <c r="DU17" s="1"/>
      <c r="DV17" s="1"/>
      <c r="DW17" s="1"/>
      <c r="DX17" s="1"/>
      <c r="DY17" s="1"/>
      <c r="DZ17" s="42"/>
      <c r="EA17" s="1"/>
      <c r="EB17" s="1"/>
      <c r="EC17" s="1"/>
      <c r="ED17" s="1"/>
      <c r="EE17" s="1"/>
      <c r="EF17" s="1"/>
      <c r="EG17" s="41"/>
      <c r="EH17" s="1" t="s">
        <v>55</v>
      </c>
      <c r="EI17" s="1">
        <f>AT41</f>
        <v>2.79</v>
      </c>
      <c r="EJ17" s="1"/>
      <c r="EK17" s="1">
        <f>AW41</f>
        <v>109</v>
      </c>
      <c r="EL17" s="1"/>
      <c r="EM17" s="1"/>
      <c r="EN17" s="1"/>
      <c r="EO17" s="1"/>
      <c r="EP17" s="1"/>
      <c r="EQ17" s="42"/>
      <c r="EX17" s="41"/>
      <c r="EY17" s="1" t="s">
        <v>55</v>
      </c>
      <c r="EZ17" s="1">
        <f>AT41</f>
        <v>2.79</v>
      </c>
      <c r="FA17" s="1"/>
      <c r="FB17" s="1"/>
      <c r="FC17" s="1">
        <f>AW41</f>
        <v>109</v>
      </c>
      <c r="FD17" s="1"/>
      <c r="FE17" s="1"/>
      <c r="FF17" s="1"/>
      <c r="FG17" s="1"/>
      <c r="FH17" s="1"/>
      <c r="FI17" s="42"/>
      <c r="FQ17" s="41"/>
      <c r="FR17" s="1" t="s">
        <v>55</v>
      </c>
      <c r="FS17" s="1">
        <f>AT41</f>
        <v>2.79</v>
      </c>
      <c r="FT17" s="1"/>
      <c r="FU17" s="1"/>
      <c r="FV17" s="1">
        <f>AW41</f>
        <v>109</v>
      </c>
      <c r="FW17" s="1"/>
      <c r="FX17" s="1"/>
      <c r="FY17" s="1"/>
      <c r="FZ17" s="1"/>
      <c r="GA17" s="1"/>
      <c r="GB17" s="42"/>
      <c r="GI17" s="41"/>
      <c r="GJ17" s="1" t="s">
        <v>55</v>
      </c>
      <c r="GK17" s="1">
        <f>AT45</f>
        <v>2.85</v>
      </c>
      <c r="GL17" s="1"/>
      <c r="GM17" s="1">
        <f>AW45</f>
        <v>109</v>
      </c>
      <c r="GN17" s="1"/>
      <c r="GO17" s="1"/>
      <c r="GP17" s="1"/>
      <c r="GQ17" s="1"/>
      <c r="GR17" s="1"/>
      <c r="GS17" s="42"/>
      <c r="GZ17" s="41"/>
      <c r="HA17" s="1" t="s">
        <v>55</v>
      </c>
      <c r="HB17" s="1">
        <f>AT45</f>
        <v>2.85</v>
      </c>
      <c r="HC17" s="1"/>
      <c r="HD17" s="1"/>
      <c r="HE17" s="1">
        <f>AW45</f>
        <v>109</v>
      </c>
      <c r="HF17" s="1"/>
      <c r="HG17" s="1"/>
      <c r="HH17" s="1"/>
      <c r="HI17" s="1"/>
      <c r="HJ17" s="1"/>
      <c r="HK17" s="42"/>
    </row>
    <row r="18" spans="1:224" ht="15.75" thickBot="1" x14ac:dyDescent="0.3">
      <c r="A18" s="1"/>
      <c r="B18" s="6"/>
      <c r="C18" s="176" t="str">
        <f>IF(Y14&gt;S14,"IL VETRO NON SODDISFA I REQUISITIMI MINIMI RICHIESTI","")</f>
        <v/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8"/>
      <c r="U18" s="223"/>
      <c r="V18" s="224"/>
      <c r="W18" s="224"/>
      <c r="X18" s="224"/>
      <c r="Y18" s="224"/>
      <c r="Z18" s="224"/>
      <c r="AA18" s="224"/>
      <c r="AB18" s="224"/>
      <c r="AC18" s="225"/>
      <c r="AD18" s="179" t="s">
        <v>24</v>
      </c>
      <c r="AE18" s="179"/>
      <c r="AF18" s="180"/>
      <c r="AG18" s="7"/>
      <c r="AH18" s="1"/>
      <c r="AI18" s="1"/>
      <c r="AJ18" s="237"/>
      <c r="AK18" s="238"/>
      <c r="AL18" s="244"/>
      <c r="AM18" s="245"/>
      <c r="AN18" s="245"/>
      <c r="AO18" s="246"/>
      <c r="AP18" s="83"/>
      <c r="AQ18" s="184" t="s">
        <v>97</v>
      </c>
      <c r="AR18" s="185"/>
      <c r="AS18" s="186"/>
      <c r="AT18" s="237"/>
      <c r="AU18" s="238"/>
      <c r="AV18" s="254"/>
      <c r="AW18" s="121"/>
      <c r="BC18" s="211"/>
      <c r="BD18" s="211"/>
      <c r="BE18" s="211"/>
      <c r="BF18" s="211"/>
      <c r="BG18" t="s">
        <v>96</v>
      </c>
      <c r="BH18" t="s">
        <v>95</v>
      </c>
      <c r="BI18" t="s">
        <v>94</v>
      </c>
      <c r="BJ18" t="s">
        <v>91</v>
      </c>
      <c r="BR18" t="s">
        <v>48</v>
      </c>
      <c r="BT18" s="56">
        <v>1535</v>
      </c>
      <c r="BU18" s="51">
        <v>1230</v>
      </c>
      <c r="BV18" s="52">
        <v>1850</v>
      </c>
      <c r="BW18" s="57">
        <v>1480</v>
      </c>
      <c r="BX18" s="59" t="s">
        <v>15</v>
      </c>
      <c r="CI18" s="102"/>
      <c r="CJ18" s="96"/>
      <c r="CK18" s="96"/>
      <c r="CL18" s="96"/>
      <c r="CM18" s="101"/>
      <c r="CQ18">
        <v>0.6</v>
      </c>
      <c r="CS18" s="25"/>
      <c r="CT18" s="25"/>
      <c r="CU18" s="24"/>
      <c r="CV18" s="24"/>
      <c r="CW18" s="25"/>
      <c r="CZ18" s="41"/>
      <c r="DA18" s="1"/>
      <c r="DB18" s="1"/>
      <c r="DC18" s="1">
        <f>AD16</f>
        <v>5.5E-2</v>
      </c>
      <c r="DD18" s="1"/>
      <c r="DE18" s="1"/>
      <c r="DF18" s="1"/>
      <c r="DG18" s="1"/>
      <c r="DH18" s="1"/>
      <c r="DI18" s="42"/>
      <c r="DJ18" s="1" t="s">
        <v>109</v>
      </c>
      <c r="DK18" s="1"/>
      <c r="DL18" s="1"/>
      <c r="DM18" s="1"/>
      <c r="DN18" s="1"/>
      <c r="DO18" s="1"/>
      <c r="DP18" s="41"/>
      <c r="DQ18" s="1"/>
      <c r="DR18" s="1"/>
      <c r="DS18" s="1"/>
      <c r="DT18" s="1">
        <f>CF16</f>
        <v>0</v>
      </c>
      <c r="DU18" s="1"/>
      <c r="DV18" s="1"/>
      <c r="DW18" s="1"/>
      <c r="DX18" s="1"/>
      <c r="DY18" s="1"/>
      <c r="DZ18" s="42"/>
      <c r="EA18" s="1" t="s">
        <v>109</v>
      </c>
      <c r="EB18" s="1"/>
      <c r="EC18" s="1"/>
      <c r="ED18" s="1"/>
      <c r="EE18" s="1"/>
      <c r="EF18" s="1"/>
      <c r="EG18" s="41"/>
      <c r="EH18" s="1" t="s">
        <v>67</v>
      </c>
      <c r="EI18" s="46">
        <f>AT42</f>
        <v>2.81</v>
      </c>
      <c r="EJ18" s="1"/>
      <c r="EK18" s="46">
        <f>AW42</f>
        <v>109</v>
      </c>
      <c r="EL18" s="1"/>
      <c r="EM18" s="1"/>
      <c r="EN18" s="1"/>
      <c r="EO18" s="1"/>
      <c r="EP18" s="1"/>
      <c r="EQ18" s="42"/>
      <c r="ER18" s="1" t="s">
        <v>109</v>
      </c>
      <c r="ES18" s="1"/>
      <c r="ET18" s="1"/>
      <c r="EU18" s="1"/>
      <c r="EV18" s="1"/>
      <c r="EW18" s="1"/>
      <c r="EX18" s="41"/>
      <c r="EY18" s="1" t="s">
        <v>67</v>
      </c>
      <c r="EZ18" s="46">
        <f>AT42</f>
        <v>2.81</v>
      </c>
      <c r="FA18" s="1"/>
      <c r="FB18" s="1"/>
      <c r="FC18" s="46">
        <f>AW42</f>
        <v>109</v>
      </c>
      <c r="FD18" s="1"/>
      <c r="FE18" s="1"/>
      <c r="FF18" s="1"/>
      <c r="FG18" s="1"/>
      <c r="FH18" s="1"/>
      <c r="FI18" s="42"/>
      <c r="FJ18" s="1" t="s">
        <v>109</v>
      </c>
      <c r="FK18" s="1"/>
      <c r="FL18" s="1"/>
      <c r="FM18" s="1"/>
      <c r="FN18" s="1"/>
      <c r="FQ18" s="41"/>
      <c r="FR18" s="1" t="s">
        <v>67</v>
      </c>
      <c r="FS18" s="46">
        <f>AT42</f>
        <v>2.81</v>
      </c>
      <c r="FT18" s="1"/>
      <c r="FU18" s="1"/>
      <c r="FV18" s="46">
        <f>AW42</f>
        <v>109</v>
      </c>
      <c r="FW18" s="1"/>
      <c r="FX18" s="1"/>
      <c r="FY18" s="1"/>
      <c r="FZ18" s="1"/>
      <c r="GA18" s="1"/>
      <c r="GB18" s="42"/>
      <c r="GC18" s="1" t="s">
        <v>109</v>
      </c>
      <c r="GD18" s="1"/>
      <c r="GE18" s="1"/>
      <c r="GF18" s="1"/>
      <c r="GG18" s="1"/>
      <c r="GI18" s="41"/>
      <c r="GJ18" s="1" t="s">
        <v>67</v>
      </c>
      <c r="GK18" s="46">
        <f>AT46</f>
        <v>3.33</v>
      </c>
      <c r="GL18" s="1"/>
      <c r="GM18" s="46">
        <f>AW46</f>
        <v>109</v>
      </c>
      <c r="GN18" s="1"/>
      <c r="GO18" s="1"/>
      <c r="GP18" s="1"/>
      <c r="GQ18" s="1"/>
      <c r="GR18" s="1"/>
      <c r="GS18" s="42"/>
      <c r="GT18" s="1" t="s">
        <v>109</v>
      </c>
      <c r="GU18" s="1"/>
      <c r="GV18" s="1"/>
      <c r="GW18" s="1"/>
      <c r="GX18" s="1"/>
      <c r="GY18" s="1"/>
      <c r="GZ18" s="41"/>
      <c r="HA18" s="1" t="s">
        <v>67</v>
      </c>
      <c r="HB18" s="46">
        <f>AT46</f>
        <v>3.33</v>
      </c>
      <c r="HC18" s="1"/>
      <c r="HD18" s="1"/>
      <c r="HE18" s="46">
        <f>AW46</f>
        <v>109</v>
      </c>
      <c r="HF18" s="1"/>
      <c r="HG18" s="1"/>
      <c r="HH18" s="1"/>
      <c r="HI18" s="1"/>
      <c r="HJ18" s="1"/>
      <c r="HK18" s="42"/>
      <c r="HL18" s="1" t="s">
        <v>109</v>
      </c>
      <c r="HM18" s="1"/>
      <c r="HN18" s="1"/>
      <c r="HO18" s="1"/>
      <c r="HP18" s="1"/>
    </row>
    <row r="19" spans="1:224" s="36" customFormat="1" ht="18" customHeight="1" thickBot="1" x14ac:dyDescent="0.3">
      <c r="A19" s="46"/>
      <c r="B19" s="32"/>
      <c r="C19" s="187" t="s">
        <v>13</v>
      </c>
      <c r="D19" s="187"/>
      <c r="E19" s="187" t="s">
        <v>14</v>
      </c>
      <c r="F19" s="187"/>
      <c r="G19" s="187" t="s">
        <v>19</v>
      </c>
      <c r="H19" s="187"/>
      <c r="I19" s="187"/>
      <c r="J19" s="187" t="s">
        <v>20</v>
      </c>
      <c r="K19" s="187"/>
      <c r="L19" s="187"/>
      <c r="M19" s="187" t="s">
        <v>17</v>
      </c>
      <c r="N19" s="187"/>
      <c r="O19" s="187"/>
      <c r="P19" s="187" t="s">
        <v>18</v>
      </c>
      <c r="Q19" s="187"/>
      <c r="R19" s="187"/>
      <c r="S19" s="187"/>
      <c r="T19" s="33" t="s">
        <v>21</v>
      </c>
      <c r="U19" s="33"/>
      <c r="V19" s="187" t="s">
        <v>22</v>
      </c>
      <c r="W19" s="187"/>
      <c r="X19" s="187"/>
      <c r="Y19" s="33" t="s">
        <v>23</v>
      </c>
      <c r="Z19" s="33"/>
      <c r="AA19" s="267" t="s">
        <v>126</v>
      </c>
      <c r="AB19" s="268"/>
      <c r="AC19" s="34"/>
      <c r="AD19" s="181"/>
      <c r="AE19" s="182"/>
      <c r="AF19" s="183"/>
      <c r="AG19" s="35"/>
      <c r="AH19" s="46"/>
      <c r="AI19" s="46"/>
      <c r="AJ19" s="239"/>
      <c r="AK19" s="240"/>
      <c r="AL19" s="247"/>
      <c r="AM19" s="248"/>
      <c r="AN19" s="248"/>
      <c r="AO19" s="249"/>
      <c r="AP19" s="84"/>
      <c r="AQ19" s="269" t="s">
        <v>8253</v>
      </c>
      <c r="AR19" s="270"/>
      <c r="AS19" s="271"/>
      <c r="AT19" s="239"/>
      <c r="AU19" s="240"/>
      <c r="AV19" s="255"/>
      <c r="AW19" s="123"/>
      <c r="BC19" s="211"/>
      <c r="BD19" s="211"/>
      <c r="BE19" s="211"/>
      <c r="BF19" s="211"/>
      <c r="BJ19" s="36" t="s">
        <v>92</v>
      </c>
      <c r="BK19" s="36" t="s">
        <v>93</v>
      </c>
      <c r="BL19" s="36" t="s">
        <v>87</v>
      </c>
      <c r="BM19" s="36" t="s">
        <v>85</v>
      </c>
      <c r="BN19" s="36" t="s">
        <v>86</v>
      </c>
      <c r="BO19" s="36" t="s">
        <v>80</v>
      </c>
      <c r="BP19" s="77" t="s">
        <v>79</v>
      </c>
      <c r="BQ19" s="46" t="s">
        <v>117</v>
      </c>
      <c r="BR19" s="36" t="s">
        <v>47</v>
      </c>
      <c r="BS19" s="36" t="s">
        <v>50</v>
      </c>
      <c r="BT19" s="60">
        <v>1480</v>
      </c>
      <c r="BU19" s="61">
        <v>1480</v>
      </c>
      <c r="BV19" s="62">
        <v>2180</v>
      </c>
      <c r="BW19" s="63">
        <v>2180</v>
      </c>
      <c r="BX19" s="64" t="s">
        <v>16</v>
      </c>
      <c r="BY19" s="36">
        <v>11</v>
      </c>
      <c r="BZ19" s="36">
        <v>12</v>
      </c>
      <c r="CA19" s="36">
        <v>22</v>
      </c>
      <c r="CB19" s="36">
        <v>23</v>
      </c>
      <c r="CC19" s="36">
        <v>24</v>
      </c>
      <c r="CD19" s="36">
        <v>33</v>
      </c>
      <c r="CE19" s="36">
        <v>36</v>
      </c>
      <c r="CI19" s="109"/>
      <c r="CJ19" s="107"/>
      <c r="CK19" s="107"/>
      <c r="CL19" s="111" t="s">
        <v>1</v>
      </c>
      <c r="CM19" s="108" t="s">
        <v>0</v>
      </c>
      <c r="CQ19" s="36">
        <v>2.7</v>
      </c>
      <c r="CS19" s="26"/>
      <c r="CT19" s="27"/>
      <c r="CU19" s="37"/>
      <c r="CV19" s="37"/>
      <c r="CW19" s="27"/>
      <c r="CZ19" s="45" t="s">
        <v>56</v>
      </c>
      <c r="DA19" s="46" t="s">
        <v>57</v>
      </c>
      <c r="DB19" s="46" t="s">
        <v>64</v>
      </c>
      <c r="DC19" s="46" t="s">
        <v>58</v>
      </c>
      <c r="DD19" s="46" t="s">
        <v>53</v>
      </c>
      <c r="DE19" s="46" t="s">
        <v>54</v>
      </c>
      <c r="DF19" s="46" t="s">
        <v>59</v>
      </c>
      <c r="DG19" s="46" t="s">
        <v>62</v>
      </c>
      <c r="DH19" s="46" t="s">
        <v>63</v>
      </c>
      <c r="DI19" s="47" t="s">
        <v>1</v>
      </c>
      <c r="DJ19" s="46" t="s">
        <v>111</v>
      </c>
      <c r="DK19" s="46" t="s">
        <v>113</v>
      </c>
      <c r="DL19" s="46" t="s">
        <v>115</v>
      </c>
      <c r="DM19" s="46" t="s">
        <v>114</v>
      </c>
      <c r="DN19" s="46" t="s">
        <v>116</v>
      </c>
      <c r="DO19" s="46"/>
      <c r="DP19" s="45" t="s">
        <v>56</v>
      </c>
      <c r="DQ19" s="46" t="s">
        <v>57</v>
      </c>
      <c r="DR19" s="46" t="s">
        <v>64</v>
      </c>
      <c r="DS19" s="46" t="s">
        <v>66</v>
      </c>
      <c r="DT19" s="46" t="s">
        <v>58</v>
      </c>
      <c r="DU19" s="46" t="s">
        <v>53</v>
      </c>
      <c r="DV19" s="46" t="s">
        <v>54</v>
      </c>
      <c r="DW19" s="46" t="s">
        <v>59</v>
      </c>
      <c r="DX19" s="46" t="s">
        <v>62</v>
      </c>
      <c r="DY19" s="46" t="s">
        <v>63</v>
      </c>
      <c r="DZ19" s="47" t="s">
        <v>1</v>
      </c>
      <c r="EA19" s="46" t="s">
        <v>111</v>
      </c>
      <c r="EB19" s="46" t="s">
        <v>113</v>
      </c>
      <c r="EC19" s="46" t="s">
        <v>115</v>
      </c>
      <c r="ED19" s="46" t="s">
        <v>114</v>
      </c>
      <c r="EE19" s="46" t="s">
        <v>116</v>
      </c>
      <c r="EF19" s="46"/>
      <c r="EG19" s="45" t="s">
        <v>56</v>
      </c>
      <c r="EH19" s="46" t="s">
        <v>57</v>
      </c>
      <c r="EI19" s="46" t="s">
        <v>64</v>
      </c>
      <c r="EJ19" s="46" t="s">
        <v>66</v>
      </c>
      <c r="EK19" s="46" t="s">
        <v>58</v>
      </c>
      <c r="EL19" s="46" t="s">
        <v>53</v>
      </c>
      <c r="EM19" s="46" t="s">
        <v>54</v>
      </c>
      <c r="EN19" s="46" t="s">
        <v>59</v>
      </c>
      <c r="EO19" s="46" t="s">
        <v>62</v>
      </c>
      <c r="EP19" s="46" t="s">
        <v>63</v>
      </c>
      <c r="EQ19" s="47" t="s">
        <v>1</v>
      </c>
      <c r="ER19" s="46" t="s">
        <v>111</v>
      </c>
      <c r="ES19" s="46" t="s">
        <v>113</v>
      </c>
      <c r="ET19" s="46" t="s">
        <v>115</v>
      </c>
      <c r="EU19" s="46" t="s">
        <v>114</v>
      </c>
      <c r="EV19" s="46" t="s">
        <v>116</v>
      </c>
      <c r="EW19" s="46"/>
      <c r="EX19" s="45" t="s">
        <v>56</v>
      </c>
      <c r="EY19" s="46" t="s">
        <v>57</v>
      </c>
      <c r="EZ19" s="46" t="s">
        <v>64</v>
      </c>
      <c r="FA19" s="46" t="s">
        <v>66</v>
      </c>
      <c r="FB19" s="46" t="s">
        <v>70</v>
      </c>
      <c r="FC19" s="46" t="s">
        <v>58</v>
      </c>
      <c r="FD19" s="46" t="s">
        <v>53</v>
      </c>
      <c r="FE19" s="46" t="s">
        <v>54</v>
      </c>
      <c r="FF19" s="46" t="s">
        <v>59</v>
      </c>
      <c r="FG19" s="46" t="s">
        <v>62</v>
      </c>
      <c r="FH19" s="46" t="s">
        <v>63</v>
      </c>
      <c r="FI19" s="47" t="s">
        <v>1</v>
      </c>
      <c r="FJ19" s="46" t="s">
        <v>111</v>
      </c>
      <c r="FK19" s="46" t="s">
        <v>113</v>
      </c>
      <c r="FL19" s="46" t="s">
        <v>115</v>
      </c>
      <c r="FM19" s="46" t="s">
        <v>114</v>
      </c>
      <c r="FN19" s="46" t="s">
        <v>116</v>
      </c>
      <c r="FQ19" s="45" t="s">
        <v>56</v>
      </c>
      <c r="FR19" s="46" t="s">
        <v>57</v>
      </c>
      <c r="FS19" s="46" t="s">
        <v>64</v>
      </c>
      <c r="FT19" s="46" t="s">
        <v>66</v>
      </c>
      <c r="FU19" s="46" t="s">
        <v>70</v>
      </c>
      <c r="FV19" s="46" t="s">
        <v>58</v>
      </c>
      <c r="FW19" s="46" t="s">
        <v>53</v>
      </c>
      <c r="FX19" s="46" t="s">
        <v>54</v>
      </c>
      <c r="FY19" s="46" t="s">
        <v>59</v>
      </c>
      <c r="FZ19" s="46" t="s">
        <v>62</v>
      </c>
      <c r="GA19" s="46" t="s">
        <v>63</v>
      </c>
      <c r="GB19" s="47" t="s">
        <v>1</v>
      </c>
      <c r="GC19" s="46" t="s">
        <v>111</v>
      </c>
      <c r="GD19" s="46" t="s">
        <v>113</v>
      </c>
      <c r="GE19" s="46" t="s">
        <v>115</v>
      </c>
      <c r="GF19" s="46" t="s">
        <v>114</v>
      </c>
      <c r="GG19" s="46" t="s">
        <v>116</v>
      </c>
      <c r="GI19" s="45" t="s">
        <v>56</v>
      </c>
      <c r="GJ19" s="46" t="s">
        <v>57</v>
      </c>
      <c r="GK19" s="46" t="s">
        <v>64</v>
      </c>
      <c r="GL19" s="46" t="s">
        <v>66</v>
      </c>
      <c r="GM19" s="46" t="s">
        <v>58</v>
      </c>
      <c r="GN19" s="46" t="s">
        <v>53</v>
      </c>
      <c r="GO19" s="46" t="s">
        <v>54</v>
      </c>
      <c r="GP19" s="46" t="s">
        <v>59</v>
      </c>
      <c r="GQ19" s="46" t="s">
        <v>62</v>
      </c>
      <c r="GR19" s="46" t="s">
        <v>63</v>
      </c>
      <c r="GS19" s="47" t="s">
        <v>1</v>
      </c>
      <c r="GT19" s="46" t="s">
        <v>111</v>
      </c>
      <c r="GU19" s="46" t="s">
        <v>113</v>
      </c>
      <c r="GV19" s="46" t="s">
        <v>115</v>
      </c>
      <c r="GW19" s="46" t="s">
        <v>114</v>
      </c>
      <c r="GX19" s="46" t="s">
        <v>116</v>
      </c>
      <c r="GY19" s="46"/>
      <c r="GZ19" s="45" t="s">
        <v>56</v>
      </c>
      <c r="HA19" s="46" t="s">
        <v>57</v>
      </c>
      <c r="HB19" s="46" t="s">
        <v>64</v>
      </c>
      <c r="HC19" s="46" t="s">
        <v>66</v>
      </c>
      <c r="HD19" s="46" t="s">
        <v>70</v>
      </c>
      <c r="HE19" s="46" t="s">
        <v>58</v>
      </c>
      <c r="HF19" s="46" t="s">
        <v>53</v>
      </c>
      <c r="HG19" s="46" t="s">
        <v>54</v>
      </c>
      <c r="HH19" s="46" t="s">
        <v>59</v>
      </c>
      <c r="HI19" s="46" t="s">
        <v>62</v>
      </c>
      <c r="HJ19" s="46" t="s">
        <v>63</v>
      </c>
      <c r="HK19" s="47" t="s">
        <v>1</v>
      </c>
      <c r="HL19" s="46" t="s">
        <v>111</v>
      </c>
      <c r="HM19" s="46" t="s">
        <v>113</v>
      </c>
      <c r="HN19" s="46" t="s">
        <v>115</v>
      </c>
      <c r="HO19" s="46" t="s">
        <v>114</v>
      </c>
      <c r="HP19" s="46" t="s">
        <v>116</v>
      </c>
    </row>
    <row r="20" spans="1:224" s="28" customFormat="1" ht="15.75" thickBot="1" x14ac:dyDescent="0.3">
      <c r="A20" s="46"/>
      <c r="B20" s="32"/>
      <c r="C20" s="132">
        <v>1</v>
      </c>
      <c r="D20" s="133"/>
      <c r="E20" s="149">
        <v>1</v>
      </c>
      <c r="F20" s="150"/>
      <c r="G20" s="149">
        <v>2840</v>
      </c>
      <c r="H20" s="151"/>
      <c r="I20" s="150"/>
      <c r="J20" s="149">
        <v>1660</v>
      </c>
      <c r="K20" s="151"/>
      <c r="L20" s="150"/>
      <c r="M20" s="149">
        <v>2</v>
      </c>
      <c r="N20" s="151"/>
      <c r="O20" s="150"/>
      <c r="P20" s="149">
        <v>2</v>
      </c>
      <c r="Q20" s="151"/>
      <c r="R20" s="151"/>
      <c r="S20" s="150"/>
      <c r="T20" s="149"/>
      <c r="U20" s="150"/>
      <c r="V20" s="149"/>
      <c r="W20" s="151"/>
      <c r="X20" s="150"/>
      <c r="Y20" s="152">
        <f t="shared" ref="Y20:Y34" si="0">IF(OR(E20="",G20="",J20="",M20="",P20="",BR20="13",BR20="14",BR20="16",BR20="21",BR20="26",BR20="31",BR20="32",BR20="34"),"",G20*J20/10^6)</f>
        <v>4.7144000000000004</v>
      </c>
      <c r="Z20" s="153"/>
      <c r="AA20" s="154">
        <f>IF(OR(E20="",G20="",J20="",M20="",P20=""),"",IF(BS20="NO","!E!!",AQ20))</f>
        <v>1.6279142966231119</v>
      </c>
      <c r="AB20" s="155"/>
      <c r="AC20" s="80" t="str">
        <f>IF(AND(E20="",G20="",J20="",M20="",P20=""),"",IF(AND(BC20&gt;0,BC20&lt;5),"!E!",IF(BS20="NO","!E!",AT20)))</f>
        <v>OK</v>
      </c>
      <c r="AD20" s="132" t="str">
        <f>IF(OR(E20="",G20="",J20="",M20="",P20="",),"",IF(AA20=BX20,"no","si"))</f>
        <v>no</v>
      </c>
      <c r="AE20" s="156"/>
      <c r="AF20" s="133"/>
      <c r="AG20" s="35"/>
      <c r="AH20" s="46"/>
      <c r="AI20" s="46"/>
      <c r="AJ20" s="174">
        <v>1</v>
      </c>
      <c r="AK20" s="175"/>
      <c r="AL20" s="126" t="s">
        <v>84</v>
      </c>
      <c r="AM20" s="127"/>
      <c r="AN20" s="127"/>
      <c r="AO20" s="128"/>
      <c r="AP20" s="85"/>
      <c r="AQ20" s="129">
        <f>IF(OR(E20="",G20="",J20="",M20="",P20="",),"",BG20)</f>
        <v>1.6279142966231119</v>
      </c>
      <c r="AR20" s="130"/>
      <c r="AS20" s="131"/>
      <c r="AT20" s="132" t="str">
        <f>IF(OR(E20="",G20="",J20="",M20="",P20="",),"",IF(AQ20&lt;($O$14+0.0499),"OK","NO"))</f>
        <v>OK</v>
      </c>
      <c r="AU20" s="133"/>
      <c r="AV20" s="129">
        <f>Y20</f>
        <v>4.7144000000000004</v>
      </c>
      <c r="AW20" s="131"/>
      <c r="AX20" s="36">
        <f t="shared" ref="AX20:AX34" si="1">IF(OR(E20="",G20="",J20="",M20="",P20="",),0,(AQ20*AV20*E20))</f>
        <v>7.6746391599999999</v>
      </c>
      <c r="AY20" s="36">
        <f>IF(OR(E20="",G20="",J20="",M20="",P20="",),0,(AV20*E20))</f>
        <v>4.7144000000000004</v>
      </c>
      <c r="AZ20" s="36"/>
      <c r="BA20" s="36"/>
      <c r="BB20" s="36"/>
      <c r="BC20" s="36">
        <f>IF(E20&lt;&gt;"",1,0)+IF(G20&lt;&gt;"",1,0)+IF(J20&lt;&gt;"",1,0)+IF(M20&lt;&gt;"",1,0)+IF(P20&lt;&gt;"",1,0)</f>
        <v>5</v>
      </c>
      <c r="BD20" s="28">
        <f>IF(AND(AC20="",BS20=""),0,IF(AND(AC20="!E!",BS20="NO"),3,IF(AC20="!E!",3, IF(AC20="OK",1,2))))</f>
        <v>1</v>
      </c>
      <c r="BE20" s="28">
        <f>IF(T20="",0,T20)</f>
        <v>0</v>
      </c>
      <c r="BF20" s="28">
        <f>IF(V20="",0,V20)</f>
        <v>0</v>
      </c>
      <c r="BG20" s="28">
        <f>IF(BM20="A",BH20,IF(BM20="B",BI20,IF(BM20="C",BX20,"")))</f>
        <v>1.6279142966231119</v>
      </c>
      <c r="BH20" s="28">
        <f>IF(BN20="G",BX20,MIN(BX20,BI20))</f>
        <v>1.6279142966231119</v>
      </c>
      <c r="BI20" s="79">
        <f>IF(BO20="C",BJ20,BK20)</f>
        <v>1.7980575130176051</v>
      </c>
      <c r="BJ20" s="28">
        <f>IF(BP20="A",BU20,BT20)</f>
        <v>1.9628195781147</v>
      </c>
      <c r="BK20" s="28">
        <f>IF(BP20="A",BW20,BV20)</f>
        <v>1.7980575130176051</v>
      </c>
      <c r="BL20" s="28" t="str">
        <f>IF(AL20="","se serve",AL20)</f>
        <v>mai</v>
      </c>
      <c r="BM20" s="28" t="str">
        <f>VLOOKUP(BL20,$CG$12:$CH$14,2)</f>
        <v>C</v>
      </c>
      <c r="BN20" s="28" t="str">
        <f>IF((BX20&gt;($O$14+0.05)),"F","G")</f>
        <v>G</v>
      </c>
      <c r="BO20" s="28" t="str">
        <f>IF(Y20&gt;2.3,"D","C")</f>
        <v>D</v>
      </c>
      <c r="BP20" s="28" t="str">
        <f>$BW$17</f>
        <v>A</v>
      </c>
      <c r="BQ20" s="28" t="str">
        <f>IF(AND(BE20=0,BF20=0),"A",IF(AND(BE20=1,BF20=0),"B",IF(AND(BE20=0,BF20=1),"C",IF(AND(BE20=1,BF20=1),"D","E"))))</f>
        <v>A</v>
      </c>
      <c r="BR20" s="28" t="str">
        <f>P20&amp;M20</f>
        <v>22</v>
      </c>
      <c r="BS20" s="28" t="str">
        <f>IF(OR(E20="",G20="",J20=""),"",IF(OR(BR20="",BR20="11",BR20="12",BR20="22",BR20="23",BR20="24",BR20="33",BR20="36"),BR20,"NO"))</f>
        <v>22</v>
      </c>
      <c r="BT20" s="66">
        <f>IF($BS20="NO","",IF($BQ20="A",HLOOKUP($BS20*1,$BY$19:$CE$50,17),IF($BQ20="b",HLOOKUP($BS20*1,$BY$19:$CE$50,21),IF($BQ20="C",HLOOKUP($BS20*1,$BY$19:$CE$50,25),IF($BQ20="d",HLOOKUP($BS20*1,$BY$19:$CE$50,29),)))))</f>
        <v>1.8559027027027026</v>
      </c>
      <c r="BU20" s="67">
        <f>IF($BS20="NO","",IF($BQ20="A",HLOOKUP($BS20*1,$BY$19:$CE$50,18),IF($BQ20="b",HLOOKUP($BS20*1,$BY$19:$CE$50,22),IF($BQ20="C",HLOOKUP($BS20*1,$BY$19:$CE$50,26),IF($BQ20="d",HLOOKUP($BS20*1,$BY$19:$CE$50,30),)))))</f>
        <v>1.9628195781147</v>
      </c>
      <c r="BV20" s="68">
        <f>IF($BS20="NO","",IF($BQ20="A",HLOOKUP($BS20*1,$BY$19:$CE$50,19),IF($BQ20="b",HLOOKUP($BS20*1,$BY$19:$CE$50,23),IF($BQ20="C",HLOOKUP($BS20*1,$BY$19:$CE$50,27),IF($BQ20="d",HLOOKUP($BS20*1,$BY$19:$CE$50,31),)))))</f>
        <v>1.7025377535333499</v>
      </c>
      <c r="BW20" s="69">
        <f>IF($BS20="NO","",IF($BQ20="A",HLOOKUP($BS20*1,$BY$19:$CE$50,20),IF($BQ20="b",HLOOKUP($BS20*1,$BY$19:$CE$50,24),IF($BQ20="C",HLOOKUP($BS20*1,$BY$19:$CE$50,28),IF($BQ20="d",HLOOKUP($BS20*1,$BY$19:$CE$50,32),)))))</f>
        <v>1.7980575130176051</v>
      </c>
      <c r="BX20" s="65">
        <f>IF(BS20="NO","",HLOOKUP(BS20*1,$BY$19:$CE$38,2))</f>
        <v>1.6279142966231119</v>
      </c>
      <c r="BY20" s="28">
        <f>DI20</f>
        <v>1.6181761593678887</v>
      </c>
      <c r="BZ20" s="28">
        <f>DZ20</f>
        <v>1.7484562868872484</v>
      </c>
      <c r="CA20" s="28">
        <f>EQ20</f>
        <v>1.6279142966231119</v>
      </c>
      <c r="CB20" s="28">
        <f>GB20</f>
        <v>1.7592409129475648</v>
      </c>
      <c r="CC20" s="28">
        <f>FI20</f>
        <v>1.8557218988630579</v>
      </c>
      <c r="CD20" s="28">
        <f>GS20</f>
        <v>1.7710551162396064</v>
      </c>
      <c r="CE20" s="28">
        <f>HK20</f>
        <v>2.1603439313592396</v>
      </c>
      <c r="CI20" s="97" t="s">
        <v>45</v>
      </c>
      <c r="CJ20" s="98" t="s">
        <v>9</v>
      </c>
      <c r="CK20" s="98"/>
      <c r="CL20" s="112">
        <f>VLOOKUP($H$14,COMUNI!$V$15:$AD$20,2)</f>
        <v>2.2000000000000002</v>
      </c>
      <c r="CM20" s="99">
        <f>VLOOKUP($H$14,COMUNI!$V$15:$AD$20,3)</f>
        <v>1.7</v>
      </c>
      <c r="CQ20" s="28">
        <v>2.8</v>
      </c>
      <c r="CS20" s="29"/>
      <c r="CT20" s="30"/>
      <c r="CU20" s="31"/>
      <c r="CV20" s="31"/>
      <c r="CW20" s="30"/>
      <c r="CZ20" s="48">
        <f t="shared" ref="CZ20:CZ34" si="2">G20+$DC$17</f>
        <v>2949</v>
      </c>
      <c r="DA20" s="49">
        <f>J20</f>
        <v>1660</v>
      </c>
      <c r="DB20" s="49">
        <f>(DA20*2+(CZ20+$DC$17)*2)*$DC$17/10^6</f>
        <v>1.028524</v>
      </c>
      <c r="DC20" s="49">
        <f>CZ20*DA20/10^6</f>
        <v>4.89534</v>
      </c>
      <c r="DD20" s="49">
        <f>DC20-DB20-DJ20-DK20</f>
        <v>3.866816</v>
      </c>
      <c r="DE20" s="49">
        <f>((((CZ20-$DC$17*2)+(DA20-$DC$17*2))*2)/1000)+DL20</f>
        <v>8.3460000000000001</v>
      </c>
      <c r="DF20" s="49">
        <f>DE20*$DC$8</f>
        <v>0.45902999999999999</v>
      </c>
      <c r="DG20" s="49">
        <f>DD20*$DC$9</f>
        <v>4.2534976000000002</v>
      </c>
      <c r="DH20" s="49">
        <f>(DB20*$DB$17)+DM20+DN20</f>
        <v>3.2089948800000001</v>
      </c>
      <c r="DI20" s="50">
        <f>(DH20+DG20+DF20)/DC20</f>
        <v>1.6181761593678887</v>
      </c>
      <c r="DJ20" s="49">
        <f>((CZ20-$DC$17*2)*BE20*$DC$16)/10^6</f>
        <v>0</v>
      </c>
      <c r="DK20" s="49">
        <f>((CZ20-$DC$17*2)*BF20*$DC$15)/10^6</f>
        <v>0</v>
      </c>
      <c r="DL20" s="49">
        <f>(CZ20-$DC$17*2)*(BE20*2+IF(BF20&gt;0,1,0))/1000</f>
        <v>0</v>
      </c>
      <c r="DM20" s="49">
        <f>DJ20*$DB$16</f>
        <v>0</v>
      </c>
      <c r="DN20" s="49">
        <f>DK20*$DB$15</f>
        <v>0</v>
      </c>
      <c r="DO20" s="49"/>
      <c r="DP20" s="48">
        <f>G20+$DT$17*2</f>
        <v>3058</v>
      </c>
      <c r="DQ20" s="49">
        <f>J20</f>
        <v>1660</v>
      </c>
      <c r="DR20" s="49">
        <f>((((DQ20-$DT$17*2)*2)+(DP20+$DT$17*2)*2))*$DT$17/10^6</f>
        <v>1.028524</v>
      </c>
      <c r="DS20" s="49">
        <f>((DQ20-$DT$16*2)*$DT$16)/10^6</f>
        <v>0.208208</v>
      </c>
      <c r="DT20" s="49">
        <f>DP20*DQ20/10^6</f>
        <v>5.0762799999999997</v>
      </c>
      <c r="DU20" s="49">
        <f>DT20-DR20-DS20-EA20-EB20</f>
        <v>3.8395479999999997</v>
      </c>
      <c r="DV20" s="49">
        <f>((((DP20-$DT$17*2)*4+(DQ20-$DT$17*2-$DT$16)*2))/1000)+EC20</f>
        <v>13.936</v>
      </c>
      <c r="DW20" s="49">
        <f>DV20*$DC$8</f>
        <v>0.76648000000000005</v>
      </c>
      <c r="DX20" s="49">
        <f>DU20*$DC$9</f>
        <v>4.2235028000000003</v>
      </c>
      <c r="DY20" s="49">
        <f>DR20*$DB$17+DS20*$DR$16+ED20+EE20</f>
        <v>3.8856708800000002</v>
      </c>
      <c r="DZ20" s="50">
        <f>(DY20+DX20+DW20)/DT20</f>
        <v>1.7484562868872484</v>
      </c>
      <c r="EA20" s="49">
        <f>((DP20-$DT$17*2-$DT$16)*BE20*$DT$15)/10^6</f>
        <v>0</v>
      </c>
      <c r="EB20" s="49">
        <f>((DP20-$DT$17*2-$DT$16)*BF20*$DT$14)/10^6</f>
        <v>0</v>
      </c>
      <c r="EC20" s="49">
        <f>((DP20-$DT$17*2-$DT$16)*(BE20*2+IF(BF20&gt;0,1,0)))/1000</f>
        <v>0</v>
      </c>
      <c r="ED20" s="49">
        <f>EA20*$DR$15</f>
        <v>0</v>
      </c>
      <c r="EE20" s="49">
        <f>EB20*$DR$14</f>
        <v>0</v>
      </c>
      <c r="EF20" s="49"/>
      <c r="EG20" s="48">
        <f t="shared" ref="EG20:EG34" si="3">G20</f>
        <v>2840</v>
      </c>
      <c r="EH20" s="49">
        <f t="shared" ref="EH20:EH34" si="4">J20</f>
        <v>1660</v>
      </c>
      <c r="EI20" s="49">
        <f>(EG20*2+(EH20-$EK$16*2)*2)*$EK$16/10^6</f>
        <v>0.93347599999999997</v>
      </c>
      <c r="EJ20" s="49">
        <f>(EH20-$EK$16*2)*$EK$15/10^6</f>
        <v>0.11247600000000001</v>
      </c>
      <c r="EK20" s="49">
        <f>EG20*EH20/10^6</f>
        <v>4.7144000000000004</v>
      </c>
      <c r="EL20" s="49">
        <f>EK20-EI20-EJ20-ER20-ES20</f>
        <v>3.6684480000000006</v>
      </c>
      <c r="EM20" s="49">
        <f>(((EG20-$EK$16*2-$EK$15)*2+(EH20-$EK$16*2)*4)/1000)+ET20</f>
        <v>10.856</v>
      </c>
      <c r="EN20" s="49">
        <f>EM20*$EK$8</f>
        <v>0.59707999999999994</v>
      </c>
      <c r="EO20" s="49">
        <f>EL20*$EK$9</f>
        <v>4.0352928000000006</v>
      </c>
      <c r="EP20" s="49">
        <f>EI20*$EI$16+EJ20*$EI$15+EU20+EV20</f>
        <v>3.0422663599999997</v>
      </c>
      <c r="EQ20" s="50">
        <f>(EP20+EO20+EN20)/EK20</f>
        <v>1.6279142966231119</v>
      </c>
      <c r="ER20" s="28">
        <f>(EG20-$EK$16*2-$EK$15)*$EK$14*BE20/10^6</f>
        <v>0</v>
      </c>
      <c r="ES20" s="28">
        <f>(EG20-$EK$16*2-$EK$15)*$EK$13*BF20/10^6</f>
        <v>0</v>
      </c>
      <c r="ET20" s="28">
        <f>((EG20-$EK$16*2-$EK$15)*(BE20*2+IF(BF20&gt;0,1,0))/1000)</f>
        <v>0</v>
      </c>
      <c r="EU20" s="28">
        <f>ER20*$EI$14</f>
        <v>0</v>
      </c>
      <c r="EV20" s="28">
        <f>ES20*$EI$13</f>
        <v>0</v>
      </c>
      <c r="EX20" s="48">
        <f>G20</f>
        <v>2840</v>
      </c>
      <c r="EY20" s="49">
        <f>J20</f>
        <v>1660</v>
      </c>
      <c r="EZ20" s="49">
        <f>(EX20*2+(EY20-$FC$16*2)*2)*$FC$16/10^6</f>
        <v>0.93347599999999997</v>
      </c>
      <c r="FA20" s="49">
        <f>((EY20-$FC$16*2)*2*$FC$15)/10^6</f>
        <v>0.22495200000000001</v>
      </c>
      <c r="FB20" s="49">
        <f>(EY20-$FC$16*2)*$FC$14/10^6</f>
        <v>0.22206799999999999</v>
      </c>
      <c r="FC20" s="49">
        <f>EX20*EY20/10^6</f>
        <v>4.7144000000000004</v>
      </c>
      <c r="FD20" s="49">
        <f>FC20-EZ20-FA20-FB20-FJ20-FK20</f>
        <v>3.3339040000000004</v>
      </c>
      <c r="FE20" s="49">
        <f>(((EX20-$FC$16*2-$FC$15*2-$FC$14)*2+(EY20-$FC$16*2)*8)/1000)+FL20</f>
        <v>16.16</v>
      </c>
      <c r="FF20" s="49">
        <f>FE20*$FC$8</f>
        <v>0.88880000000000003</v>
      </c>
      <c r="FG20" s="49">
        <f>FD20*$FC$9</f>
        <v>3.6672944000000007</v>
      </c>
      <c r="FH20" s="49">
        <f>EZ20*$EZ$16+FA20*$EZ$15+FB20*$EZ$14+FM20+FN20</f>
        <v>4.1925209199999998</v>
      </c>
      <c r="FI20" s="50">
        <f>(FH20+FG20+FF20)/FC20</f>
        <v>1.8557218988630579</v>
      </c>
      <c r="FJ20" s="28">
        <f>(EX20-$FC$16*2-$FC$15*2-$FC$14)*BE20*$FC$13/10^6</f>
        <v>0</v>
      </c>
      <c r="FK20" s="28">
        <f>(EX20-$FC$16*2-$FC$15*2-$FC$14)*BF20*$FC$12/10^6</f>
        <v>0</v>
      </c>
      <c r="FL20" s="28">
        <f>((EX20-$FC$16*2-$FC$15*2-$FC$14)*(BE20*2+IF(BF20&gt;0,1,0)))/1000</f>
        <v>0</v>
      </c>
      <c r="FM20" s="28">
        <f>FJ20*$EZ$13</f>
        <v>0</v>
      </c>
      <c r="FN20" s="28">
        <f>FK20*$EZ$12</f>
        <v>0</v>
      </c>
      <c r="FQ20" s="48">
        <f>G20</f>
        <v>2840</v>
      </c>
      <c r="FR20" s="49">
        <f>J20</f>
        <v>1660</v>
      </c>
      <c r="FS20" s="49">
        <f>(FQ20*2+(FR20-$FV$16*2)*2)*$FV$16/10^6</f>
        <v>0.93347599999999997</v>
      </c>
      <c r="FT20" s="49">
        <f>((FR20-$FV$16*2)*$FV$15)/10^6</f>
        <v>0.11247600000000001</v>
      </c>
      <c r="FU20" s="49">
        <f>(FR20-$FV$16*2)*$FV$14/10^6</f>
        <v>0.22206799999999999</v>
      </c>
      <c r="FV20" s="49">
        <f>FQ20*FR20/10^6</f>
        <v>4.7144000000000004</v>
      </c>
      <c r="FW20" s="49">
        <f>FV20-FS20-FT20-FU20-GC20-GD20</f>
        <v>3.4463800000000004</v>
      </c>
      <c r="FX20" s="49">
        <f>(((FQ20-$FV$16*2-$FV$15-$FV$14)*2+(FR20-$FV$16*2)*6)/1000)+GE20</f>
        <v>13.432</v>
      </c>
      <c r="FY20" s="49">
        <f>FX20*$FV$8</f>
        <v>0.73875999999999997</v>
      </c>
      <c r="FZ20" s="49">
        <f>FW20*$FV$9</f>
        <v>3.7910180000000007</v>
      </c>
      <c r="GA20" s="49">
        <f>FS20*$FS$16+FT20*$FS$15+FU20*$FS$14+GF20+GG20</f>
        <v>3.7639873599999998</v>
      </c>
      <c r="GB20" s="50">
        <f>(GA20+FZ20+FY20)/FV20</f>
        <v>1.7592409129475648</v>
      </c>
      <c r="GC20" s="28">
        <f>(FQ20-$FV$16*2-$FV$15-$FV$14)*BE20*$FV$13/10^6</f>
        <v>0</v>
      </c>
      <c r="GD20" s="28">
        <f>(FQ20-$FV$16*2-$FV$15-$FV$14)*BF20*$FV$13/10^6</f>
        <v>0</v>
      </c>
      <c r="GE20" s="28">
        <f>((FQ20-$FV$16*2-$FV$15-$FV$14)*(BE20+IF(BF20&gt;0,1,0)))/1000</f>
        <v>0</v>
      </c>
      <c r="GF20" s="28">
        <f>GC20*$FS$13</f>
        <v>0</v>
      </c>
      <c r="GG20" s="28">
        <f>GD20*$FS$12</f>
        <v>0</v>
      </c>
      <c r="GI20" s="48">
        <f>G20</f>
        <v>2840</v>
      </c>
      <c r="GJ20" s="49">
        <f>J20</f>
        <v>1660</v>
      </c>
      <c r="GK20" s="49">
        <f>(GI20*2+(GJ20-$GM$15*2)*2)*$GM$15/10^6</f>
        <v>0.93347599999999997</v>
      </c>
      <c r="GL20" s="49">
        <f>((GJ20-$GM$15*2)*2*$GM$14)/10^6</f>
        <v>0.22350999999999999</v>
      </c>
      <c r="GM20" s="49">
        <f>GI20*GJ20/10^6</f>
        <v>4.7144000000000004</v>
      </c>
      <c r="GN20" s="49">
        <f>GM20-GK20-GL20-GT20-GU20</f>
        <v>3.5574140000000005</v>
      </c>
      <c r="GO20" s="49">
        <f>(((GI20-$GM$15*2-$GM$14*2)*2+(GJ20-$GM$15*2)*6)/1000)+GV20</f>
        <v>13.586</v>
      </c>
      <c r="GP20" s="49">
        <f>GO20*$GM$8</f>
        <v>0.74723000000000006</v>
      </c>
      <c r="GQ20" s="49">
        <f>GN20*$EK$9</f>
        <v>3.9131554000000008</v>
      </c>
      <c r="GR20" s="49">
        <f>GK20*$GK$15+GL20*$GK$14+GW20+GX20</f>
        <v>3.6890768399999998</v>
      </c>
      <c r="GS20" s="50">
        <f>(GR20+GQ20+GP20)/GM20</f>
        <v>1.7710551162396064</v>
      </c>
      <c r="GT20" s="28">
        <f>((GI20-$GM$15*2-$GM$14*2)*BE20*$GM$13)/10^6</f>
        <v>0</v>
      </c>
      <c r="GU20" s="28">
        <f>((GI20-$GM$15*2-$GM$14*2)*BF20*$GM$12)/10^6</f>
        <v>0</v>
      </c>
      <c r="GV20" s="28">
        <f>((GI20-$GM$15*2-$GM$14*2)*(BE20+(IF(BF20&gt;0,1,0)))/1000)</f>
        <v>0</v>
      </c>
      <c r="GW20" s="28">
        <f>GT20*$GK$13</f>
        <v>0</v>
      </c>
      <c r="GX20" s="28">
        <f>GU20*$GK$12</f>
        <v>0</v>
      </c>
      <c r="GZ20" s="48">
        <f>G20</f>
        <v>2840</v>
      </c>
      <c r="HA20" s="49">
        <f>J20</f>
        <v>1660</v>
      </c>
      <c r="HB20" s="49">
        <f>(GZ20*2+(HA20-HE$15*2)*2)*$HE$15/10^6</f>
        <v>0.93347599999999997</v>
      </c>
      <c r="HC20" s="49">
        <f>((HA20-$HE$15*2)*4*$HE$14)/10^6</f>
        <v>0.44990400000000003</v>
      </c>
      <c r="HD20" s="49">
        <f>((HA20-$HE$15*2)*$HE$13)/10^6</f>
        <v>4.6864999999999997E-3</v>
      </c>
      <c r="HE20" s="49">
        <f>GZ20*HA20/10^6</f>
        <v>4.7144000000000004</v>
      </c>
      <c r="HF20" s="49">
        <f>HE20-HB20-HC20-HD20-HL20-HM20</f>
        <v>3.3263335000000005</v>
      </c>
      <c r="HG20" s="49">
        <f>(((GZ20-$HE$15*2-$HE$14*4-$HE$13)*2+(HA20-$HE$15*2)*12)/1000)+HN20</f>
        <v>21.9175</v>
      </c>
      <c r="HH20" s="49">
        <f>HG20*$HE$8</f>
        <v>1.2054625000000001</v>
      </c>
      <c r="HI20" s="49">
        <f>HF20*$HE$9</f>
        <v>3.658966850000001</v>
      </c>
      <c r="HJ20" s="49">
        <f>HB20*$HB$15+HC20*$HB$14+HD20*$HB$13+HO20+HP20</f>
        <v>5.3202960799999994</v>
      </c>
      <c r="HK20" s="50">
        <f>(HJ20+HI20+HH20)/HE20</f>
        <v>2.1603439313592396</v>
      </c>
      <c r="HL20" s="28">
        <f>((GZ20-$HE$15*2-$HE$14*4-$HE$13)*BE20*$HE$12/10^6)</f>
        <v>0</v>
      </c>
      <c r="HM20" s="28">
        <f>((GZ20-$HE$15*2-$HE$14*4-$HE$13)*BF20*$HE$11/10^6)</f>
        <v>0</v>
      </c>
      <c r="HN20" s="28">
        <f>((GZ20-$HE$15*2-$HE$14*4-$HE$13)*(BE20+IF(BF20&gt;0,1,0))/1000)</f>
        <v>0</v>
      </c>
      <c r="HO20" s="28">
        <f>HL20*$HB$12</f>
        <v>0</v>
      </c>
      <c r="HP20" s="28">
        <f>HM20*$HB$11</f>
        <v>0</v>
      </c>
    </row>
    <row r="21" spans="1:224" s="28" customFormat="1" ht="15.75" thickBot="1" x14ac:dyDescent="0.3">
      <c r="A21" s="46"/>
      <c r="B21" s="32"/>
      <c r="C21" s="132">
        <v>2</v>
      </c>
      <c r="D21" s="133"/>
      <c r="E21" s="164"/>
      <c r="F21" s="166"/>
      <c r="G21" s="164"/>
      <c r="H21" s="165"/>
      <c r="I21" s="166"/>
      <c r="J21" s="164"/>
      <c r="K21" s="165"/>
      <c r="L21" s="166"/>
      <c r="M21" s="164"/>
      <c r="N21" s="165"/>
      <c r="O21" s="166"/>
      <c r="P21" s="164"/>
      <c r="Q21" s="165"/>
      <c r="R21" s="165"/>
      <c r="S21" s="166"/>
      <c r="T21" s="164"/>
      <c r="U21" s="166"/>
      <c r="V21" s="164"/>
      <c r="W21" s="165"/>
      <c r="X21" s="166"/>
      <c r="Y21" s="152" t="str">
        <f t="shared" si="0"/>
        <v/>
      </c>
      <c r="Z21" s="153"/>
      <c r="AA21" s="154" t="str">
        <f t="shared" ref="AA21:AA34" si="5">IF(OR(E21="",G21="",J21="",M21="",P21=""),"",IF(BS21="NO","!E!!",AQ21))</f>
        <v/>
      </c>
      <c r="AB21" s="155"/>
      <c r="AC21" s="80" t="str">
        <f t="shared" ref="AC21:AC34" si="6">IF(AND(E21="",G21="",J21="",M21="",P21=""),"",IF(AND(BC21&gt;0,BC21&lt;5),"!E!",IF(BS21="NO","!E!",AT21)))</f>
        <v/>
      </c>
      <c r="AD21" s="132" t="str">
        <f t="shared" ref="AD21:AD34" si="7">IF(OR(E21="",G21="",J21="",M21="",P21="",),"",IF(AA21=BX21,"no","si"))</f>
        <v/>
      </c>
      <c r="AE21" s="156"/>
      <c r="AF21" s="133"/>
      <c r="AG21" s="35"/>
      <c r="AH21" s="46"/>
      <c r="AI21" s="46"/>
      <c r="AJ21" s="172">
        <v>2</v>
      </c>
      <c r="AK21" s="173"/>
      <c r="AL21" s="158" t="s">
        <v>82</v>
      </c>
      <c r="AM21" s="159"/>
      <c r="AN21" s="159"/>
      <c r="AO21" s="160"/>
      <c r="AP21" s="86"/>
      <c r="AQ21" s="129" t="str">
        <f t="shared" ref="AQ21:AQ34" si="8">IF(OR(E21="",G21="",J21="",M21="",P21="",),"",BG21)</f>
        <v/>
      </c>
      <c r="AR21" s="130"/>
      <c r="AS21" s="131"/>
      <c r="AT21" s="132" t="str">
        <f t="shared" ref="AT21:AT34" si="9">IF(OR(E21="",G21="",J21="",M21="",P21="",),"",IF(AQ21&lt;($O$14+0.0499),"OK","NO"))</f>
        <v/>
      </c>
      <c r="AU21" s="133"/>
      <c r="AV21" s="129" t="str">
        <f t="shared" ref="AV21:AV34" si="10">Y21</f>
        <v/>
      </c>
      <c r="AW21" s="131"/>
      <c r="AX21" s="36">
        <f t="shared" si="1"/>
        <v>0</v>
      </c>
      <c r="AY21" s="36">
        <f t="shared" ref="AY21:AY34" si="11">IF(OR(E21="",G21="",J21="",M21="",P21="",),0,(AV21*E21))</f>
        <v>0</v>
      </c>
      <c r="AZ21" s="36"/>
      <c r="BA21" s="36"/>
      <c r="BB21" s="36"/>
      <c r="BC21" s="36">
        <f t="shared" ref="BC21:BC34" si="12">IF(E21&lt;&gt;"",1,0)+IF(G21&lt;&gt;"",1,0)+IF(J21&lt;&gt;"",1,0)+IF(M21&lt;&gt;"",1,0)+IF(P21&lt;&gt;"",1,0)</f>
        <v>0</v>
      </c>
      <c r="BD21" s="28">
        <f t="shared" ref="BD21:BD34" si="13">IF(AND(AC21="",BS21=""),0,IF(AND(AC21="!E!",BS21="NO"),3,IF(AC21="!E!",3, IF(AC21="OK",1,2))))</f>
        <v>0</v>
      </c>
      <c r="BE21" s="28">
        <f t="shared" ref="BE21:BE34" si="14">IF(T21="",0,T21)</f>
        <v>0</v>
      </c>
      <c r="BF21" s="28">
        <f t="shared" ref="BF21:BF34" si="15">IF(V21="",0,V21)</f>
        <v>0</v>
      </c>
      <c r="BG21" s="28" t="e">
        <f t="shared" ref="BG21:BG34" si="16">IF(BM21="A",BH21,IF(BM21="B",BI21,IF(BM21="C",BX21,"")))</f>
        <v>#VALUE!</v>
      </c>
      <c r="BH21" s="28" t="e">
        <f t="shared" ref="BH21:BH34" si="17">IF(BN21="G",BX21,MIN(BX21,BI21))</f>
        <v>#VALUE!</v>
      </c>
      <c r="BI21" s="79" t="e">
        <f t="shared" ref="BI21:BI34" si="18">IF(BO21="C",BJ21,BK21)</f>
        <v>#VALUE!</v>
      </c>
      <c r="BJ21" s="28" t="e">
        <f t="shared" ref="BJ21:BJ34" si="19">IF(BP21="A",BU21,BT21)</f>
        <v>#VALUE!</v>
      </c>
      <c r="BK21" s="28" t="e">
        <f t="shared" ref="BK21:BK34" si="20">IF(BP21="A",BW21,BV21)</f>
        <v>#VALUE!</v>
      </c>
      <c r="BL21" s="28" t="str">
        <f t="shared" ref="BL21:BL34" si="21">IF(AL21="","se serve",AL21)</f>
        <v>se serve</v>
      </c>
      <c r="BM21" s="28" t="str">
        <f t="shared" ref="BM21:BM34" si="22">VLOOKUP(BL21,$CG$12:$CH$14,2)</f>
        <v>A</v>
      </c>
      <c r="BN21" s="28" t="e">
        <f t="shared" ref="BN21:BN34" si="23">IF((BX21&gt;($O$14+0.05)),"F","G")</f>
        <v>#VALUE!</v>
      </c>
      <c r="BO21" s="28" t="str">
        <f t="shared" ref="BO21:BO34" si="24">IF(Y21&gt;2.3,"D","C")</f>
        <v>D</v>
      </c>
      <c r="BP21" s="28" t="str">
        <f t="shared" ref="BP21:BP34" si="25">$BW$17</f>
        <v>A</v>
      </c>
      <c r="BQ21" s="28" t="str">
        <f t="shared" ref="BQ21:BQ34" si="26">IF(AND(BE21=0,BF21=0),"A",IF(AND(BE21=1,BF21=0),"B",IF(AND(BE21=0,BF21=1),"C",IF(AND(BE21=1,BF21=1),"D","E"))))</f>
        <v>A</v>
      </c>
      <c r="BR21" s="28" t="str">
        <f t="shared" ref="BR21:BR34" si="27">P21&amp;M21</f>
        <v/>
      </c>
      <c r="BS21" s="28" t="str">
        <f t="shared" ref="BS21:BS34" si="28">IF(OR(E21="",G21="",J21=""),"",IF(OR(BR21="",BR21="11",BR21="12",BR21="22",BR21="23",BR21="24",BR21="33",BR21="36"),BR21,"NO"))</f>
        <v/>
      </c>
      <c r="BT21" s="70" t="e">
        <f t="shared" ref="BT21:BT34" si="29">IF($BS21="NO","",HLOOKUP($BS21*1,$BY$19:$CE$38,17))</f>
        <v>#VALUE!</v>
      </c>
      <c r="BU21" s="67" t="e">
        <f t="shared" ref="BU21:BU34" si="30">IF($BS21="NO","",IF($BQ21="A",HLOOKUP($BS21*1,$BY$19:$CE$50,18),IF($BQ21="b",HLOOKUP($BS21*1,$BY$19:$CE$50,22),IF($BQ21="C",HLOOKUP($BS21*1,$BY$19:$CE$50,26),IF($BQ21="d",HLOOKUP($BS21*1,$BY$19:$CE$50,30),)))))</f>
        <v>#VALUE!</v>
      </c>
      <c r="BV21" s="71" t="e">
        <f t="shared" ref="BV21:BV34" si="31">IF($BS21="NO","",HLOOKUP($BS21*1,$BY$19:$CE$38,19))</f>
        <v>#VALUE!</v>
      </c>
      <c r="BW21" s="69" t="e">
        <f t="shared" ref="BW21:BW34" si="32">IF($BS21="NO","",IF($BQ21="A",HLOOKUP($BS21*1,$BY$19:$CE$50,20),IF($BQ21="b",HLOOKUP($BS21*1,$BY$19:$CE$50,24),IF($BQ21="C",HLOOKUP($BS21*1,$BY$19:$CE$50,28),IF($BQ21="d",HLOOKUP($BS21*1,$BY$19:$CE$50,32),)))))</f>
        <v>#VALUE!</v>
      </c>
      <c r="BX21" s="72" t="e">
        <f>IF(BS21="NO","",HLOOKUP(BS21*1,$BY$19:$CE$38,3))</f>
        <v>#VALUE!</v>
      </c>
      <c r="BY21" s="28" t="e">
        <f t="shared" ref="BY21:BY50" si="33">DI21</f>
        <v>#DIV/0!</v>
      </c>
      <c r="BZ21" s="28" t="e">
        <f t="shared" ref="BZ21:BZ50" si="34">DZ21</f>
        <v>#DIV/0!</v>
      </c>
      <c r="CA21" s="28" t="e">
        <f t="shared" ref="CA21:CA50" si="35">EQ21</f>
        <v>#DIV/0!</v>
      </c>
      <c r="CB21" s="28" t="e">
        <f t="shared" ref="CB21:CB50" si="36">GB21</f>
        <v>#DIV/0!</v>
      </c>
      <c r="CC21" s="28" t="e">
        <f t="shared" ref="CC21:CC50" si="37">FI21</f>
        <v>#DIV/0!</v>
      </c>
      <c r="CD21" s="28" t="e">
        <f t="shared" ref="CD21:CD50" si="38">GS21</f>
        <v>#DIV/0!</v>
      </c>
      <c r="CE21" s="28" t="e">
        <f t="shared" ref="CE21:CE50" si="39">HK21</f>
        <v>#DIV/0!</v>
      </c>
      <c r="CI21" s="100" t="s">
        <v>141</v>
      </c>
      <c r="CJ21" s="96" t="s">
        <v>38</v>
      </c>
      <c r="CK21" s="96"/>
      <c r="CL21" s="113">
        <f>VLOOKUP($H$14,COMUNI!$V$15:$AD$20,4)</f>
        <v>1.8</v>
      </c>
      <c r="CM21" s="101">
        <f>VLOOKUP($H$14,COMUNI!$V$15:$AD$20,5)</f>
        <v>1.7</v>
      </c>
      <c r="CQ21" s="28">
        <v>2.9</v>
      </c>
      <c r="CS21" s="29"/>
      <c r="CT21" s="30"/>
      <c r="CU21" s="31"/>
      <c r="CV21" s="31"/>
      <c r="CW21" s="30"/>
      <c r="CZ21" s="48">
        <f t="shared" si="2"/>
        <v>109</v>
      </c>
      <c r="DA21" s="49">
        <f t="shared" ref="DA21:DA28" si="40">J21</f>
        <v>0</v>
      </c>
      <c r="DB21" s="49">
        <f t="shared" ref="DB21:DB28" si="41">(DA21*2+(CZ21+$DC$17)*2)*$DC$17/10^6</f>
        <v>4.7523999999999997E-2</v>
      </c>
      <c r="DC21" s="49">
        <f t="shared" ref="DC21:DC28" si="42">CZ21*DA21/10^6</f>
        <v>0</v>
      </c>
      <c r="DD21" s="49">
        <f t="shared" ref="DD21:DD28" si="43">DC21-DB21-DJ21-DK21</f>
        <v>-4.7523999999999997E-2</v>
      </c>
      <c r="DE21" s="49">
        <f t="shared" ref="DE21:DE28" si="44">((((CZ21-$DC$17*2)+(DA21-$DC$17*2))*2)/1000)+DL21</f>
        <v>-0.65400000000000003</v>
      </c>
      <c r="DF21" s="49">
        <f t="shared" ref="DF21:DF34" si="45">DE21*$DC$8</f>
        <v>-3.5970000000000002E-2</v>
      </c>
      <c r="DG21" s="49">
        <f t="shared" ref="DG21:DG28" si="46">DD21*$DC$9</f>
        <v>-5.2276400000000001E-2</v>
      </c>
      <c r="DH21" s="49">
        <f t="shared" ref="DH21:DH28" si="47">(DB21*$DB$17)+DM21+DN21</f>
        <v>0.14827488</v>
      </c>
      <c r="DI21" s="50" t="e">
        <f t="shared" ref="DI21:DI28" si="48">(DH21+DG21+DF21)/DC21</f>
        <v>#DIV/0!</v>
      </c>
      <c r="DJ21" s="49">
        <f t="shared" ref="DJ21:DJ50" si="49">((CZ21-$DC$17*2)*BE21*$DC$16)/10^6</f>
        <v>0</v>
      </c>
      <c r="DK21" s="49">
        <f t="shared" ref="DK21:DK50" si="50">((CZ21-$DC$17*2)*BF21*$DC$15)/10^6</f>
        <v>0</v>
      </c>
      <c r="DL21" s="49">
        <f t="shared" ref="DL21:DL50" si="51">(CZ21-$DC$17*2)*(BE21*2+IF(BF21&gt;0,1,0))/1000</f>
        <v>0</v>
      </c>
      <c r="DM21" s="49">
        <f t="shared" ref="DM21:DM50" si="52">DJ21*$DB$16</f>
        <v>0</v>
      </c>
      <c r="DN21" s="49">
        <f t="shared" ref="DN21:DN50" si="53">DK21*$DB$15</f>
        <v>0</v>
      </c>
      <c r="DO21" s="49"/>
      <c r="DP21" s="48">
        <f t="shared" ref="DP21:DP34" si="54">G21+$DT$17*2</f>
        <v>218</v>
      </c>
      <c r="DQ21" s="49">
        <f t="shared" ref="DQ21:DQ34" si="55">J21</f>
        <v>0</v>
      </c>
      <c r="DR21" s="49">
        <f t="shared" ref="DR21:DR50" si="56">((((DQ21-$DT$17*2)*2)+(DP21+$DT$17*2)*2))*$DT$17/10^6</f>
        <v>4.7523999999999997E-2</v>
      </c>
      <c r="DS21" s="49">
        <f t="shared" ref="DS21:DS50" si="57">((DQ21-$DT$16*2)*$DT$16)/10^6</f>
        <v>-4.7432000000000002E-2</v>
      </c>
      <c r="DT21" s="49">
        <f t="shared" ref="DT21:DT50" si="58">DP21*DQ21/10^6</f>
        <v>0</v>
      </c>
      <c r="DU21" s="49">
        <f t="shared" ref="DU21:DU50" si="59">DT21-DR21-DS21-EA21-EB21</f>
        <v>-9.1999999999994864E-5</v>
      </c>
      <c r="DV21" s="49">
        <f t="shared" ref="DV21:DV50" si="60">((((DP21-$DT$17*2)*4+(DQ21-$DT$17*2-$DT$16)*2))/1000)+EC21</f>
        <v>-0.74399999999999999</v>
      </c>
      <c r="DW21" s="49">
        <f t="shared" ref="DW21:DW50" si="61">DV21*$DC$8</f>
        <v>-4.0919999999999998E-2</v>
      </c>
      <c r="DX21" s="49">
        <f t="shared" ref="DX21:DX50" si="62">DU21*$DC$9</f>
        <v>-1.0119999999999436E-4</v>
      </c>
      <c r="DY21" s="49">
        <f t="shared" ref="DY21:DY50" si="63">DR21*$DB$17+DS21*$DR$16+ED21+EE21</f>
        <v>-5.8791200000000154E-3</v>
      </c>
      <c r="DZ21" s="50" t="e">
        <f t="shared" ref="DZ21:DZ50" si="64">(DY21+DX21+DW21)/DT21</f>
        <v>#DIV/0!</v>
      </c>
      <c r="EA21" s="49">
        <f t="shared" ref="EA21:EA50" si="65">((DP21-$DT$17*2-$DT$16)*BE21*$DT$15)/10^6</f>
        <v>0</v>
      </c>
      <c r="EB21" s="49">
        <f t="shared" ref="EB21:EB50" si="66">((DP21-$DT$17*2-$DT$16)*BF21*$DT$14)/10^6</f>
        <v>0</v>
      </c>
      <c r="EC21" s="49">
        <f t="shared" ref="EC21:EC50" si="67">((DP21-$DT$17*2-$DT$16)*(BE21*2+IF(BF21&gt;0,1,0)))/1000</f>
        <v>0</v>
      </c>
      <c r="ED21" s="49">
        <f t="shared" ref="ED21:ED50" si="68">EA21*$DR$15</f>
        <v>0</v>
      </c>
      <c r="EE21" s="49">
        <f t="shared" ref="EE21:EE50" si="69">EB21*$DR$14</f>
        <v>0</v>
      </c>
      <c r="EF21" s="49"/>
      <c r="EG21" s="48">
        <f t="shared" si="3"/>
        <v>0</v>
      </c>
      <c r="EH21" s="49">
        <f t="shared" si="4"/>
        <v>0</v>
      </c>
      <c r="EI21" s="49">
        <f t="shared" ref="EI21:EI50" si="70">(EG21*2+(EH21-$EK$16*2)*2)*$EK$16/10^6</f>
        <v>-4.7523999999999997E-2</v>
      </c>
      <c r="EJ21" s="49">
        <f t="shared" ref="EJ21:EJ50" si="71">(EH21-$EK$16*2)*$EK$15/10^6</f>
        <v>-1.7003999999999998E-2</v>
      </c>
      <c r="EK21" s="49">
        <f t="shared" ref="EK21:EK50" si="72">EG21*EH21/10^6</f>
        <v>0</v>
      </c>
      <c r="EL21" s="49">
        <f t="shared" ref="EL21:EL50" si="73">EK21-EI21-EJ21-ER21-ES21</f>
        <v>6.4528000000000002E-2</v>
      </c>
      <c r="EM21" s="49">
        <f t="shared" ref="EM21:EM50" si="74">(((EG21-$EK$16*2-$EK$15)*2+(EH21-$EK$16*2)*4)/1000)+ET21</f>
        <v>-1.464</v>
      </c>
      <c r="EN21" s="49">
        <f t="shared" ref="EN21:EN50" si="75">EM21*$EK$8</f>
        <v>-8.0519999999999994E-2</v>
      </c>
      <c r="EO21" s="49">
        <f t="shared" ref="EO21:EO50" si="76">EL21*$EK$9</f>
        <v>7.0980800000000011E-2</v>
      </c>
      <c r="EP21" s="49">
        <f t="shared" ref="EP21:EP50" si="77">EI21*$EI$16+EJ21*$EI$15+EU21+EV21</f>
        <v>-0.19785243999999996</v>
      </c>
      <c r="EQ21" s="50" t="e">
        <f t="shared" ref="EQ21:EQ50" si="78">(EP21+EO21+EN21)/EK21</f>
        <v>#DIV/0!</v>
      </c>
      <c r="ER21" s="28">
        <f t="shared" ref="ER21:ER50" si="79">(EG21-$EK$16*2-$EK$15)*$EK$14*BE21/10^6</f>
        <v>0</v>
      </c>
      <c r="ES21" s="28">
        <f t="shared" ref="ES21:ES50" si="80">(EG21-$EK$16*2-$EK$15)*$EK$13*BF21/10^6</f>
        <v>0</v>
      </c>
      <c r="ET21" s="28">
        <f t="shared" ref="ET21:ET50" si="81">((EG21-$EK$16*2-$EK$15)*(BE21*2+IF(BF21&gt;0,1,0))/1000)</f>
        <v>0</v>
      </c>
      <c r="EU21" s="28">
        <f t="shared" ref="EU21:EU50" si="82">ER21*$EI$14</f>
        <v>0</v>
      </c>
      <c r="EV21" s="28">
        <f t="shared" ref="EV21:EV50" si="83">ES21*$EI$13</f>
        <v>0</v>
      </c>
      <c r="EX21" s="48">
        <f t="shared" ref="EX21:EX34" si="84">G21</f>
        <v>0</v>
      </c>
      <c r="EY21" s="49">
        <f t="shared" ref="EY21:EY34" si="85">J21</f>
        <v>0</v>
      </c>
      <c r="EZ21" s="49">
        <f t="shared" ref="EZ21:EZ50" si="86">(EX21*2+(EY21-$FC$16*2)*2)*$FC$16/10^6</f>
        <v>-4.7523999999999997E-2</v>
      </c>
      <c r="FA21" s="49">
        <f t="shared" ref="FA21:FA50" si="87">((EY21-$FC$16*2)*2*$FC$15)/10^6</f>
        <v>-3.4007999999999997E-2</v>
      </c>
      <c r="FB21" s="49">
        <f t="shared" ref="FB21:FB50" si="88">(EY21-$FC$16*2)*$FC$14/10^6</f>
        <v>-3.3571999999999998E-2</v>
      </c>
      <c r="FC21" s="49">
        <f t="shared" ref="FC21:FC50" si="89">EX21*EY21/10^6</f>
        <v>0</v>
      </c>
      <c r="FD21" s="49">
        <f t="shared" ref="FD21:FD50" si="90">FC21-EZ21-FA21-FB21-FJ21-FK21</f>
        <v>0.11510399999999998</v>
      </c>
      <c r="FE21" s="49">
        <f t="shared" ref="FE21:FE50" si="91">(((EX21-$FC$16*2-$FC$15*2-$FC$14)*2+(EY21-$FC$16*2)*8)/1000)+FL21</f>
        <v>-2.8</v>
      </c>
      <c r="FF21" s="49">
        <f t="shared" ref="FF21:FF50" si="92">FE21*$FC$8</f>
        <v>-0.154</v>
      </c>
      <c r="FG21" s="49">
        <f t="shared" ref="FG21:FG50" si="93">FD21*$FC$9</f>
        <v>0.12661439999999999</v>
      </c>
      <c r="FH21" s="49">
        <f t="shared" ref="FH21:FH50" si="94">EZ21*$EZ$16+FA21*$EZ$15+FB21*$EZ$14+FM21+FN21</f>
        <v>-0.37174668</v>
      </c>
      <c r="FI21" s="50" t="e">
        <f t="shared" ref="FI21:FI50" si="95">(FH21+FG21+FF21)/FC21</f>
        <v>#DIV/0!</v>
      </c>
      <c r="FJ21" s="28">
        <f t="shared" ref="FJ21:FJ50" si="96">(EX21-$FC$16*2-$FC$15*2-$FC$14)*BE21*$FC$13/10^6</f>
        <v>0</v>
      </c>
      <c r="FK21" s="28">
        <f t="shared" ref="FK21:FK50" si="97">(EX21-$FC$16*2-$FC$15*2-$FC$14)*BF21*$FC$12/10^6</f>
        <v>0</v>
      </c>
      <c r="FL21" s="28">
        <f t="shared" ref="FL21:FL50" si="98">((EX21-$FC$16*2-$FC$15*2-$FC$14)*(BE21*2+IF(BF21&gt;0,1,0)))/1000</f>
        <v>0</v>
      </c>
      <c r="FM21" s="28">
        <f t="shared" ref="FM21:FM50" si="99">FJ21*$EZ$13</f>
        <v>0</v>
      </c>
      <c r="FN21" s="28">
        <f t="shared" ref="FN21:FN50" si="100">FK21*$EZ$12</f>
        <v>0</v>
      </c>
      <c r="FQ21" s="48">
        <f t="shared" ref="FQ21:FQ34" si="101">G21</f>
        <v>0</v>
      </c>
      <c r="FR21" s="49">
        <f t="shared" ref="FR21:FR34" si="102">J21</f>
        <v>0</v>
      </c>
      <c r="FS21" s="49">
        <f t="shared" ref="FS21:FS50" si="103">(FQ21*2+(FR21-$FV$16*2)*2)*$FV$16/10^6</f>
        <v>-4.7523999999999997E-2</v>
      </c>
      <c r="FT21" s="49">
        <f t="shared" ref="FT21:FT50" si="104">((FR21-$FV$16*2)*$FV$15)/10^6</f>
        <v>-1.7003999999999998E-2</v>
      </c>
      <c r="FU21" s="49">
        <f t="shared" ref="FU21:FU50" si="105">(FR21-$FV$16*2)*$FV$14/10^6</f>
        <v>-3.3571999999999998E-2</v>
      </c>
      <c r="FV21" s="49">
        <f t="shared" ref="FV21:FV50" si="106">FQ21*FR21/10^6</f>
        <v>0</v>
      </c>
      <c r="FW21" s="49">
        <f t="shared" ref="FW21:FW50" si="107">FV21-FS21-FT21-FU21-GC21-GD21</f>
        <v>9.8099999999999993E-2</v>
      </c>
      <c r="FX21" s="49">
        <f t="shared" ref="FX21:FX50" si="108">(((FQ21-$FV$16*2-$FV$15-$FV$14)*2+(FR21-$FV$16*2)*6)/1000)+GE21</f>
        <v>-2.2080000000000002</v>
      </c>
      <c r="FY21" s="49">
        <f t="shared" ref="FY21:FY50" si="109">FX21*$FV$8</f>
        <v>-0.12144000000000001</v>
      </c>
      <c r="FZ21" s="49">
        <f t="shared" ref="FZ21:FZ50" si="110">FW21*$FV$9</f>
        <v>0.10791000000000001</v>
      </c>
      <c r="GA21" s="49">
        <f t="shared" ref="GA21:GA50" si="111">FS21*$FS$16+FT21*$FS$15+FU21*$FS$14+GF21+GG21</f>
        <v>-0.30696143999999997</v>
      </c>
      <c r="GB21" s="50" t="e">
        <f t="shared" ref="GB21:GB50" si="112">(GA21+FZ21+FY21)/FV21</f>
        <v>#DIV/0!</v>
      </c>
      <c r="GC21" s="28">
        <f t="shared" ref="GC21:GC50" si="113">(FQ21-$FV$16*2-$FV$15-$FV$14)*BE21*$FV$13/10^6</f>
        <v>0</v>
      </c>
      <c r="GD21" s="28">
        <f t="shared" ref="GD21:GD50" si="114">(FQ21-$FV$16*2-$FV$15-$FV$14)*BF21*$FV$13/10^6</f>
        <v>0</v>
      </c>
      <c r="GE21" s="28">
        <f t="shared" ref="GE21:GE50" si="115">((FQ21-$FV$16*2-$FV$15-$FV$14)*(BE21+IF(BF21&gt;0,1,0)))/1000</f>
        <v>0</v>
      </c>
      <c r="GF21" s="28">
        <f t="shared" ref="GF21:GF50" si="116">GC21*$FS$13</f>
        <v>0</v>
      </c>
      <c r="GG21" s="28">
        <f t="shared" ref="GG21:GG50" si="117">GD21*$FS$12</f>
        <v>0</v>
      </c>
      <c r="GI21" s="48">
        <f t="shared" ref="GI21:GI34" si="118">G21</f>
        <v>0</v>
      </c>
      <c r="GJ21" s="49">
        <f t="shared" ref="GJ21:GJ34" si="119">J21</f>
        <v>0</v>
      </c>
      <c r="GK21" s="49">
        <f t="shared" ref="GK21:GK50" si="120">(GI21*2+(GJ21-$GM$15*2)*2)*$GM$15/10^6</f>
        <v>-4.7523999999999997E-2</v>
      </c>
      <c r="GL21" s="49">
        <f t="shared" ref="GL21:GL50" si="121">((GJ21-$GM$15*2)*2*$GM$14)/10^6</f>
        <v>-3.3790000000000001E-2</v>
      </c>
      <c r="GM21" s="49">
        <f t="shared" ref="GM21:GM50" si="122">GI21*GJ21/10^6</f>
        <v>0</v>
      </c>
      <c r="GN21" s="49">
        <f t="shared" ref="GN21:GN50" si="123">GM21-GK21-GL21-GT21-GU21</f>
        <v>8.1313999999999997E-2</v>
      </c>
      <c r="GO21" s="49">
        <f t="shared" ref="GO21:GO50" si="124">(((GI21-$GM$15*2-$GM$14*2)*2+(GJ21-$GM$15*2)*6)/1000)+GV21</f>
        <v>-2.0539999999999998</v>
      </c>
      <c r="GP21" s="49">
        <f t="shared" ref="GP21:GP50" si="125">GO21*$GM$8</f>
        <v>-0.11296999999999999</v>
      </c>
      <c r="GQ21" s="49">
        <f t="shared" ref="GQ21:GQ50" si="126">GN21*$EK$9</f>
        <v>8.9445400000000008E-2</v>
      </c>
      <c r="GR21" s="49">
        <f t="shared" ref="GR21:GR50" si="127">GK21*$GK$15+GL21*$GK$14+GW21+GX21</f>
        <v>-0.26849316000000001</v>
      </c>
      <c r="GS21" s="50" t="e">
        <f t="shared" ref="GS21:GS50" si="128">(GR21+GQ21+GP21)/GM21</f>
        <v>#DIV/0!</v>
      </c>
      <c r="GT21" s="28">
        <f t="shared" ref="GT21:GT50" si="129">((GI21-$GM$15*2-$GM$14*2)*BE21*$GM$13)/10^6</f>
        <v>0</v>
      </c>
      <c r="GU21" s="28">
        <f t="shared" ref="GU21:GU50" si="130">((GI21-$GM$15*2-$GM$14*2)*BF21*$GM$12)/10^6</f>
        <v>0</v>
      </c>
      <c r="GV21" s="28">
        <f t="shared" ref="GV21:GV50" si="131">((GI21-$GM$15*2-$GM$14*2)*(BE21+(IF(BF21&gt;0,1,0)))/1000)</f>
        <v>0</v>
      </c>
      <c r="GW21" s="28">
        <f t="shared" ref="GW21:GW50" si="132">GT21*$GK$13</f>
        <v>0</v>
      </c>
      <c r="GX21" s="28">
        <f t="shared" ref="GX21:GX50" si="133">GU21*$GK$12</f>
        <v>0</v>
      </c>
      <c r="GZ21" s="48">
        <f t="shared" ref="GZ21:GZ34" si="134">G21</f>
        <v>0</v>
      </c>
      <c r="HA21" s="49">
        <f t="shared" ref="HA21:HA34" si="135">J21</f>
        <v>0</v>
      </c>
      <c r="HB21" s="49">
        <f t="shared" ref="HB21:HB50" si="136">(GZ21*2+(HA21-HE$15*2)*2)*$HE$15/10^6</f>
        <v>-4.7523999999999997E-2</v>
      </c>
      <c r="HC21" s="49">
        <f t="shared" ref="HC21:HC50" si="137">((HA21-$HE$15*2)*4*$HE$14)/10^6</f>
        <v>-6.8015999999999993E-2</v>
      </c>
      <c r="HD21" s="49">
        <f t="shared" ref="HD21:HD50" si="138">((HA21-$HE$15*2)*$HE$13)/10^6</f>
        <v>-7.0850000000000004E-4</v>
      </c>
      <c r="HE21" s="49">
        <f t="shared" ref="HE21:HE50" si="139">GZ21*HA21/10^6</f>
        <v>0</v>
      </c>
      <c r="HF21" s="49">
        <f t="shared" ref="HF21:HF50" si="140">HE21-HB21-HC21-HD21-HL21-HM21</f>
        <v>0.11624849999999999</v>
      </c>
      <c r="HG21" s="49">
        <f t="shared" ref="HG21:HG50" si="141">(((GZ21-$HE$15*2-$HE$14*4-$HE$13)*2+(HA21-$HE$15*2)*12)/1000)+HN21</f>
        <v>-3.6825000000000001</v>
      </c>
      <c r="HH21" s="49">
        <f t="shared" ref="HH21:HH50" si="142">HG21*$HE$8</f>
        <v>-0.20253750000000001</v>
      </c>
      <c r="HI21" s="49">
        <f t="shared" ref="HI21:HI50" si="143">HF21*$HE$9</f>
        <v>0.12787335</v>
      </c>
      <c r="HJ21" s="49">
        <f t="shared" ref="HJ21:HJ50" si="144">HB21*$HB$15+HC21*$HB$14+HD21*$HB$13+HO21+HP21</f>
        <v>-0.51509911999999991</v>
      </c>
      <c r="HK21" s="50" t="e">
        <f t="shared" ref="HK21:HK50" si="145">(HJ21+HI21+HH21)/HE21</f>
        <v>#DIV/0!</v>
      </c>
      <c r="HL21" s="28">
        <f t="shared" ref="HL21:HL50" si="146">((GZ21-$HE$15*2-$HE$14*4-$HE$13)*BE21*$HE$12/10^6)</f>
        <v>0</v>
      </c>
      <c r="HM21" s="28">
        <f t="shared" ref="HM21:HM50" si="147">((GZ21-$HE$15*2-$HE$14*4-$HE$13)*BF21*$HE$11/10^6)</f>
        <v>0</v>
      </c>
      <c r="HN21" s="28">
        <f t="shared" ref="HN21:HN50" si="148">((GZ21-$HE$15*2-$HE$14*4-$HE$13)*(BE21+IF(BF21&gt;0,1,0))/1000)</f>
        <v>0</v>
      </c>
      <c r="HO21" s="28">
        <f t="shared" ref="HO21:HO50" si="149">HL21*$HB$12</f>
        <v>0</v>
      </c>
      <c r="HP21" s="28">
        <f t="shared" ref="HP21:HP50" si="150">HM21*$HB$11</f>
        <v>0</v>
      </c>
    </row>
    <row r="22" spans="1:224" s="28" customFormat="1" ht="15.75" thickBot="1" x14ac:dyDescent="0.3">
      <c r="A22" s="46"/>
      <c r="B22" s="32"/>
      <c r="C22" s="132">
        <v>3</v>
      </c>
      <c r="D22" s="133"/>
      <c r="E22" s="149"/>
      <c r="F22" s="150"/>
      <c r="G22" s="149"/>
      <c r="H22" s="151"/>
      <c r="I22" s="150"/>
      <c r="J22" s="149"/>
      <c r="K22" s="151"/>
      <c r="L22" s="150"/>
      <c r="M22" s="149"/>
      <c r="N22" s="151"/>
      <c r="O22" s="150"/>
      <c r="P22" s="149"/>
      <c r="Q22" s="151"/>
      <c r="R22" s="151"/>
      <c r="S22" s="150"/>
      <c r="T22" s="149"/>
      <c r="U22" s="150"/>
      <c r="V22" s="149"/>
      <c r="W22" s="151"/>
      <c r="X22" s="150"/>
      <c r="Y22" s="152" t="str">
        <f t="shared" si="0"/>
        <v/>
      </c>
      <c r="Z22" s="153"/>
      <c r="AA22" s="154" t="str">
        <f t="shared" si="5"/>
        <v/>
      </c>
      <c r="AB22" s="155"/>
      <c r="AC22" s="80" t="str">
        <f t="shared" si="6"/>
        <v/>
      </c>
      <c r="AD22" s="132" t="str">
        <f t="shared" si="7"/>
        <v/>
      </c>
      <c r="AE22" s="156"/>
      <c r="AF22" s="133"/>
      <c r="AG22" s="35"/>
      <c r="AH22" s="46"/>
      <c r="AI22" s="46"/>
      <c r="AJ22" s="174">
        <v>3</v>
      </c>
      <c r="AK22" s="175"/>
      <c r="AL22" s="126" t="s">
        <v>82</v>
      </c>
      <c r="AM22" s="127"/>
      <c r="AN22" s="127"/>
      <c r="AO22" s="128"/>
      <c r="AP22" s="85"/>
      <c r="AQ22" s="129" t="str">
        <f t="shared" si="8"/>
        <v/>
      </c>
      <c r="AR22" s="130"/>
      <c r="AS22" s="131"/>
      <c r="AT22" s="132" t="str">
        <f t="shared" si="9"/>
        <v/>
      </c>
      <c r="AU22" s="133"/>
      <c r="AV22" s="129" t="str">
        <f t="shared" si="10"/>
        <v/>
      </c>
      <c r="AW22" s="131"/>
      <c r="AX22" s="36">
        <f t="shared" si="1"/>
        <v>0</v>
      </c>
      <c r="AY22" s="36">
        <f t="shared" si="11"/>
        <v>0</v>
      </c>
      <c r="AZ22" s="36"/>
      <c r="BA22" s="36"/>
      <c r="BB22" s="36"/>
      <c r="BC22" s="36">
        <f t="shared" si="12"/>
        <v>0</v>
      </c>
      <c r="BD22" s="28">
        <f t="shared" si="13"/>
        <v>0</v>
      </c>
      <c r="BE22" s="28">
        <f t="shared" si="14"/>
        <v>0</v>
      </c>
      <c r="BF22" s="28">
        <f t="shared" si="15"/>
        <v>0</v>
      </c>
      <c r="BG22" s="28" t="e">
        <f t="shared" si="16"/>
        <v>#VALUE!</v>
      </c>
      <c r="BH22" s="28" t="e">
        <f t="shared" si="17"/>
        <v>#VALUE!</v>
      </c>
      <c r="BI22" s="79" t="e">
        <f t="shared" si="18"/>
        <v>#VALUE!</v>
      </c>
      <c r="BJ22" s="28" t="e">
        <f t="shared" si="19"/>
        <v>#VALUE!</v>
      </c>
      <c r="BK22" s="28" t="e">
        <f t="shared" si="20"/>
        <v>#VALUE!</v>
      </c>
      <c r="BL22" s="28" t="str">
        <f t="shared" si="21"/>
        <v>se serve</v>
      </c>
      <c r="BM22" s="28" t="str">
        <f t="shared" si="22"/>
        <v>A</v>
      </c>
      <c r="BN22" s="28" t="e">
        <f t="shared" si="23"/>
        <v>#VALUE!</v>
      </c>
      <c r="BO22" s="28" t="str">
        <f t="shared" si="24"/>
        <v>D</v>
      </c>
      <c r="BP22" s="28" t="str">
        <f t="shared" si="25"/>
        <v>A</v>
      </c>
      <c r="BQ22" s="28" t="str">
        <f t="shared" si="26"/>
        <v>A</v>
      </c>
      <c r="BR22" s="28" t="str">
        <f t="shared" si="27"/>
        <v/>
      </c>
      <c r="BS22" s="28" t="str">
        <f t="shared" si="28"/>
        <v/>
      </c>
      <c r="BT22" s="70" t="e">
        <f t="shared" si="29"/>
        <v>#VALUE!</v>
      </c>
      <c r="BU22" s="67" t="e">
        <f t="shared" si="30"/>
        <v>#VALUE!</v>
      </c>
      <c r="BV22" s="71" t="e">
        <f t="shared" si="31"/>
        <v>#VALUE!</v>
      </c>
      <c r="BW22" s="69" t="e">
        <f t="shared" si="32"/>
        <v>#VALUE!</v>
      </c>
      <c r="BX22" s="72" t="e">
        <f>IF(BS22="NO","",HLOOKUP(BS22*1,$BY$19:$CE$38,4))</f>
        <v>#VALUE!</v>
      </c>
      <c r="BY22" s="28" t="e">
        <f t="shared" si="33"/>
        <v>#DIV/0!</v>
      </c>
      <c r="BZ22" s="28" t="e">
        <f t="shared" si="34"/>
        <v>#DIV/0!</v>
      </c>
      <c r="CA22" s="28" t="e">
        <f t="shared" si="35"/>
        <v>#DIV/0!</v>
      </c>
      <c r="CB22" s="28" t="e">
        <f t="shared" si="36"/>
        <v>#DIV/0!</v>
      </c>
      <c r="CC22" s="28" t="e">
        <f t="shared" si="37"/>
        <v>#DIV/0!</v>
      </c>
      <c r="CD22" s="28" t="e">
        <f t="shared" si="38"/>
        <v>#DIV/0!</v>
      </c>
      <c r="CE22" s="28" t="e">
        <f t="shared" si="39"/>
        <v>#DIV/0!</v>
      </c>
      <c r="CI22" s="103" t="s">
        <v>136</v>
      </c>
      <c r="CJ22" s="96" t="s">
        <v>35</v>
      </c>
      <c r="CK22" s="96"/>
      <c r="CL22" s="113">
        <f>VLOOKUP($H$14,COMUNI!$V$15:$AD$20,6)</f>
        <v>1.8</v>
      </c>
      <c r="CM22" s="101">
        <f>CL22</f>
        <v>1.8</v>
      </c>
      <c r="CO22" s="28" t="s">
        <v>49</v>
      </c>
      <c r="CQ22" s="28">
        <v>1.2</v>
      </c>
      <c r="CS22" s="29"/>
      <c r="CT22" s="30"/>
      <c r="CU22" s="31"/>
      <c r="CV22" s="31"/>
      <c r="CW22" s="30"/>
      <c r="CZ22" s="48">
        <f t="shared" si="2"/>
        <v>109</v>
      </c>
      <c r="DA22" s="49">
        <f t="shared" si="40"/>
        <v>0</v>
      </c>
      <c r="DB22" s="49">
        <f t="shared" si="41"/>
        <v>4.7523999999999997E-2</v>
      </c>
      <c r="DC22" s="49">
        <f t="shared" si="42"/>
        <v>0</v>
      </c>
      <c r="DD22" s="49">
        <f t="shared" si="43"/>
        <v>-4.7523999999999997E-2</v>
      </c>
      <c r="DE22" s="49">
        <f t="shared" si="44"/>
        <v>-0.65400000000000003</v>
      </c>
      <c r="DF22" s="49">
        <f t="shared" si="45"/>
        <v>-3.5970000000000002E-2</v>
      </c>
      <c r="DG22" s="49">
        <f t="shared" si="46"/>
        <v>-5.2276400000000001E-2</v>
      </c>
      <c r="DH22" s="49">
        <f t="shared" si="47"/>
        <v>0.14827488</v>
      </c>
      <c r="DI22" s="50" t="e">
        <f t="shared" si="48"/>
        <v>#DIV/0!</v>
      </c>
      <c r="DJ22" s="49">
        <f t="shared" si="49"/>
        <v>0</v>
      </c>
      <c r="DK22" s="49">
        <f t="shared" si="50"/>
        <v>0</v>
      </c>
      <c r="DL22" s="49">
        <f t="shared" si="51"/>
        <v>0</v>
      </c>
      <c r="DM22" s="49">
        <f t="shared" si="52"/>
        <v>0</v>
      </c>
      <c r="DN22" s="49">
        <f t="shared" si="53"/>
        <v>0</v>
      </c>
      <c r="DO22" s="49"/>
      <c r="DP22" s="48">
        <f t="shared" si="54"/>
        <v>218</v>
      </c>
      <c r="DQ22" s="49">
        <f t="shared" si="55"/>
        <v>0</v>
      </c>
      <c r="DR22" s="49">
        <f t="shared" si="56"/>
        <v>4.7523999999999997E-2</v>
      </c>
      <c r="DS22" s="49">
        <f t="shared" si="57"/>
        <v>-4.7432000000000002E-2</v>
      </c>
      <c r="DT22" s="49">
        <f t="shared" si="58"/>
        <v>0</v>
      </c>
      <c r="DU22" s="49">
        <f t="shared" si="59"/>
        <v>-9.1999999999994864E-5</v>
      </c>
      <c r="DV22" s="49">
        <f t="shared" si="60"/>
        <v>-0.74399999999999999</v>
      </c>
      <c r="DW22" s="49">
        <f t="shared" si="61"/>
        <v>-4.0919999999999998E-2</v>
      </c>
      <c r="DX22" s="49">
        <f t="shared" si="62"/>
        <v>-1.0119999999999436E-4</v>
      </c>
      <c r="DY22" s="49">
        <f t="shared" si="63"/>
        <v>-5.8791200000000154E-3</v>
      </c>
      <c r="DZ22" s="50" t="e">
        <f t="shared" si="64"/>
        <v>#DIV/0!</v>
      </c>
      <c r="EA22" s="49">
        <f t="shared" si="65"/>
        <v>0</v>
      </c>
      <c r="EB22" s="49">
        <f t="shared" si="66"/>
        <v>0</v>
      </c>
      <c r="EC22" s="49">
        <f t="shared" si="67"/>
        <v>0</v>
      </c>
      <c r="ED22" s="49">
        <f t="shared" si="68"/>
        <v>0</v>
      </c>
      <c r="EE22" s="49">
        <f t="shared" si="69"/>
        <v>0</v>
      </c>
      <c r="EF22" s="49"/>
      <c r="EG22" s="48">
        <f t="shared" si="3"/>
        <v>0</v>
      </c>
      <c r="EH22" s="49">
        <f t="shared" si="4"/>
        <v>0</v>
      </c>
      <c r="EI22" s="49">
        <f t="shared" si="70"/>
        <v>-4.7523999999999997E-2</v>
      </c>
      <c r="EJ22" s="49">
        <f t="shared" si="71"/>
        <v>-1.7003999999999998E-2</v>
      </c>
      <c r="EK22" s="49">
        <f t="shared" si="72"/>
        <v>0</v>
      </c>
      <c r="EL22" s="49">
        <f t="shared" si="73"/>
        <v>6.4528000000000002E-2</v>
      </c>
      <c r="EM22" s="49">
        <f t="shared" si="74"/>
        <v>-1.464</v>
      </c>
      <c r="EN22" s="49">
        <f t="shared" si="75"/>
        <v>-8.0519999999999994E-2</v>
      </c>
      <c r="EO22" s="49">
        <f t="shared" si="76"/>
        <v>7.0980800000000011E-2</v>
      </c>
      <c r="EP22" s="49">
        <f t="shared" si="77"/>
        <v>-0.19785243999999996</v>
      </c>
      <c r="EQ22" s="50" t="e">
        <f t="shared" si="78"/>
        <v>#DIV/0!</v>
      </c>
      <c r="ER22" s="28">
        <f t="shared" si="79"/>
        <v>0</v>
      </c>
      <c r="ES22" s="28">
        <f t="shared" si="80"/>
        <v>0</v>
      </c>
      <c r="ET22" s="28">
        <f t="shared" si="81"/>
        <v>0</v>
      </c>
      <c r="EU22" s="28">
        <f t="shared" si="82"/>
        <v>0</v>
      </c>
      <c r="EV22" s="28">
        <f t="shared" si="83"/>
        <v>0</v>
      </c>
      <c r="EX22" s="48">
        <f t="shared" si="84"/>
        <v>0</v>
      </c>
      <c r="EY22" s="49">
        <f t="shared" si="85"/>
        <v>0</v>
      </c>
      <c r="EZ22" s="49">
        <f t="shared" si="86"/>
        <v>-4.7523999999999997E-2</v>
      </c>
      <c r="FA22" s="49">
        <f t="shared" si="87"/>
        <v>-3.4007999999999997E-2</v>
      </c>
      <c r="FB22" s="49">
        <f t="shared" si="88"/>
        <v>-3.3571999999999998E-2</v>
      </c>
      <c r="FC22" s="49">
        <f t="shared" si="89"/>
        <v>0</v>
      </c>
      <c r="FD22" s="49">
        <f t="shared" si="90"/>
        <v>0.11510399999999998</v>
      </c>
      <c r="FE22" s="49">
        <f t="shared" si="91"/>
        <v>-2.8</v>
      </c>
      <c r="FF22" s="49">
        <f t="shared" si="92"/>
        <v>-0.154</v>
      </c>
      <c r="FG22" s="49">
        <f t="shared" si="93"/>
        <v>0.12661439999999999</v>
      </c>
      <c r="FH22" s="49">
        <f t="shared" si="94"/>
        <v>-0.37174668</v>
      </c>
      <c r="FI22" s="50" t="e">
        <f t="shared" si="95"/>
        <v>#DIV/0!</v>
      </c>
      <c r="FJ22" s="28">
        <f t="shared" si="96"/>
        <v>0</v>
      </c>
      <c r="FK22" s="28">
        <f t="shared" si="97"/>
        <v>0</v>
      </c>
      <c r="FL22" s="28">
        <f t="shared" si="98"/>
        <v>0</v>
      </c>
      <c r="FM22" s="28">
        <f t="shared" si="99"/>
        <v>0</v>
      </c>
      <c r="FN22" s="28">
        <f t="shared" si="100"/>
        <v>0</v>
      </c>
      <c r="FQ22" s="48">
        <f t="shared" si="101"/>
        <v>0</v>
      </c>
      <c r="FR22" s="49">
        <f t="shared" si="102"/>
        <v>0</v>
      </c>
      <c r="FS22" s="49">
        <f t="shared" si="103"/>
        <v>-4.7523999999999997E-2</v>
      </c>
      <c r="FT22" s="49">
        <f t="shared" si="104"/>
        <v>-1.7003999999999998E-2</v>
      </c>
      <c r="FU22" s="49">
        <f t="shared" si="105"/>
        <v>-3.3571999999999998E-2</v>
      </c>
      <c r="FV22" s="49">
        <f t="shared" si="106"/>
        <v>0</v>
      </c>
      <c r="FW22" s="49">
        <f t="shared" si="107"/>
        <v>9.8099999999999993E-2</v>
      </c>
      <c r="FX22" s="49">
        <f t="shared" si="108"/>
        <v>-2.2080000000000002</v>
      </c>
      <c r="FY22" s="49">
        <f t="shared" si="109"/>
        <v>-0.12144000000000001</v>
      </c>
      <c r="FZ22" s="49">
        <f t="shared" si="110"/>
        <v>0.10791000000000001</v>
      </c>
      <c r="GA22" s="49">
        <f t="shared" si="111"/>
        <v>-0.30696143999999997</v>
      </c>
      <c r="GB22" s="50" t="e">
        <f t="shared" si="112"/>
        <v>#DIV/0!</v>
      </c>
      <c r="GC22" s="28">
        <f t="shared" si="113"/>
        <v>0</v>
      </c>
      <c r="GD22" s="28">
        <f t="shared" si="114"/>
        <v>0</v>
      </c>
      <c r="GE22" s="28">
        <f t="shared" si="115"/>
        <v>0</v>
      </c>
      <c r="GF22" s="28">
        <f t="shared" si="116"/>
        <v>0</v>
      </c>
      <c r="GG22" s="28">
        <f t="shared" si="117"/>
        <v>0</v>
      </c>
      <c r="GI22" s="48">
        <f t="shared" si="118"/>
        <v>0</v>
      </c>
      <c r="GJ22" s="49">
        <f t="shared" si="119"/>
        <v>0</v>
      </c>
      <c r="GK22" s="49">
        <f t="shared" si="120"/>
        <v>-4.7523999999999997E-2</v>
      </c>
      <c r="GL22" s="49">
        <f t="shared" si="121"/>
        <v>-3.3790000000000001E-2</v>
      </c>
      <c r="GM22" s="49">
        <f t="shared" si="122"/>
        <v>0</v>
      </c>
      <c r="GN22" s="49">
        <f t="shared" si="123"/>
        <v>8.1313999999999997E-2</v>
      </c>
      <c r="GO22" s="49">
        <f t="shared" si="124"/>
        <v>-2.0539999999999998</v>
      </c>
      <c r="GP22" s="49">
        <f t="shared" si="125"/>
        <v>-0.11296999999999999</v>
      </c>
      <c r="GQ22" s="49">
        <f t="shared" si="126"/>
        <v>8.9445400000000008E-2</v>
      </c>
      <c r="GR22" s="49">
        <f t="shared" si="127"/>
        <v>-0.26849316000000001</v>
      </c>
      <c r="GS22" s="50" t="e">
        <f t="shared" si="128"/>
        <v>#DIV/0!</v>
      </c>
      <c r="GT22" s="28">
        <f t="shared" si="129"/>
        <v>0</v>
      </c>
      <c r="GU22" s="28">
        <f t="shared" si="130"/>
        <v>0</v>
      </c>
      <c r="GV22" s="28">
        <f t="shared" si="131"/>
        <v>0</v>
      </c>
      <c r="GW22" s="28">
        <f t="shared" si="132"/>
        <v>0</v>
      </c>
      <c r="GX22" s="28">
        <f t="shared" si="133"/>
        <v>0</v>
      </c>
      <c r="GZ22" s="48">
        <f t="shared" si="134"/>
        <v>0</v>
      </c>
      <c r="HA22" s="49">
        <f t="shared" si="135"/>
        <v>0</v>
      </c>
      <c r="HB22" s="49">
        <f t="shared" si="136"/>
        <v>-4.7523999999999997E-2</v>
      </c>
      <c r="HC22" s="49">
        <f t="shared" si="137"/>
        <v>-6.8015999999999993E-2</v>
      </c>
      <c r="HD22" s="49">
        <f t="shared" si="138"/>
        <v>-7.0850000000000004E-4</v>
      </c>
      <c r="HE22" s="49">
        <f t="shared" si="139"/>
        <v>0</v>
      </c>
      <c r="HF22" s="49">
        <f t="shared" si="140"/>
        <v>0.11624849999999999</v>
      </c>
      <c r="HG22" s="49">
        <f t="shared" si="141"/>
        <v>-3.6825000000000001</v>
      </c>
      <c r="HH22" s="49">
        <f t="shared" si="142"/>
        <v>-0.20253750000000001</v>
      </c>
      <c r="HI22" s="49">
        <f t="shared" si="143"/>
        <v>0.12787335</v>
      </c>
      <c r="HJ22" s="49">
        <f t="shared" si="144"/>
        <v>-0.51509911999999991</v>
      </c>
      <c r="HK22" s="50" t="e">
        <f t="shared" si="145"/>
        <v>#DIV/0!</v>
      </c>
      <c r="HL22" s="28">
        <f t="shared" si="146"/>
        <v>0</v>
      </c>
      <c r="HM22" s="28">
        <f t="shared" si="147"/>
        <v>0</v>
      </c>
      <c r="HN22" s="28">
        <f t="shared" si="148"/>
        <v>0</v>
      </c>
      <c r="HO22" s="28">
        <f t="shared" si="149"/>
        <v>0</v>
      </c>
      <c r="HP22" s="28">
        <f t="shared" si="150"/>
        <v>0</v>
      </c>
    </row>
    <row r="23" spans="1:224" s="28" customFormat="1" ht="15.75" thickBot="1" x14ac:dyDescent="0.3">
      <c r="A23" s="46"/>
      <c r="B23" s="32"/>
      <c r="C23" s="132">
        <v>4</v>
      </c>
      <c r="D23" s="133"/>
      <c r="E23" s="164"/>
      <c r="F23" s="166"/>
      <c r="G23" s="164"/>
      <c r="H23" s="165"/>
      <c r="I23" s="166"/>
      <c r="J23" s="164"/>
      <c r="K23" s="165"/>
      <c r="L23" s="166"/>
      <c r="M23" s="164"/>
      <c r="N23" s="165"/>
      <c r="O23" s="166"/>
      <c r="P23" s="164"/>
      <c r="Q23" s="165"/>
      <c r="R23" s="165"/>
      <c r="S23" s="166"/>
      <c r="T23" s="164"/>
      <c r="U23" s="166"/>
      <c r="V23" s="164"/>
      <c r="W23" s="165"/>
      <c r="X23" s="166"/>
      <c r="Y23" s="152" t="str">
        <f t="shared" si="0"/>
        <v/>
      </c>
      <c r="Z23" s="153"/>
      <c r="AA23" s="154" t="str">
        <f t="shared" si="5"/>
        <v/>
      </c>
      <c r="AB23" s="155"/>
      <c r="AC23" s="80" t="str">
        <f t="shared" si="6"/>
        <v/>
      </c>
      <c r="AD23" s="132" t="str">
        <f t="shared" si="7"/>
        <v/>
      </c>
      <c r="AE23" s="156"/>
      <c r="AF23" s="133"/>
      <c r="AG23" s="35"/>
      <c r="AH23" s="46"/>
      <c r="AI23" s="46"/>
      <c r="AJ23" s="172">
        <v>4</v>
      </c>
      <c r="AK23" s="173"/>
      <c r="AL23" s="158" t="s">
        <v>82</v>
      </c>
      <c r="AM23" s="159"/>
      <c r="AN23" s="159"/>
      <c r="AO23" s="160"/>
      <c r="AP23" s="86"/>
      <c r="AQ23" s="129" t="str">
        <f t="shared" si="8"/>
        <v/>
      </c>
      <c r="AR23" s="130"/>
      <c r="AS23" s="131"/>
      <c r="AT23" s="132" t="str">
        <f t="shared" si="9"/>
        <v/>
      </c>
      <c r="AU23" s="133"/>
      <c r="AV23" s="129" t="str">
        <f t="shared" si="10"/>
        <v/>
      </c>
      <c r="AW23" s="131"/>
      <c r="AX23" s="36">
        <f t="shared" si="1"/>
        <v>0</v>
      </c>
      <c r="AY23" s="36">
        <f t="shared" si="11"/>
        <v>0</v>
      </c>
      <c r="AZ23" s="36"/>
      <c r="BA23" s="36"/>
      <c r="BB23" s="36"/>
      <c r="BC23" s="36">
        <f t="shared" si="12"/>
        <v>0</v>
      </c>
      <c r="BD23" s="28">
        <f t="shared" si="13"/>
        <v>0</v>
      </c>
      <c r="BE23" s="28">
        <f t="shared" si="14"/>
        <v>0</v>
      </c>
      <c r="BF23" s="28">
        <f t="shared" si="15"/>
        <v>0</v>
      </c>
      <c r="BG23" s="28" t="e">
        <f t="shared" si="16"/>
        <v>#VALUE!</v>
      </c>
      <c r="BH23" s="28" t="e">
        <f t="shared" si="17"/>
        <v>#VALUE!</v>
      </c>
      <c r="BI23" s="79" t="e">
        <f t="shared" si="18"/>
        <v>#VALUE!</v>
      </c>
      <c r="BJ23" s="28" t="e">
        <f t="shared" si="19"/>
        <v>#VALUE!</v>
      </c>
      <c r="BK23" s="28" t="e">
        <f t="shared" si="20"/>
        <v>#VALUE!</v>
      </c>
      <c r="BL23" s="28" t="str">
        <f t="shared" si="21"/>
        <v>se serve</v>
      </c>
      <c r="BM23" s="28" t="str">
        <f t="shared" si="22"/>
        <v>A</v>
      </c>
      <c r="BN23" s="28" t="e">
        <f t="shared" si="23"/>
        <v>#VALUE!</v>
      </c>
      <c r="BO23" s="28" t="str">
        <f t="shared" si="24"/>
        <v>D</v>
      </c>
      <c r="BP23" s="28" t="str">
        <f t="shared" si="25"/>
        <v>A</v>
      </c>
      <c r="BQ23" s="28" t="str">
        <f t="shared" si="26"/>
        <v>A</v>
      </c>
      <c r="BR23" s="28" t="str">
        <f t="shared" si="27"/>
        <v/>
      </c>
      <c r="BS23" s="28" t="str">
        <f t="shared" si="28"/>
        <v/>
      </c>
      <c r="BT23" s="70" t="e">
        <f t="shared" si="29"/>
        <v>#VALUE!</v>
      </c>
      <c r="BU23" s="67" t="e">
        <f t="shared" si="30"/>
        <v>#VALUE!</v>
      </c>
      <c r="BV23" s="71" t="e">
        <f t="shared" si="31"/>
        <v>#VALUE!</v>
      </c>
      <c r="BW23" s="69" t="e">
        <f t="shared" si="32"/>
        <v>#VALUE!</v>
      </c>
      <c r="BX23" s="72" t="e">
        <f>IF(BS23="NO","",HLOOKUP(BS23*1,$BY$19:$CE$38,5))</f>
        <v>#VALUE!</v>
      </c>
      <c r="BY23" s="28" t="e">
        <f t="shared" si="33"/>
        <v>#DIV/0!</v>
      </c>
      <c r="BZ23" s="28" t="e">
        <f t="shared" si="34"/>
        <v>#DIV/0!</v>
      </c>
      <c r="CA23" s="28" t="e">
        <f t="shared" si="35"/>
        <v>#DIV/0!</v>
      </c>
      <c r="CB23" s="28" t="e">
        <f t="shared" si="36"/>
        <v>#DIV/0!</v>
      </c>
      <c r="CC23" s="28" t="e">
        <f t="shared" si="37"/>
        <v>#DIV/0!</v>
      </c>
      <c r="CD23" s="28" t="e">
        <f t="shared" si="38"/>
        <v>#DIV/0!</v>
      </c>
      <c r="CE23" s="28" t="e">
        <f t="shared" si="39"/>
        <v>#DIV/0!</v>
      </c>
      <c r="CI23" s="103" t="s">
        <v>138</v>
      </c>
      <c r="CJ23" s="96" t="s">
        <v>34</v>
      </c>
      <c r="CK23" s="96"/>
      <c r="CL23" s="113">
        <f>VLOOKUP($H$14,COMUNI!$V$15:$AD$20,7)</f>
        <v>1.9</v>
      </c>
      <c r="CM23" s="101">
        <f>CL23</f>
        <v>1.9</v>
      </c>
      <c r="CO23" s="28">
        <v>11</v>
      </c>
      <c r="CQ23" s="28">
        <v>1.3</v>
      </c>
      <c r="CS23" s="29"/>
      <c r="CT23" s="30"/>
      <c r="CU23" s="31"/>
      <c r="CV23" s="31"/>
      <c r="CW23" s="30"/>
      <c r="CZ23" s="48">
        <f t="shared" si="2"/>
        <v>109</v>
      </c>
      <c r="DA23" s="49">
        <f t="shared" si="40"/>
        <v>0</v>
      </c>
      <c r="DB23" s="49">
        <f t="shared" si="41"/>
        <v>4.7523999999999997E-2</v>
      </c>
      <c r="DC23" s="49">
        <f t="shared" si="42"/>
        <v>0</v>
      </c>
      <c r="DD23" s="49">
        <f t="shared" si="43"/>
        <v>-4.7523999999999997E-2</v>
      </c>
      <c r="DE23" s="49">
        <f t="shared" si="44"/>
        <v>-0.65400000000000003</v>
      </c>
      <c r="DF23" s="49">
        <f t="shared" si="45"/>
        <v>-3.5970000000000002E-2</v>
      </c>
      <c r="DG23" s="49">
        <f t="shared" si="46"/>
        <v>-5.2276400000000001E-2</v>
      </c>
      <c r="DH23" s="49">
        <f t="shared" si="47"/>
        <v>0.14827488</v>
      </c>
      <c r="DI23" s="50" t="e">
        <f t="shared" si="48"/>
        <v>#DIV/0!</v>
      </c>
      <c r="DJ23" s="49">
        <f t="shared" si="49"/>
        <v>0</v>
      </c>
      <c r="DK23" s="49">
        <f t="shared" si="50"/>
        <v>0</v>
      </c>
      <c r="DL23" s="49">
        <f t="shared" si="51"/>
        <v>0</v>
      </c>
      <c r="DM23" s="49">
        <f t="shared" si="52"/>
        <v>0</v>
      </c>
      <c r="DN23" s="49">
        <f t="shared" si="53"/>
        <v>0</v>
      </c>
      <c r="DO23" s="49"/>
      <c r="DP23" s="48">
        <f t="shared" si="54"/>
        <v>218</v>
      </c>
      <c r="DQ23" s="49">
        <f t="shared" si="55"/>
        <v>0</v>
      </c>
      <c r="DR23" s="49">
        <f t="shared" si="56"/>
        <v>4.7523999999999997E-2</v>
      </c>
      <c r="DS23" s="49">
        <f t="shared" si="57"/>
        <v>-4.7432000000000002E-2</v>
      </c>
      <c r="DT23" s="49">
        <f t="shared" si="58"/>
        <v>0</v>
      </c>
      <c r="DU23" s="49">
        <f t="shared" si="59"/>
        <v>-9.1999999999994864E-5</v>
      </c>
      <c r="DV23" s="49">
        <f t="shared" si="60"/>
        <v>-0.74399999999999999</v>
      </c>
      <c r="DW23" s="49">
        <f t="shared" si="61"/>
        <v>-4.0919999999999998E-2</v>
      </c>
      <c r="DX23" s="49">
        <f t="shared" si="62"/>
        <v>-1.0119999999999436E-4</v>
      </c>
      <c r="DY23" s="49">
        <f t="shared" si="63"/>
        <v>-5.8791200000000154E-3</v>
      </c>
      <c r="DZ23" s="50" t="e">
        <f t="shared" si="64"/>
        <v>#DIV/0!</v>
      </c>
      <c r="EA23" s="49">
        <f t="shared" si="65"/>
        <v>0</v>
      </c>
      <c r="EB23" s="49">
        <f t="shared" si="66"/>
        <v>0</v>
      </c>
      <c r="EC23" s="49">
        <f t="shared" si="67"/>
        <v>0</v>
      </c>
      <c r="ED23" s="49">
        <f t="shared" si="68"/>
        <v>0</v>
      </c>
      <c r="EE23" s="49">
        <f t="shared" si="69"/>
        <v>0</v>
      </c>
      <c r="EF23" s="49"/>
      <c r="EG23" s="48">
        <f t="shared" si="3"/>
        <v>0</v>
      </c>
      <c r="EH23" s="49">
        <f t="shared" si="4"/>
        <v>0</v>
      </c>
      <c r="EI23" s="49">
        <f t="shared" si="70"/>
        <v>-4.7523999999999997E-2</v>
      </c>
      <c r="EJ23" s="49">
        <f t="shared" si="71"/>
        <v>-1.7003999999999998E-2</v>
      </c>
      <c r="EK23" s="49">
        <f t="shared" si="72"/>
        <v>0</v>
      </c>
      <c r="EL23" s="49">
        <f t="shared" si="73"/>
        <v>6.4528000000000002E-2</v>
      </c>
      <c r="EM23" s="49">
        <f t="shared" si="74"/>
        <v>-1.464</v>
      </c>
      <c r="EN23" s="49">
        <f t="shared" si="75"/>
        <v>-8.0519999999999994E-2</v>
      </c>
      <c r="EO23" s="49">
        <f t="shared" si="76"/>
        <v>7.0980800000000011E-2</v>
      </c>
      <c r="EP23" s="49">
        <f t="shared" si="77"/>
        <v>-0.19785243999999996</v>
      </c>
      <c r="EQ23" s="50" t="e">
        <f t="shared" si="78"/>
        <v>#DIV/0!</v>
      </c>
      <c r="ER23" s="28">
        <f t="shared" si="79"/>
        <v>0</v>
      </c>
      <c r="ES23" s="28">
        <f t="shared" si="80"/>
        <v>0</v>
      </c>
      <c r="ET23" s="28">
        <f t="shared" si="81"/>
        <v>0</v>
      </c>
      <c r="EU23" s="28">
        <f t="shared" si="82"/>
        <v>0</v>
      </c>
      <c r="EV23" s="28">
        <f t="shared" si="83"/>
        <v>0</v>
      </c>
      <c r="EX23" s="48">
        <f t="shared" si="84"/>
        <v>0</v>
      </c>
      <c r="EY23" s="49">
        <f t="shared" si="85"/>
        <v>0</v>
      </c>
      <c r="EZ23" s="49">
        <f t="shared" si="86"/>
        <v>-4.7523999999999997E-2</v>
      </c>
      <c r="FA23" s="49">
        <f t="shared" si="87"/>
        <v>-3.4007999999999997E-2</v>
      </c>
      <c r="FB23" s="49">
        <f t="shared" si="88"/>
        <v>-3.3571999999999998E-2</v>
      </c>
      <c r="FC23" s="49">
        <f t="shared" si="89"/>
        <v>0</v>
      </c>
      <c r="FD23" s="49">
        <f t="shared" si="90"/>
        <v>0.11510399999999998</v>
      </c>
      <c r="FE23" s="49">
        <f t="shared" si="91"/>
        <v>-2.8</v>
      </c>
      <c r="FF23" s="49">
        <f t="shared" si="92"/>
        <v>-0.154</v>
      </c>
      <c r="FG23" s="49">
        <f t="shared" si="93"/>
        <v>0.12661439999999999</v>
      </c>
      <c r="FH23" s="49">
        <f t="shared" si="94"/>
        <v>-0.37174668</v>
      </c>
      <c r="FI23" s="50" t="e">
        <f t="shared" si="95"/>
        <v>#DIV/0!</v>
      </c>
      <c r="FJ23" s="28">
        <f t="shared" si="96"/>
        <v>0</v>
      </c>
      <c r="FK23" s="28">
        <f t="shared" si="97"/>
        <v>0</v>
      </c>
      <c r="FL23" s="28">
        <f t="shared" si="98"/>
        <v>0</v>
      </c>
      <c r="FM23" s="28">
        <f t="shared" si="99"/>
        <v>0</v>
      </c>
      <c r="FN23" s="28">
        <f t="shared" si="100"/>
        <v>0</v>
      </c>
      <c r="FQ23" s="48">
        <f t="shared" si="101"/>
        <v>0</v>
      </c>
      <c r="FR23" s="49">
        <f t="shared" si="102"/>
        <v>0</v>
      </c>
      <c r="FS23" s="49">
        <f t="shared" si="103"/>
        <v>-4.7523999999999997E-2</v>
      </c>
      <c r="FT23" s="49">
        <f t="shared" si="104"/>
        <v>-1.7003999999999998E-2</v>
      </c>
      <c r="FU23" s="49">
        <f t="shared" si="105"/>
        <v>-3.3571999999999998E-2</v>
      </c>
      <c r="FV23" s="49">
        <f t="shared" si="106"/>
        <v>0</v>
      </c>
      <c r="FW23" s="49">
        <f t="shared" si="107"/>
        <v>9.8099999999999993E-2</v>
      </c>
      <c r="FX23" s="49">
        <f t="shared" si="108"/>
        <v>-2.2080000000000002</v>
      </c>
      <c r="FY23" s="49">
        <f t="shared" si="109"/>
        <v>-0.12144000000000001</v>
      </c>
      <c r="FZ23" s="49">
        <f t="shared" si="110"/>
        <v>0.10791000000000001</v>
      </c>
      <c r="GA23" s="49">
        <f t="shared" si="111"/>
        <v>-0.30696143999999997</v>
      </c>
      <c r="GB23" s="50" t="e">
        <f t="shared" si="112"/>
        <v>#DIV/0!</v>
      </c>
      <c r="GC23" s="28">
        <f t="shared" si="113"/>
        <v>0</v>
      </c>
      <c r="GD23" s="28">
        <f t="shared" si="114"/>
        <v>0</v>
      </c>
      <c r="GE23" s="28">
        <f t="shared" si="115"/>
        <v>0</v>
      </c>
      <c r="GF23" s="28">
        <f t="shared" si="116"/>
        <v>0</v>
      </c>
      <c r="GG23" s="28">
        <f t="shared" si="117"/>
        <v>0</v>
      </c>
      <c r="GI23" s="48">
        <f t="shared" si="118"/>
        <v>0</v>
      </c>
      <c r="GJ23" s="49">
        <f t="shared" si="119"/>
        <v>0</v>
      </c>
      <c r="GK23" s="49">
        <f t="shared" si="120"/>
        <v>-4.7523999999999997E-2</v>
      </c>
      <c r="GL23" s="49">
        <f t="shared" si="121"/>
        <v>-3.3790000000000001E-2</v>
      </c>
      <c r="GM23" s="49">
        <f t="shared" si="122"/>
        <v>0</v>
      </c>
      <c r="GN23" s="49">
        <f t="shared" si="123"/>
        <v>8.1313999999999997E-2</v>
      </c>
      <c r="GO23" s="49">
        <f t="shared" si="124"/>
        <v>-2.0539999999999998</v>
      </c>
      <c r="GP23" s="49">
        <f t="shared" si="125"/>
        <v>-0.11296999999999999</v>
      </c>
      <c r="GQ23" s="49">
        <f t="shared" si="126"/>
        <v>8.9445400000000008E-2</v>
      </c>
      <c r="GR23" s="49">
        <f t="shared" si="127"/>
        <v>-0.26849316000000001</v>
      </c>
      <c r="GS23" s="50" t="e">
        <f t="shared" si="128"/>
        <v>#DIV/0!</v>
      </c>
      <c r="GT23" s="28">
        <f t="shared" si="129"/>
        <v>0</v>
      </c>
      <c r="GU23" s="28">
        <f t="shared" si="130"/>
        <v>0</v>
      </c>
      <c r="GV23" s="28">
        <f t="shared" si="131"/>
        <v>0</v>
      </c>
      <c r="GW23" s="28">
        <f t="shared" si="132"/>
        <v>0</v>
      </c>
      <c r="GX23" s="28">
        <f t="shared" si="133"/>
        <v>0</v>
      </c>
      <c r="GZ23" s="48">
        <f t="shared" si="134"/>
        <v>0</v>
      </c>
      <c r="HA23" s="49">
        <f t="shared" si="135"/>
        <v>0</v>
      </c>
      <c r="HB23" s="49">
        <f t="shared" si="136"/>
        <v>-4.7523999999999997E-2</v>
      </c>
      <c r="HC23" s="49">
        <f t="shared" si="137"/>
        <v>-6.8015999999999993E-2</v>
      </c>
      <c r="HD23" s="49">
        <f t="shared" si="138"/>
        <v>-7.0850000000000004E-4</v>
      </c>
      <c r="HE23" s="49">
        <f t="shared" si="139"/>
        <v>0</v>
      </c>
      <c r="HF23" s="49">
        <f t="shared" si="140"/>
        <v>0.11624849999999999</v>
      </c>
      <c r="HG23" s="49">
        <f t="shared" si="141"/>
        <v>-3.6825000000000001</v>
      </c>
      <c r="HH23" s="49">
        <f t="shared" si="142"/>
        <v>-0.20253750000000001</v>
      </c>
      <c r="HI23" s="49">
        <f t="shared" si="143"/>
        <v>0.12787335</v>
      </c>
      <c r="HJ23" s="49">
        <f t="shared" si="144"/>
        <v>-0.51509911999999991</v>
      </c>
      <c r="HK23" s="50" t="e">
        <f t="shared" si="145"/>
        <v>#DIV/0!</v>
      </c>
      <c r="HL23" s="28">
        <f t="shared" si="146"/>
        <v>0</v>
      </c>
      <c r="HM23" s="28">
        <f t="shared" si="147"/>
        <v>0</v>
      </c>
      <c r="HN23" s="28">
        <f t="shared" si="148"/>
        <v>0</v>
      </c>
      <c r="HO23" s="28">
        <f t="shared" si="149"/>
        <v>0</v>
      </c>
      <c r="HP23" s="28">
        <f t="shared" si="150"/>
        <v>0</v>
      </c>
    </row>
    <row r="24" spans="1:224" s="28" customFormat="1" ht="15.75" thickBot="1" x14ac:dyDescent="0.3">
      <c r="A24" s="46"/>
      <c r="B24" s="32"/>
      <c r="C24" s="132">
        <v>5</v>
      </c>
      <c r="D24" s="133"/>
      <c r="E24" s="149"/>
      <c r="F24" s="150"/>
      <c r="G24" s="169"/>
      <c r="H24" s="170"/>
      <c r="I24" s="171"/>
      <c r="J24" s="169"/>
      <c r="K24" s="170"/>
      <c r="L24" s="171"/>
      <c r="M24" s="169"/>
      <c r="N24" s="170"/>
      <c r="O24" s="171"/>
      <c r="P24" s="169"/>
      <c r="Q24" s="170"/>
      <c r="R24" s="170"/>
      <c r="S24" s="171"/>
      <c r="T24" s="169"/>
      <c r="U24" s="171"/>
      <c r="V24" s="149"/>
      <c r="W24" s="151"/>
      <c r="X24" s="150"/>
      <c r="Y24" s="152" t="str">
        <f t="shared" si="0"/>
        <v/>
      </c>
      <c r="Z24" s="153"/>
      <c r="AA24" s="154" t="str">
        <f t="shared" si="5"/>
        <v/>
      </c>
      <c r="AB24" s="155"/>
      <c r="AC24" s="80" t="str">
        <f t="shared" si="6"/>
        <v/>
      </c>
      <c r="AD24" s="132" t="str">
        <f t="shared" si="7"/>
        <v/>
      </c>
      <c r="AE24" s="156"/>
      <c r="AF24" s="133"/>
      <c r="AG24" s="35"/>
      <c r="AH24" s="46"/>
      <c r="AI24" s="46"/>
      <c r="AJ24" s="174">
        <v>5</v>
      </c>
      <c r="AK24" s="175"/>
      <c r="AL24" s="126" t="s">
        <v>82</v>
      </c>
      <c r="AM24" s="127"/>
      <c r="AN24" s="127"/>
      <c r="AO24" s="128"/>
      <c r="AP24" s="85"/>
      <c r="AQ24" s="129" t="str">
        <f t="shared" si="8"/>
        <v/>
      </c>
      <c r="AR24" s="130"/>
      <c r="AS24" s="131"/>
      <c r="AT24" s="132" t="str">
        <f t="shared" si="9"/>
        <v/>
      </c>
      <c r="AU24" s="133"/>
      <c r="AV24" s="129" t="str">
        <f t="shared" si="10"/>
        <v/>
      </c>
      <c r="AW24" s="131"/>
      <c r="AX24" s="36">
        <f t="shared" si="1"/>
        <v>0</v>
      </c>
      <c r="AY24" s="36">
        <f t="shared" si="11"/>
        <v>0</v>
      </c>
      <c r="AZ24" s="36"/>
      <c r="BA24" s="36"/>
      <c r="BB24" s="36"/>
      <c r="BC24" s="36">
        <f t="shared" si="12"/>
        <v>0</v>
      </c>
      <c r="BD24" s="28">
        <f t="shared" si="13"/>
        <v>0</v>
      </c>
      <c r="BE24" s="28">
        <f t="shared" si="14"/>
        <v>0</v>
      </c>
      <c r="BF24" s="28">
        <f t="shared" si="15"/>
        <v>0</v>
      </c>
      <c r="BG24" s="28" t="e">
        <f t="shared" si="16"/>
        <v>#VALUE!</v>
      </c>
      <c r="BH24" s="28" t="e">
        <f t="shared" si="17"/>
        <v>#VALUE!</v>
      </c>
      <c r="BI24" s="79" t="e">
        <f t="shared" si="18"/>
        <v>#VALUE!</v>
      </c>
      <c r="BJ24" s="28" t="e">
        <f t="shared" si="19"/>
        <v>#VALUE!</v>
      </c>
      <c r="BK24" s="28" t="e">
        <f t="shared" si="20"/>
        <v>#VALUE!</v>
      </c>
      <c r="BL24" s="28" t="str">
        <f t="shared" si="21"/>
        <v>se serve</v>
      </c>
      <c r="BM24" s="28" t="str">
        <f t="shared" si="22"/>
        <v>A</v>
      </c>
      <c r="BN24" s="28" t="e">
        <f t="shared" si="23"/>
        <v>#VALUE!</v>
      </c>
      <c r="BO24" s="28" t="str">
        <f t="shared" si="24"/>
        <v>D</v>
      </c>
      <c r="BP24" s="28" t="str">
        <f t="shared" si="25"/>
        <v>A</v>
      </c>
      <c r="BQ24" s="28" t="str">
        <f t="shared" si="26"/>
        <v>A</v>
      </c>
      <c r="BR24" s="28" t="str">
        <f t="shared" si="27"/>
        <v/>
      </c>
      <c r="BS24" s="28" t="str">
        <f t="shared" si="28"/>
        <v/>
      </c>
      <c r="BT24" s="70" t="e">
        <f t="shared" si="29"/>
        <v>#VALUE!</v>
      </c>
      <c r="BU24" s="67" t="e">
        <f t="shared" si="30"/>
        <v>#VALUE!</v>
      </c>
      <c r="BV24" s="71" t="e">
        <f t="shared" si="31"/>
        <v>#VALUE!</v>
      </c>
      <c r="BW24" s="69" t="e">
        <f t="shared" si="32"/>
        <v>#VALUE!</v>
      </c>
      <c r="BX24" s="72" t="e">
        <f>IF(BS24="NO","",HLOOKUP(BS24*1,$BY$19:$CE$38,6))</f>
        <v>#VALUE!</v>
      </c>
      <c r="BY24" s="28" t="e">
        <f t="shared" si="33"/>
        <v>#DIV/0!</v>
      </c>
      <c r="BZ24" s="28" t="e">
        <f t="shared" si="34"/>
        <v>#DIV/0!</v>
      </c>
      <c r="CA24" s="28" t="e">
        <f t="shared" si="35"/>
        <v>#DIV/0!</v>
      </c>
      <c r="CB24" s="28" t="e">
        <f t="shared" si="36"/>
        <v>#DIV/0!</v>
      </c>
      <c r="CC24" s="28" t="e">
        <f t="shared" si="37"/>
        <v>#DIV/0!</v>
      </c>
      <c r="CD24" s="28" t="e">
        <f t="shared" si="38"/>
        <v>#DIV/0!</v>
      </c>
      <c r="CE24" s="28" t="e">
        <f t="shared" si="39"/>
        <v>#DIV/0!</v>
      </c>
      <c r="CI24" s="102" t="s">
        <v>137</v>
      </c>
      <c r="CJ24" s="96" t="s">
        <v>36</v>
      </c>
      <c r="CK24" s="96"/>
      <c r="CL24" s="113">
        <f>VLOOKUP($H$14,COMUNI!$V$15:$AD$20,6)</f>
        <v>1.8</v>
      </c>
      <c r="CM24" s="101">
        <f>CL24</f>
        <v>1.8</v>
      </c>
      <c r="CO24" s="28">
        <v>12</v>
      </c>
      <c r="CQ24" s="28">
        <v>1.4</v>
      </c>
      <c r="CS24" s="29"/>
      <c r="CT24" s="30"/>
      <c r="CU24" s="31"/>
      <c r="CV24" s="31"/>
      <c r="CW24" s="30"/>
      <c r="CZ24" s="48">
        <f t="shared" si="2"/>
        <v>109</v>
      </c>
      <c r="DA24" s="49">
        <f t="shared" si="40"/>
        <v>0</v>
      </c>
      <c r="DB24" s="49">
        <f t="shared" si="41"/>
        <v>4.7523999999999997E-2</v>
      </c>
      <c r="DC24" s="49">
        <f t="shared" si="42"/>
        <v>0</v>
      </c>
      <c r="DD24" s="49">
        <f t="shared" si="43"/>
        <v>-4.7523999999999997E-2</v>
      </c>
      <c r="DE24" s="49">
        <f t="shared" si="44"/>
        <v>-0.65400000000000003</v>
      </c>
      <c r="DF24" s="49">
        <f t="shared" si="45"/>
        <v>-3.5970000000000002E-2</v>
      </c>
      <c r="DG24" s="49">
        <f t="shared" si="46"/>
        <v>-5.2276400000000001E-2</v>
      </c>
      <c r="DH24" s="49">
        <f t="shared" si="47"/>
        <v>0.14827488</v>
      </c>
      <c r="DI24" s="50" t="e">
        <f t="shared" si="48"/>
        <v>#DIV/0!</v>
      </c>
      <c r="DJ24" s="49">
        <f t="shared" si="49"/>
        <v>0</v>
      </c>
      <c r="DK24" s="49">
        <f t="shared" si="50"/>
        <v>0</v>
      </c>
      <c r="DL24" s="49">
        <f t="shared" si="51"/>
        <v>0</v>
      </c>
      <c r="DM24" s="49">
        <f t="shared" si="52"/>
        <v>0</v>
      </c>
      <c r="DN24" s="49">
        <f t="shared" si="53"/>
        <v>0</v>
      </c>
      <c r="DO24" s="49"/>
      <c r="DP24" s="48">
        <f t="shared" si="54"/>
        <v>218</v>
      </c>
      <c r="DQ24" s="49">
        <f t="shared" si="55"/>
        <v>0</v>
      </c>
      <c r="DR24" s="49">
        <f t="shared" si="56"/>
        <v>4.7523999999999997E-2</v>
      </c>
      <c r="DS24" s="49">
        <f t="shared" si="57"/>
        <v>-4.7432000000000002E-2</v>
      </c>
      <c r="DT24" s="49">
        <f t="shared" si="58"/>
        <v>0</v>
      </c>
      <c r="DU24" s="49">
        <f t="shared" si="59"/>
        <v>-9.1999999999994864E-5</v>
      </c>
      <c r="DV24" s="49">
        <f t="shared" si="60"/>
        <v>-0.74399999999999999</v>
      </c>
      <c r="DW24" s="49">
        <f t="shared" si="61"/>
        <v>-4.0919999999999998E-2</v>
      </c>
      <c r="DX24" s="49">
        <f t="shared" si="62"/>
        <v>-1.0119999999999436E-4</v>
      </c>
      <c r="DY24" s="49">
        <f t="shared" si="63"/>
        <v>-5.8791200000000154E-3</v>
      </c>
      <c r="DZ24" s="50" t="e">
        <f t="shared" si="64"/>
        <v>#DIV/0!</v>
      </c>
      <c r="EA24" s="49">
        <f t="shared" si="65"/>
        <v>0</v>
      </c>
      <c r="EB24" s="49">
        <f t="shared" si="66"/>
        <v>0</v>
      </c>
      <c r="EC24" s="49">
        <f t="shared" si="67"/>
        <v>0</v>
      </c>
      <c r="ED24" s="49">
        <f t="shared" si="68"/>
        <v>0</v>
      </c>
      <c r="EE24" s="49">
        <f t="shared" si="69"/>
        <v>0</v>
      </c>
      <c r="EF24" s="49"/>
      <c r="EG24" s="48">
        <f t="shared" si="3"/>
        <v>0</v>
      </c>
      <c r="EH24" s="49">
        <f t="shared" si="4"/>
        <v>0</v>
      </c>
      <c r="EI24" s="49">
        <f t="shared" si="70"/>
        <v>-4.7523999999999997E-2</v>
      </c>
      <c r="EJ24" s="49">
        <f t="shared" si="71"/>
        <v>-1.7003999999999998E-2</v>
      </c>
      <c r="EK24" s="49">
        <f t="shared" si="72"/>
        <v>0</v>
      </c>
      <c r="EL24" s="49">
        <f t="shared" si="73"/>
        <v>6.4528000000000002E-2</v>
      </c>
      <c r="EM24" s="49">
        <f t="shared" si="74"/>
        <v>-1.464</v>
      </c>
      <c r="EN24" s="49">
        <f t="shared" si="75"/>
        <v>-8.0519999999999994E-2</v>
      </c>
      <c r="EO24" s="49">
        <f t="shared" si="76"/>
        <v>7.0980800000000011E-2</v>
      </c>
      <c r="EP24" s="49">
        <f t="shared" si="77"/>
        <v>-0.19785243999999996</v>
      </c>
      <c r="EQ24" s="50" t="e">
        <f t="shared" si="78"/>
        <v>#DIV/0!</v>
      </c>
      <c r="ER24" s="28">
        <f t="shared" si="79"/>
        <v>0</v>
      </c>
      <c r="ES24" s="28">
        <f t="shared" si="80"/>
        <v>0</v>
      </c>
      <c r="ET24" s="28">
        <f t="shared" si="81"/>
        <v>0</v>
      </c>
      <c r="EU24" s="28">
        <f t="shared" si="82"/>
        <v>0</v>
      </c>
      <c r="EV24" s="28">
        <f t="shared" si="83"/>
        <v>0</v>
      </c>
      <c r="EX24" s="48">
        <f t="shared" si="84"/>
        <v>0</v>
      </c>
      <c r="EY24" s="49">
        <f t="shared" si="85"/>
        <v>0</v>
      </c>
      <c r="EZ24" s="49">
        <f t="shared" si="86"/>
        <v>-4.7523999999999997E-2</v>
      </c>
      <c r="FA24" s="49">
        <f t="shared" si="87"/>
        <v>-3.4007999999999997E-2</v>
      </c>
      <c r="FB24" s="49">
        <f t="shared" si="88"/>
        <v>-3.3571999999999998E-2</v>
      </c>
      <c r="FC24" s="49">
        <f t="shared" si="89"/>
        <v>0</v>
      </c>
      <c r="FD24" s="49">
        <f t="shared" si="90"/>
        <v>0.11510399999999998</v>
      </c>
      <c r="FE24" s="49">
        <f t="shared" si="91"/>
        <v>-2.8</v>
      </c>
      <c r="FF24" s="49">
        <f t="shared" si="92"/>
        <v>-0.154</v>
      </c>
      <c r="FG24" s="49">
        <f t="shared" si="93"/>
        <v>0.12661439999999999</v>
      </c>
      <c r="FH24" s="49">
        <f t="shared" si="94"/>
        <v>-0.37174668</v>
      </c>
      <c r="FI24" s="50" t="e">
        <f t="shared" si="95"/>
        <v>#DIV/0!</v>
      </c>
      <c r="FJ24" s="28">
        <f t="shared" si="96"/>
        <v>0</v>
      </c>
      <c r="FK24" s="28">
        <f t="shared" si="97"/>
        <v>0</v>
      </c>
      <c r="FL24" s="28">
        <f t="shared" si="98"/>
        <v>0</v>
      </c>
      <c r="FM24" s="28">
        <f t="shared" si="99"/>
        <v>0</v>
      </c>
      <c r="FN24" s="28">
        <f t="shared" si="100"/>
        <v>0</v>
      </c>
      <c r="FQ24" s="48">
        <f t="shared" si="101"/>
        <v>0</v>
      </c>
      <c r="FR24" s="49">
        <f t="shared" si="102"/>
        <v>0</v>
      </c>
      <c r="FS24" s="49">
        <f t="shared" si="103"/>
        <v>-4.7523999999999997E-2</v>
      </c>
      <c r="FT24" s="49">
        <f t="shared" si="104"/>
        <v>-1.7003999999999998E-2</v>
      </c>
      <c r="FU24" s="49">
        <f t="shared" si="105"/>
        <v>-3.3571999999999998E-2</v>
      </c>
      <c r="FV24" s="49">
        <f t="shared" si="106"/>
        <v>0</v>
      </c>
      <c r="FW24" s="49">
        <f t="shared" si="107"/>
        <v>9.8099999999999993E-2</v>
      </c>
      <c r="FX24" s="49">
        <f t="shared" si="108"/>
        <v>-2.2080000000000002</v>
      </c>
      <c r="FY24" s="49">
        <f t="shared" si="109"/>
        <v>-0.12144000000000001</v>
      </c>
      <c r="FZ24" s="49">
        <f t="shared" si="110"/>
        <v>0.10791000000000001</v>
      </c>
      <c r="GA24" s="49">
        <f t="shared" si="111"/>
        <v>-0.30696143999999997</v>
      </c>
      <c r="GB24" s="50" t="e">
        <f t="shared" si="112"/>
        <v>#DIV/0!</v>
      </c>
      <c r="GC24" s="28">
        <f t="shared" si="113"/>
        <v>0</v>
      </c>
      <c r="GD24" s="28">
        <f t="shared" si="114"/>
        <v>0</v>
      </c>
      <c r="GE24" s="28">
        <f t="shared" si="115"/>
        <v>0</v>
      </c>
      <c r="GF24" s="28">
        <f t="shared" si="116"/>
        <v>0</v>
      </c>
      <c r="GG24" s="28">
        <f t="shared" si="117"/>
        <v>0</v>
      </c>
      <c r="GI24" s="48">
        <f t="shared" si="118"/>
        <v>0</v>
      </c>
      <c r="GJ24" s="49">
        <f t="shared" si="119"/>
        <v>0</v>
      </c>
      <c r="GK24" s="49">
        <f t="shared" si="120"/>
        <v>-4.7523999999999997E-2</v>
      </c>
      <c r="GL24" s="49">
        <f t="shared" si="121"/>
        <v>-3.3790000000000001E-2</v>
      </c>
      <c r="GM24" s="49">
        <f t="shared" si="122"/>
        <v>0</v>
      </c>
      <c r="GN24" s="49">
        <f t="shared" si="123"/>
        <v>8.1313999999999997E-2</v>
      </c>
      <c r="GO24" s="49">
        <f t="shared" si="124"/>
        <v>-2.0539999999999998</v>
      </c>
      <c r="GP24" s="49">
        <f t="shared" si="125"/>
        <v>-0.11296999999999999</v>
      </c>
      <c r="GQ24" s="49">
        <f t="shared" si="126"/>
        <v>8.9445400000000008E-2</v>
      </c>
      <c r="GR24" s="49">
        <f t="shared" si="127"/>
        <v>-0.26849316000000001</v>
      </c>
      <c r="GS24" s="50" t="e">
        <f t="shared" si="128"/>
        <v>#DIV/0!</v>
      </c>
      <c r="GT24" s="28">
        <f t="shared" si="129"/>
        <v>0</v>
      </c>
      <c r="GU24" s="28">
        <f t="shared" si="130"/>
        <v>0</v>
      </c>
      <c r="GV24" s="28">
        <f t="shared" si="131"/>
        <v>0</v>
      </c>
      <c r="GW24" s="28">
        <f t="shared" si="132"/>
        <v>0</v>
      </c>
      <c r="GX24" s="28">
        <f t="shared" si="133"/>
        <v>0</v>
      </c>
      <c r="GZ24" s="48">
        <f t="shared" si="134"/>
        <v>0</v>
      </c>
      <c r="HA24" s="49">
        <f t="shared" si="135"/>
        <v>0</v>
      </c>
      <c r="HB24" s="49">
        <f t="shared" si="136"/>
        <v>-4.7523999999999997E-2</v>
      </c>
      <c r="HC24" s="49">
        <f t="shared" si="137"/>
        <v>-6.8015999999999993E-2</v>
      </c>
      <c r="HD24" s="49">
        <f t="shared" si="138"/>
        <v>-7.0850000000000004E-4</v>
      </c>
      <c r="HE24" s="49">
        <f t="shared" si="139"/>
        <v>0</v>
      </c>
      <c r="HF24" s="49">
        <f t="shared" si="140"/>
        <v>0.11624849999999999</v>
      </c>
      <c r="HG24" s="49">
        <f t="shared" si="141"/>
        <v>-3.6825000000000001</v>
      </c>
      <c r="HH24" s="49">
        <f t="shared" si="142"/>
        <v>-0.20253750000000001</v>
      </c>
      <c r="HI24" s="49">
        <f t="shared" si="143"/>
        <v>0.12787335</v>
      </c>
      <c r="HJ24" s="49">
        <f t="shared" si="144"/>
        <v>-0.51509911999999991</v>
      </c>
      <c r="HK24" s="50" t="e">
        <f t="shared" si="145"/>
        <v>#DIV/0!</v>
      </c>
      <c r="HL24" s="28">
        <f t="shared" si="146"/>
        <v>0</v>
      </c>
      <c r="HM24" s="28">
        <f t="shared" si="147"/>
        <v>0</v>
      </c>
      <c r="HN24" s="28">
        <f t="shared" si="148"/>
        <v>0</v>
      </c>
      <c r="HO24" s="28">
        <f t="shared" si="149"/>
        <v>0</v>
      </c>
      <c r="HP24" s="28">
        <f t="shared" si="150"/>
        <v>0</v>
      </c>
    </row>
    <row r="25" spans="1:224" s="28" customFormat="1" ht="15.75" thickBot="1" x14ac:dyDescent="0.3">
      <c r="A25" s="46"/>
      <c r="B25" s="32"/>
      <c r="C25" s="161">
        <v>6</v>
      </c>
      <c r="D25" s="161"/>
      <c r="E25" s="164"/>
      <c r="F25" s="166"/>
      <c r="G25" s="162"/>
      <c r="H25" s="168"/>
      <c r="I25" s="168"/>
      <c r="J25" s="162"/>
      <c r="K25" s="168"/>
      <c r="L25" s="163"/>
      <c r="M25" s="162"/>
      <c r="N25" s="168"/>
      <c r="O25" s="163"/>
      <c r="P25" s="162"/>
      <c r="Q25" s="168"/>
      <c r="R25" s="168"/>
      <c r="S25" s="163"/>
      <c r="T25" s="162"/>
      <c r="U25" s="163"/>
      <c r="V25" s="164"/>
      <c r="W25" s="165"/>
      <c r="X25" s="166"/>
      <c r="Y25" s="152" t="str">
        <f t="shared" si="0"/>
        <v/>
      </c>
      <c r="Z25" s="153"/>
      <c r="AA25" s="154" t="str">
        <f t="shared" si="5"/>
        <v/>
      </c>
      <c r="AB25" s="155"/>
      <c r="AC25" s="80" t="str">
        <f t="shared" si="6"/>
        <v/>
      </c>
      <c r="AD25" s="132" t="str">
        <f t="shared" si="7"/>
        <v/>
      </c>
      <c r="AE25" s="156"/>
      <c r="AF25" s="133"/>
      <c r="AG25" s="35"/>
      <c r="AH25" s="46"/>
      <c r="AI25" s="46"/>
      <c r="AJ25" s="167">
        <v>6</v>
      </c>
      <c r="AK25" s="167"/>
      <c r="AL25" s="158" t="s">
        <v>82</v>
      </c>
      <c r="AM25" s="159"/>
      <c r="AN25" s="159"/>
      <c r="AO25" s="160"/>
      <c r="AP25" s="86"/>
      <c r="AQ25" s="129" t="str">
        <f t="shared" si="8"/>
        <v/>
      </c>
      <c r="AR25" s="130"/>
      <c r="AS25" s="131"/>
      <c r="AT25" s="132" t="str">
        <f t="shared" si="9"/>
        <v/>
      </c>
      <c r="AU25" s="133"/>
      <c r="AV25" s="129" t="str">
        <f t="shared" si="10"/>
        <v/>
      </c>
      <c r="AW25" s="131"/>
      <c r="AX25" s="36">
        <f t="shared" si="1"/>
        <v>0</v>
      </c>
      <c r="AY25" s="36">
        <f t="shared" si="11"/>
        <v>0</v>
      </c>
      <c r="AZ25" s="36"/>
      <c r="BA25" s="36"/>
      <c r="BB25" s="36"/>
      <c r="BC25" s="36">
        <f t="shared" si="12"/>
        <v>0</v>
      </c>
      <c r="BD25" s="28">
        <f t="shared" si="13"/>
        <v>0</v>
      </c>
      <c r="BE25" s="28">
        <f t="shared" si="14"/>
        <v>0</v>
      </c>
      <c r="BF25" s="28">
        <f t="shared" si="15"/>
        <v>0</v>
      </c>
      <c r="BG25" s="28" t="e">
        <f t="shared" si="16"/>
        <v>#VALUE!</v>
      </c>
      <c r="BH25" s="28" t="e">
        <f t="shared" si="17"/>
        <v>#VALUE!</v>
      </c>
      <c r="BI25" s="79" t="e">
        <f t="shared" si="18"/>
        <v>#VALUE!</v>
      </c>
      <c r="BJ25" s="28" t="e">
        <f t="shared" si="19"/>
        <v>#VALUE!</v>
      </c>
      <c r="BK25" s="28" t="e">
        <f t="shared" si="20"/>
        <v>#VALUE!</v>
      </c>
      <c r="BL25" s="28" t="str">
        <f t="shared" si="21"/>
        <v>se serve</v>
      </c>
      <c r="BM25" s="28" t="str">
        <f t="shared" si="22"/>
        <v>A</v>
      </c>
      <c r="BN25" s="28" t="e">
        <f t="shared" si="23"/>
        <v>#VALUE!</v>
      </c>
      <c r="BO25" s="28" t="str">
        <f t="shared" si="24"/>
        <v>D</v>
      </c>
      <c r="BP25" s="28" t="str">
        <f t="shared" si="25"/>
        <v>A</v>
      </c>
      <c r="BQ25" s="28" t="str">
        <f t="shared" si="26"/>
        <v>A</v>
      </c>
      <c r="BR25" s="28" t="str">
        <f t="shared" si="27"/>
        <v/>
      </c>
      <c r="BS25" s="28" t="str">
        <f t="shared" si="28"/>
        <v/>
      </c>
      <c r="BT25" s="70" t="e">
        <f t="shared" si="29"/>
        <v>#VALUE!</v>
      </c>
      <c r="BU25" s="67" t="e">
        <f t="shared" si="30"/>
        <v>#VALUE!</v>
      </c>
      <c r="BV25" s="71" t="e">
        <f t="shared" si="31"/>
        <v>#VALUE!</v>
      </c>
      <c r="BW25" s="69" t="e">
        <f t="shared" si="32"/>
        <v>#VALUE!</v>
      </c>
      <c r="BX25" s="72" t="e">
        <f>IF(BS25="NO","",HLOOKUP(BS25*1,$BY$19:$CE$38,7))</f>
        <v>#VALUE!</v>
      </c>
      <c r="BY25" s="28" t="e">
        <f t="shared" si="33"/>
        <v>#DIV/0!</v>
      </c>
      <c r="BZ25" s="28" t="e">
        <f t="shared" si="34"/>
        <v>#DIV/0!</v>
      </c>
      <c r="CA25" s="28" t="e">
        <f t="shared" si="35"/>
        <v>#DIV/0!</v>
      </c>
      <c r="CB25" s="28" t="e">
        <f t="shared" si="36"/>
        <v>#DIV/0!</v>
      </c>
      <c r="CC25" s="28" t="e">
        <f t="shared" si="37"/>
        <v>#DIV/0!</v>
      </c>
      <c r="CD25" s="28" t="e">
        <f t="shared" si="38"/>
        <v>#DIV/0!</v>
      </c>
      <c r="CE25" s="28" t="e">
        <f t="shared" si="39"/>
        <v>#DIV/0!</v>
      </c>
      <c r="CI25" s="102" t="s">
        <v>139</v>
      </c>
      <c r="CJ25" s="96" t="s">
        <v>37</v>
      </c>
      <c r="CK25" s="96"/>
      <c r="CL25" s="113">
        <f>VLOOKUP($H$14,COMUNI!$V$15:$AD$20,8)</f>
        <v>1.4</v>
      </c>
      <c r="CM25" s="101">
        <f>CL25</f>
        <v>1.4</v>
      </c>
      <c r="CO25" s="28">
        <v>22</v>
      </c>
      <c r="CQ25" s="28">
        <v>1.5</v>
      </c>
      <c r="CS25" s="29"/>
      <c r="CT25" s="30"/>
      <c r="CU25" s="31"/>
      <c r="CV25" s="31"/>
      <c r="CW25" s="30"/>
      <c r="CZ25" s="48">
        <f t="shared" si="2"/>
        <v>109</v>
      </c>
      <c r="DA25" s="49">
        <f t="shared" si="40"/>
        <v>0</v>
      </c>
      <c r="DB25" s="49">
        <f t="shared" si="41"/>
        <v>4.7523999999999997E-2</v>
      </c>
      <c r="DC25" s="49">
        <f t="shared" si="42"/>
        <v>0</v>
      </c>
      <c r="DD25" s="49">
        <f t="shared" si="43"/>
        <v>-4.7523999999999997E-2</v>
      </c>
      <c r="DE25" s="49">
        <f t="shared" si="44"/>
        <v>-0.65400000000000003</v>
      </c>
      <c r="DF25" s="49">
        <f t="shared" si="45"/>
        <v>-3.5970000000000002E-2</v>
      </c>
      <c r="DG25" s="49">
        <f t="shared" si="46"/>
        <v>-5.2276400000000001E-2</v>
      </c>
      <c r="DH25" s="49">
        <f t="shared" si="47"/>
        <v>0.14827488</v>
      </c>
      <c r="DI25" s="50" t="e">
        <f t="shared" si="48"/>
        <v>#DIV/0!</v>
      </c>
      <c r="DJ25" s="49">
        <f t="shared" si="49"/>
        <v>0</v>
      </c>
      <c r="DK25" s="49">
        <f t="shared" si="50"/>
        <v>0</v>
      </c>
      <c r="DL25" s="49">
        <f t="shared" si="51"/>
        <v>0</v>
      </c>
      <c r="DM25" s="49">
        <f t="shared" si="52"/>
        <v>0</v>
      </c>
      <c r="DN25" s="49">
        <f t="shared" si="53"/>
        <v>0</v>
      </c>
      <c r="DO25" s="49"/>
      <c r="DP25" s="48">
        <f t="shared" si="54"/>
        <v>218</v>
      </c>
      <c r="DQ25" s="49">
        <f t="shared" si="55"/>
        <v>0</v>
      </c>
      <c r="DR25" s="49">
        <f t="shared" si="56"/>
        <v>4.7523999999999997E-2</v>
      </c>
      <c r="DS25" s="49">
        <f t="shared" si="57"/>
        <v>-4.7432000000000002E-2</v>
      </c>
      <c r="DT25" s="49">
        <f t="shared" si="58"/>
        <v>0</v>
      </c>
      <c r="DU25" s="49">
        <f t="shared" si="59"/>
        <v>-9.1999999999994864E-5</v>
      </c>
      <c r="DV25" s="49">
        <f t="shared" si="60"/>
        <v>-0.74399999999999999</v>
      </c>
      <c r="DW25" s="49">
        <f t="shared" si="61"/>
        <v>-4.0919999999999998E-2</v>
      </c>
      <c r="DX25" s="49">
        <f t="shared" si="62"/>
        <v>-1.0119999999999436E-4</v>
      </c>
      <c r="DY25" s="49">
        <f t="shared" si="63"/>
        <v>-5.8791200000000154E-3</v>
      </c>
      <c r="DZ25" s="50" t="e">
        <f t="shared" si="64"/>
        <v>#DIV/0!</v>
      </c>
      <c r="EA25" s="49">
        <f t="shared" si="65"/>
        <v>0</v>
      </c>
      <c r="EB25" s="49">
        <f t="shared" si="66"/>
        <v>0</v>
      </c>
      <c r="EC25" s="49">
        <f t="shared" si="67"/>
        <v>0</v>
      </c>
      <c r="ED25" s="49">
        <f t="shared" si="68"/>
        <v>0</v>
      </c>
      <c r="EE25" s="49">
        <f t="shared" si="69"/>
        <v>0</v>
      </c>
      <c r="EF25" s="49"/>
      <c r="EG25" s="48">
        <f t="shared" si="3"/>
        <v>0</v>
      </c>
      <c r="EH25" s="49">
        <f t="shared" si="4"/>
        <v>0</v>
      </c>
      <c r="EI25" s="49">
        <f t="shared" si="70"/>
        <v>-4.7523999999999997E-2</v>
      </c>
      <c r="EJ25" s="49">
        <f t="shared" si="71"/>
        <v>-1.7003999999999998E-2</v>
      </c>
      <c r="EK25" s="49">
        <f t="shared" si="72"/>
        <v>0</v>
      </c>
      <c r="EL25" s="49">
        <f t="shared" si="73"/>
        <v>6.4528000000000002E-2</v>
      </c>
      <c r="EM25" s="49">
        <f t="shared" si="74"/>
        <v>-1.464</v>
      </c>
      <c r="EN25" s="49">
        <f t="shared" si="75"/>
        <v>-8.0519999999999994E-2</v>
      </c>
      <c r="EO25" s="49">
        <f t="shared" si="76"/>
        <v>7.0980800000000011E-2</v>
      </c>
      <c r="EP25" s="49">
        <f t="shared" si="77"/>
        <v>-0.19785243999999996</v>
      </c>
      <c r="EQ25" s="50" t="e">
        <f t="shared" si="78"/>
        <v>#DIV/0!</v>
      </c>
      <c r="ER25" s="28">
        <f t="shared" si="79"/>
        <v>0</v>
      </c>
      <c r="ES25" s="28">
        <f t="shared" si="80"/>
        <v>0</v>
      </c>
      <c r="ET25" s="28">
        <f t="shared" si="81"/>
        <v>0</v>
      </c>
      <c r="EU25" s="28">
        <f t="shared" si="82"/>
        <v>0</v>
      </c>
      <c r="EV25" s="28">
        <f t="shared" si="83"/>
        <v>0</v>
      </c>
      <c r="EX25" s="48">
        <f t="shared" si="84"/>
        <v>0</v>
      </c>
      <c r="EY25" s="49">
        <f t="shared" si="85"/>
        <v>0</v>
      </c>
      <c r="EZ25" s="49">
        <f t="shared" si="86"/>
        <v>-4.7523999999999997E-2</v>
      </c>
      <c r="FA25" s="49">
        <f t="shared" si="87"/>
        <v>-3.4007999999999997E-2</v>
      </c>
      <c r="FB25" s="49">
        <f t="shared" si="88"/>
        <v>-3.3571999999999998E-2</v>
      </c>
      <c r="FC25" s="49">
        <f t="shared" si="89"/>
        <v>0</v>
      </c>
      <c r="FD25" s="49">
        <f t="shared" si="90"/>
        <v>0.11510399999999998</v>
      </c>
      <c r="FE25" s="49">
        <f t="shared" si="91"/>
        <v>-2.8</v>
      </c>
      <c r="FF25" s="49">
        <f t="shared" si="92"/>
        <v>-0.154</v>
      </c>
      <c r="FG25" s="49">
        <f t="shared" si="93"/>
        <v>0.12661439999999999</v>
      </c>
      <c r="FH25" s="49">
        <f t="shared" si="94"/>
        <v>-0.37174668</v>
      </c>
      <c r="FI25" s="50" t="e">
        <f t="shared" si="95"/>
        <v>#DIV/0!</v>
      </c>
      <c r="FJ25" s="28">
        <f t="shared" si="96"/>
        <v>0</v>
      </c>
      <c r="FK25" s="28">
        <f t="shared" si="97"/>
        <v>0</v>
      </c>
      <c r="FL25" s="28">
        <f t="shared" si="98"/>
        <v>0</v>
      </c>
      <c r="FM25" s="28">
        <f t="shared" si="99"/>
        <v>0</v>
      </c>
      <c r="FN25" s="28">
        <f t="shared" si="100"/>
        <v>0</v>
      </c>
      <c r="FQ25" s="48">
        <f t="shared" si="101"/>
        <v>0</v>
      </c>
      <c r="FR25" s="49">
        <f t="shared" si="102"/>
        <v>0</v>
      </c>
      <c r="FS25" s="49">
        <f t="shared" si="103"/>
        <v>-4.7523999999999997E-2</v>
      </c>
      <c r="FT25" s="49">
        <f t="shared" si="104"/>
        <v>-1.7003999999999998E-2</v>
      </c>
      <c r="FU25" s="49">
        <f t="shared" si="105"/>
        <v>-3.3571999999999998E-2</v>
      </c>
      <c r="FV25" s="49">
        <f t="shared" si="106"/>
        <v>0</v>
      </c>
      <c r="FW25" s="49">
        <f t="shared" si="107"/>
        <v>9.8099999999999993E-2</v>
      </c>
      <c r="FX25" s="49">
        <f t="shared" si="108"/>
        <v>-2.2080000000000002</v>
      </c>
      <c r="FY25" s="49">
        <f t="shared" si="109"/>
        <v>-0.12144000000000001</v>
      </c>
      <c r="FZ25" s="49">
        <f t="shared" si="110"/>
        <v>0.10791000000000001</v>
      </c>
      <c r="GA25" s="49">
        <f t="shared" si="111"/>
        <v>-0.30696143999999997</v>
      </c>
      <c r="GB25" s="50" t="e">
        <f t="shared" si="112"/>
        <v>#DIV/0!</v>
      </c>
      <c r="GC25" s="28">
        <f t="shared" si="113"/>
        <v>0</v>
      </c>
      <c r="GD25" s="28">
        <f t="shared" si="114"/>
        <v>0</v>
      </c>
      <c r="GE25" s="28">
        <f t="shared" si="115"/>
        <v>0</v>
      </c>
      <c r="GF25" s="28">
        <f t="shared" si="116"/>
        <v>0</v>
      </c>
      <c r="GG25" s="28">
        <f t="shared" si="117"/>
        <v>0</v>
      </c>
      <c r="GI25" s="48">
        <f t="shared" si="118"/>
        <v>0</v>
      </c>
      <c r="GJ25" s="49">
        <f t="shared" si="119"/>
        <v>0</v>
      </c>
      <c r="GK25" s="49">
        <f t="shared" si="120"/>
        <v>-4.7523999999999997E-2</v>
      </c>
      <c r="GL25" s="49">
        <f t="shared" si="121"/>
        <v>-3.3790000000000001E-2</v>
      </c>
      <c r="GM25" s="49">
        <f t="shared" si="122"/>
        <v>0</v>
      </c>
      <c r="GN25" s="49">
        <f t="shared" si="123"/>
        <v>8.1313999999999997E-2</v>
      </c>
      <c r="GO25" s="49">
        <f t="shared" si="124"/>
        <v>-2.0539999999999998</v>
      </c>
      <c r="GP25" s="49">
        <f t="shared" si="125"/>
        <v>-0.11296999999999999</v>
      </c>
      <c r="GQ25" s="49">
        <f t="shared" si="126"/>
        <v>8.9445400000000008E-2</v>
      </c>
      <c r="GR25" s="49">
        <f t="shared" si="127"/>
        <v>-0.26849316000000001</v>
      </c>
      <c r="GS25" s="50" t="e">
        <f t="shared" si="128"/>
        <v>#DIV/0!</v>
      </c>
      <c r="GT25" s="28">
        <f t="shared" si="129"/>
        <v>0</v>
      </c>
      <c r="GU25" s="28">
        <f t="shared" si="130"/>
        <v>0</v>
      </c>
      <c r="GV25" s="28">
        <f t="shared" si="131"/>
        <v>0</v>
      </c>
      <c r="GW25" s="28">
        <f t="shared" si="132"/>
        <v>0</v>
      </c>
      <c r="GX25" s="28">
        <f t="shared" si="133"/>
        <v>0</v>
      </c>
      <c r="GZ25" s="48">
        <f t="shared" si="134"/>
        <v>0</v>
      </c>
      <c r="HA25" s="49">
        <f t="shared" si="135"/>
        <v>0</v>
      </c>
      <c r="HB25" s="49">
        <f t="shared" si="136"/>
        <v>-4.7523999999999997E-2</v>
      </c>
      <c r="HC25" s="49">
        <f t="shared" si="137"/>
        <v>-6.8015999999999993E-2</v>
      </c>
      <c r="HD25" s="49">
        <f t="shared" si="138"/>
        <v>-7.0850000000000004E-4</v>
      </c>
      <c r="HE25" s="49">
        <f t="shared" si="139"/>
        <v>0</v>
      </c>
      <c r="HF25" s="49">
        <f t="shared" si="140"/>
        <v>0.11624849999999999</v>
      </c>
      <c r="HG25" s="49">
        <f t="shared" si="141"/>
        <v>-3.6825000000000001</v>
      </c>
      <c r="HH25" s="49">
        <f t="shared" si="142"/>
        <v>-0.20253750000000001</v>
      </c>
      <c r="HI25" s="49">
        <f t="shared" si="143"/>
        <v>0.12787335</v>
      </c>
      <c r="HJ25" s="49">
        <f t="shared" si="144"/>
        <v>-0.51509911999999991</v>
      </c>
      <c r="HK25" s="50" t="e">
        <f t="shared" si="145"/>
        <v>#DIV/0!</v>
      </c>
      <c r="HL25" s="28">
        <f t="shared" si="146"/>
        <v>0</v>
      </c>
      <c r="HM25" s="28">
        <f t="shared" si="147"/>
        <v>0</v>
      </c>
      <c r="HN25" s="28">
        <f t="shared" si="148"/>
        <v>0</v>
      </c>
      <c r="HO25" s="28">
        <f t="shared" si="149"/>
        <v>0</v>
      </c>
      <c r="HP25" s="28">
        <f t="shared" si="150"/>
        <v>0</v>
      </c>
    </row>
    <row r="26" spans="1:224" s="28" customFormat="1" ht="15.75" thickBot="1" x14ac:dyDescent="0.3">
      <c r="A26" s="46"/>
      <c r="B26" s="32"/>
      <c r="C26" s="161">
        <v>7</v>
      </c>
      <c r="D26" s="161"/>
      <c r="E26" s="149"/>
      <c r="F26" s="150"/>
      <c r="G26" s="169"/>
      <c r="H26" s="170"/>
      <c r="I26" s="170"/>
      <c r="J26" s="169"/>
      <c r="K26" s="170"/>
      <c r="L26" s="171"/>
      <c r="M26" s="169"/>
      <c r="N26" s="170"/>
      <c r="O26" s="171"/>
      <c r="P26" s="169"/>
      <c r="Q26" s="170"/>
      <c r="R26" s="170"/>
      <c r="S26" s="171"/>
      <c r="T26" s="169"/>
      <c r="U26" s="171"/>
      <c r="V26" s="149"/>
      <c r="W26" s="151"/>
      <c r="X26" s="150"/>
      <c r="Y26" s="152" t="str">
        <f t="shared" si="0"/>
        <v/>
      </c>
      <c r="Z26" s="153"/>
      <c r="AA26" s="154" t="str">
        <f t="shared" si="5"/>
        <v/>
      </c>
      <c r="AB26" s="155"/>
      <c r="AC26" s="80" t="str">
        <f t="shared" si="6"/>
        <v/>
      </c>
      <c r="AD26" s="132" t="str">
        <f t="shared" si="7"/>
        <v/>
      </c>
      <c r="AE26" s="156"/>
      <c r="AF26" s="133"/>
      <c r="AG26" s="35"/>
      <c r="AH26" s="46"/>
      <c r="AI26" s="46"/>
      <c r="AJ26" s="157">
        <v>7</v>
      </c>
      <c r="AK26" s="157"/>
      <c r="AL26" s="126" t="s">
        <v>82</v>
      </c>
      <c r="AM26" s="127"/>
      <c r="AN26" s="127"/>
      <c r="AO26" s="128"/>
      <c r="AP26" s="85"/>
      <c r="AQ26" s="129" t="str">
        <f t="shared" si="8"/>
        <v/>
      </c>
      <c r="AR26" s="130"/>
      <c r="AS26" s="131"/>
      <c r="AT26" s="132" t="str">
        <f t="shared" si="9"/>
        <v/>
      </c>
      <c r="AU26" s="133"/>
      <c r="AV26" s="129" t="str">
        <f t="shared" si="10"/>
        <v/>
      </c>
      <c r="AW26" s="131"/>
      <c r="AX26" s="36">
        <f t="shared" si="1"/>
        <v>0</v>
      </c>
      <c r="AY26" s="36">
        <f t="shared" si="11"/>
        <v>0</v>
      </c>
      <c r="AZ26" s="36"/>
      <c r="BA26" s="36"/>
      <c r="BB26" s="36"/>
      <c r="BC26" s="36">
        <f t="shared" si="12"/>
        <v>0</v>
      </c>
      <c r="BD26" s="28">
        <f t="shared" si="13"/>
        <v>0</v>
      </c>
      <c r="BE26" s="28">
        <f t="shared" si="14"/>
        <v>0</v>
      </c>
      <c r="BF26" s="28">
        <f t="shared" si="15"/>
        <v>0</v>
      </c>
      <c r="BG26" s="28" t="e">
        <f t="shared" si="16"/>
        <v>#VALUE!</v>
      </c>
      <c r="BH26" s="28" t="e">
        <f t="shared" si="17"/>
        <v>#VALUE!</v>
      </c>
      <c r="BI26" s="79" t="e">
        <f t="shared" si="18"/>
        <v>#VALUE!</v>
      </c>
      <c r="BJ26" s="28" t="e">
        <f t="shared" si="19"/>
        <v>#VALUE!</v>
      </c>
      <c r="BK26" s="28" t="e">
        <f t="shared" si="20"/>
        <v>#VALUE!</v>
      </c>
      <c r="BL26" s="28" t="str">
        <f t="shared" si="21"/>
        <v>se serve</v>
      </c>
      <c r="BM26" s="28" t="str">
        <f t="shared" si="22"/>
        <v>A</v>
      </c>
      <c r="BN26" s="28" t="e">
        <f t="shared" si="23"/>
        <v>#VALUE!</v>
      </c>
      <c r="BO26" s="28" t="str">
        <f t="shared" si="24"/>
        <v>D</v>
      </c>
      <c r="BP26" s="28" t="str">
        <f t="shared" si="25"/>
        <v>A</v>
      </c>
      <c r="BQ26" s="28" t="str">
        <f t="shared" si="26"/>
        <v>A</v>
      </c>
      <c r="BR26" s="28" t="str">
        <f t="shared" si="27"/>
        <v/>
      </c>
      <c r="BS26" s="28" t="str">
        <f t="shared" si="28"/>
        <v/>
      </c>
      <c r="BT26" s="70" t="e">
        <f t="shared" si="29"/>
        <v>#VALUE!</v>
      </c>
      <c r="BU26" s="67" t="e">
        <f t="shared" si="30"/>
        <v>#VALUE!</v>
      </c>
      <c r="BV26" s="71" t="e">
        <f t="shared" si="31"/>
        <v>#VALUE!</v>
      </c>
      <c r="BW26" s="69" t="e">
        <f t="shared" si="32"/>
        <v>#VALUE!</v>
      </c>
      <c r="BX26" s="72" t="e">
        <f>IF(BS26="NO","",HLOOKUP(BS26*1,$BY$19:$CE$38,8))</f>
        <v>#VALUE!</v>
      </c>
      <c r="BY26" s="28" t="e">
        <f t="shared" si="33"/>
        <v>#DIV/0!</v>
      </c>
      <c r="BZ26" s="28" t="e">
        <f t="shared" si="34"/>
        <v>#DIV/0!</v>
      </c>
      <c r="CA26" s="28" t="e">
        <f t="shared" si="35"/>
        <v>#DIV/0!</v>
      </c>
      <c r="CB26" s="28" t="e">
        <f t="shared" si="36"/>
        <v>#DIV/0!</v>
      </c>
      <c r="CC26" s="28" t="e">
        <f t="shared" si="37"/>
        <v>#DIV/0!</v>
      </c>
      <c r="CD26" s="28" t="e">
        <f t="shared" si="38"/>
        <v>#DIV/0!</v>
      </c>
      <c r="CE26" s="28" t="e">
        <f t="shared" si="39"/>
        <v>#DIV/0!</v>
      </c>
      <c r="CI26" s="110" t="s">
        <v>46</v>
      </c>
      <c r="CJ26" s="104" t="s">
        <v>140</v>
      </c>
      <c r="CK26" s="104"/>
      <c r="CL26" s="114">
        <f>AA8</f>
        <v>1.8</v>
      </c>
      <c r="CM26" s="105">
        <f>AD8</f>
        <v>1.7</v>
      </c>
      <c r="CO26" s="28">
        <v>23</v>
      </c>
      <c r="CQ26" s="28">
        <v>1.6</v>
      </c>
      <c r="CS26" s="29"/>
      <c r="CT26" s="30"/>
      <c r="CU26" s="31"/>
      <c r="CV26" s="31"/>
      <c r="CW26" s="30"/>
      <c r="CZ26" s="48">
        <f t="shared" si="2"/>
        <v>109</v>
      </c>
      <c r="DA26" s="49">
        <f t="shared" si="40"/>
        <v>0</v>
      </c>
      <c r="DB26" s="49">
        <f t="shared" si="41"/>
        <v>4.7523999999999997E-2</v>
      </c>
      <c r="DC26" s="49">
        <f t="shared" si="42"/>
        <v>0</v>
      </c>
      <c r="DD26" s="49">
        <f t="shared" si="43"/>
        <v>-4.7523999999999997E-2</v>
      </c>
      <c r="DE26" s="49">
        <f t="shared" si="44"/>
        <v>-0.65400000000000003</v>
      </c>
      <c r="DF26" s="49">
        <f t="shared" si="45"/>
        <v>-3.5970000000000002E-2</v>
      </c>
      <c r="DG26" s="49">
        <f t="shared" si="46"/>
        <v>-5.2276400000000001E-2</v>
      </c>
      <c r="DH26" s="49">
        <f t="shared" si="47"/>
        <v>0.14827488</v>
      </c>
      <c r="DI26" s="50" t="e">
        <f t="shared" si="48"/>
        <v>#DIV/0!</v>
      </c>
      <c r="DJ26" s="49">
        <f t="shared" si="49"/>
        <v>0</v>
      </c>
      <c r="DK26" s="49">
        <f t="shared" si="50"/>
        <v>0</v>
      </c>
      <c r="DL26" s="49">
        <f t="shared" si="51"/>
        <v>0</v>
      </c>
      <c r="DM26" s="49">
        <f t="shared" si="52"/>
        <v>0</v>
      </c>
      <c r="DN26" s="49">
        <f t="shared" si="53"/>
        <v>0</v>
      </c>
      <c r="DO26" s="49"/>
      <c r="DP26" s="48">
        <f t="shared" si="54"/>
        <v>218</v>
      </c>
      <c r="DQ26" s="49">
        <f t="shared" si="55"/>
        <v>0</v>
      </c>
      <c r="DR26" s="49">
        <f t="shared" si="56"/>
        <v>4.7523999999999997E-2</v>
      </c>
      <c r="DS26" s="49">
        <f t="shared" si="57"/>
        <v>-4.7432000000000002E-2</v>
      </c>
      <c r="DT26" s="49">
        <f t="shared" si="58"/>
        <v>0</v>
      </c>
      <c r="DU26" s="49">
        <f t="shared" si="59"/>
        <v>-9.1999999999994864E-5</v>
      </c>
      <c r="DV26" s="49">
        <f t="shared" si="60"/>
        <v>-0.74399999999999999</v>
      </c>
      <c r="DW26" s="49">
        <f t="shared" si="61"/>
        <v>-4.0919999999999998E-2</v>
      </c>
      <c r="DX26" s="49">
        <f t="shared" si="62"/>
        <v>-1.0119999999999436E-4</v>
      </c>
      <c r="DY26" s="49">
        <f t="shared" si="63"/>
        <v>-5.8791200000000154E-3</v>
      </c>
      <c r="DZ26" s="50" t="e">
        <f t="shared" si="64"/>
        <v>#DIV/0!</v>
      </c>
      <c r="EA26" s="49">
        <f t="shared" si="65"/>
        <v>0</v>
      </c>
      <c r="EB26" s="49">
        <f t="shared" si="66"/>
        <v>0</v>
      </c>
      <c r="EC26" s="49">
        <f t="shared" si="67"/>
        <v>0</v>
      </c>
      <c r="ED26" s="49">
        <f t="shared" si="68"/>
        <v>0</v>
      </c>
      <c r="EE26" s="49">
        <f t="shared" si="69"/>
        <v>0</v>
      </c>
      <c r="EF26" s="49"/>
      <c r="EG26" s="48">
        <f t="shared" si="3"/>
        <v>0</v>
      </c>
      <c r="EH26" s="49">
        <f t="shared" si="4"/>
        <v>0</v>
      </c>
      <c r="EI26" s="49">
        <f t="shared" si="70"/>
        <v>-4.7523999999999997E-2</v>
      </c>
      <c r="EJ26" s="49">
        <f t="shared" si="71"/>
        <v>-1.7003999999999998E-2</v>
      </c>
      <c r="EK26" s="49">
        <f t="shared" si="72"/>
        <v>0</v>
      </c>
      <c r="EL26" s="49">
        <f t="shared" si="73"/>
        <v>6.4528000000000002E-2</v>
      </c>
      <c r="EM26" s="49">
        <f t="shared" si="74"/>
        <v>-1.464</v>
      </c>
      <c r="EN26" s="49">
        <f t="shared" si="75"/>
        <v>-8.0519999999999994E-2</v>
      </c>
      <c r="EO26" s="49">
        <f t="shared" si="76"/>
        <v>7.0980800000000011E-2</v>
      </c>
      <c r="EP26" s="49">
        <f t="shared" si="77"/>
        <v>-0.19785243999999996</v>
      </c>
      <c r="EQ26" s="50" t="e">
        <f t="shared" si="78"/>
        <v>#DIV/0!</v>
      </c>
      <c r="ER26" s="28">
        <f t="shared" si="79"/>
        <v>0</v>
      </c>
      <c r="ES26" s="28">
        <f t="shared" si="80"/>
        <v>0</v>
      </c>
      <c r="ET26" s="28">
        <f t="shared" si="81"/>
        <v>0</v>
      </c>
      <c r="EU26" s="28">
        <f t="shared" si="82"/>
        <v>0</v>
      </c>
      <c r="EV26" s="28">
        <f t="shared" si="83"/>
        <v>0</v>
      </c>
      <c r="EX26" s="48">
        <f t="shared" si="84"/>
        <v>0</v>
      </c>
      <c r="EY26" s="49">
        <f t="shared" si="85"/>
        <v>0</v>
      </c>
      <c r="EZ26" s="49">
        <f t="shared" si="86"/>
        <v>-4.7523999999999997E-2</v>
      </c>
      <c r="FA26" s="49">
        <f t="shared" si="87"/>
        <v>-3.4007999999999997E-2</v>
      </c>
      <c r="FB26" s="49">
        <f t="shared" si="88"/>
        <v>-3.3571999999999998E-2</v>
      </c>
      <c r="FC26" s="49">
        <f t="shared" si="89"/>
        <v>0</v>
      </c>
      <c r="FD26" s="49">
        <f t="shared" si="90"/>
        <v>0.11510399999999998</v>
      </c>
      <c r="FE26" s="49">
        <f t="shared" si="91"/>
        <v>-2.8</v>
      </c>
      <c r="FF26" s="49">
        <f t="shared" si="92"/>
        <v>-0.154</v>
      </c>
      <c r="FG26" s="49">
        <f t="shared" si="93"/>
        <v>0.12661439999999999</v>
      </c>
      <c r="FH26" s="49">
        <f t="shared" si="94"/>
        <v>-0.37174668</v>
      </c>
      <c r="FI26" s="50" t="e">
        <f t="shared" si="95"/>
        <v>#DIV/0!</v>
      </c>
      <c r="FJ26" s="28">
        <f t="shared" si="96"/>
        <v>0</v>
      </c>
      <c r="FK26" s="28">
        <f t="shared" si="97"/>
        <v>0</v>
      </c>
      <c r="FL26" s="28">
        <f t="shared" si="98"/>
        <v>0</v>
      </c>
      <c r="FM26" s="28">
        <f t="shared" si="99"/>
        <v>0</v>
      </c>
      <c r="FN26" s="28">
        <f t="shared" si="100"/>
        <v>0</v>
      </c>
      <c r="FQ26" s="48">
        <f t="shared" si="101"/>
        <v>0</v>
      </c>
      <c r="FR26" s="49">
        <f t="shared" si="102"/>
        <v>0</v>
      </c>
      <c r="FS26" s="49">
        <f t="shared" si="103"/>
        <v>-4.7523999999999997E-2</v>
      </c>
      <c r="FT26" s="49">
        <f t="shared" si="104"/>
        <v>-1.7003999999999998E-2</v>
      </c>
      <c r="FU26" s="49">
        <f t="shared" si="105"/>
        <v>-3.3571999999999998E-2</v>
      </c>
      <c r="FV26" s="49">
        <f t="shared" si="106"/>
        <v>0</v>
      </c>
      <c r="FW26" s="49">
        <f t="shared" si="107"/>
        <v>9.8099999999999993E-2</v>
      </c>
      <c r="FX26" s="49">
        <f t="shared" si="108"/>
        <v>-2.2080000000000002</v>
      </c>
      <c r="FY26" s="49">
        <f t="shared" si="109"/>
        <v>-0.12144000000000001</v>
      </c>
      <c r="FZ26" s="49">
        <f t="shared" si="110"/>
        <v>0.10791000000000001</v>
      </c>
      <c r="GA26" s="49">
        <f t="shared" si="111"/>
        <v>-0.30696143999999997</v>
      </c>
      <c r="GB26" s="50" t="e">
        <f t="shared" si="112"/>
        <v>#DIV/0!</v>
      </c>
      <c r="GC26" s="28">
        <f t="shared" si="113"/>
        <v>0</v>
      </c>
      <c r="GD26" s="28">
        <f t="shared" si="114"/>
        <v>0</v>
      </c>
      <c r="GE26" s="28">
        <f t="shared" si="115"/>
        <v>0</v>
      </c>
      <c r="GF26" s="28">
        <f t="shared" si="116"/>
        <v>0</v>
      </c>
      <c r="GG26" s="28">
        <f t="shared" si="117"/>
        <v>0</v>
      </c>
      <c r="GI26" s="48">
        <f t="shared" si="118"/>
        <v>0</v>
      </c>
      <c r="GJ26" s="49">
        <f t="shared" si="119"/>
        <v>0</v>
      </c>
      <c r="GK26" s="49">
        <f t="shared" si="120"/>
        <v>-4.7523999999999997E-2</v>
      </c>
      <c r="GL26" s="49">
        <f t="shared" si="121"/>
        <v>-3.3790000000000001E-2</v>
      </c>
      <c r="GM26" s="49">
        <f t="shared" si="122"/>
        <v>0</v>
      </c>
      <c r="GN26" s="49">
        <f t="shared" si="123"/>
        <v>8.1313999999999997E-2</v>
      </c>
      <c r="GO26" s="49">
        <f t="shared" si="124"/>
        <v>-2.0539999999999998</v>
      </c>
      <c r="GP26" s="49">
        <f t="shared" si="125"/>
        <v>-0.11296999999999999</v>
      </c>
      <c r="GQ26" s="49">
        <f t="shared" si="126"/>
        <v>8.9445400000000008E-2</v>
      </c>
      <c r="GR26" s="49">
        <f t="shared" si="127"/>
        <v>-0.26849316000000001</v>
      </c>
      <c r="GS26" s="50" t="e">
        <f t="shared" si="128"/>
        <v>#DIV/0!</v>
      </c>
      <c r="GT26" s="28">
        <f t="shared" si="129"/>
        <v>0</v>
      </c>
      <c r="GU26" s="28">
        <f t="shared" si="130"/>
        <v>0</v>
      </c>
      <c r="GV26" s="28">
        <f t="shared" si="131"/>
        <v>0</v>
      </c>
      <c r="GW26" s="28">
        <f t="shared" si="132"/>
        <v>0</v>
      </c>
      <c r="GX26" s="28">
        <f t="shared" si="133"/>
        <v>0</v>
      </c>
      <c r="GZ26" s="48">
        <f t="shared" si="134"/>
        <v>0</v>
      </c>
      <c r="HA26" s="49">
        <f t="shared" si="135"/>
        <v>0</v>
      </c>
      <c r="HB26" s="49">
        <f t="shared" si="136"/>
        <v>-4.7523999999999997E-2</v>
      </c>
      <c r="HC26" s="49">
        <f t="shared" si="137"/>
        <v>-6.8015999999999993E-2</v>
      </c>
      <c r="HD26" s="49">
        <f t="shared" si="138"/>
        <v>-7.0850000000000004E-4</v>
      </c>
      <c r="HE26" s="49">
        <f t="shared" si="139"/>
        <v>0</v>
      </c>
      <c r="HF26" s="49">
        <f t="shared" si="140"/>
        <v>0.11624849999999999</v>
      </c>
      <c r="HG26" s="49">
        <f t="shared" si="141"/>
        <v>-3.6825000000000001</v>
      </c>
      <c r="HH26" s="49">
        <f t="shared" si="142"/>
        <v>-0.20253750000000001</v>
      </c>
      <c r="HI26" s="49">
        <f t="shared" si="143"/>
        <v>0.12787335</v>
      </c>
      <c r="HJ26" s="49">
        <f t="shared" si="144"/>
        <v>-0.51509911999999991</v>
      </c>
      <c r="HK26" s="50" t="e">
        <f t="shared" si="145"/>
        <v>#DIV/0!</v>
      </c>
      <c r="HL26" s="28">
        <f t="shared" si="146"/>
        <v>0</v>
      </c>
      <c r="HM26" s="28">
        <f t="shared" si="147"/>
        <v>0</v>
      </c>
      <c r="HN26" s="28">
        <f t="shared" si="148"/>
        <v>0</v>
      </c>
      <c r="HO26" s="28">
        <f t="shared" si="149"/>
        <v>0</v>
      </c>
      <c r="HP26" s="28">
        <f t="shared" si="150"/>
        <v>0</v>
      </c>
    </row>
    <row r="27" spans="1:224" s="28" customFormat="1" ht="15.75" thickBot="1" x14ac:dyDescent="0.3">
      <c r="A27" s="46"/>
      <c r="B27" s="32"/>
      <c r="C27" s="161">
        <v>8</v>
      </c>
      <c r="D27" s="161"/>
      <c r="E27" s="164"/>
      <c r="F27" s="166"/>
      <c r="G27" s="162"/>
      <c r="H27" s="168"/>
      <c r="I27" s="168"/>
      <c r="J27" s="162"/>
      <c r="K27" s="168"/>
      <c r="L27" s="163"/>
      <c r="M27" s="162"/>
      <c r="N27" s="168"/>
      <c r="O27" s="163"/>
      <c r="P27" s="162"/>
      <c r="Q27" s="168"/>
      <c r="R27" s="168"/>
      <c r="S27" s="163"/>
      <c r="T27" s="162"/>
      <c r="U27" s="163"/>
      <c r="V27" s="164"/>
      <c r="W27" s="165"/>
      <c r="X27" s="166"/>
      <c r="Y27" s="152" t="str">
        <f t="shared" si="0"/>
        <v/>
      </c>
      <c r="Z27" s="153"/>
      <c r="AA27" s="154" t="str">
        <f t="shared" si="5"/>
        <v/>
      </c>
      <c r="AB27" s="155"/>
      <c r="AC27" s="80" t="str">
        <f t="shared" si="6"/>
        <v/>
      </c>
      <c r="AD27" s="132" t="str">
        <f t="shared" si="7"/>
        <v/>
      </c>
      <c r="AE27" s="156"/>
      <c r="AF27" s="133"/>
      <c r="AG27" s="35"/>
      <c r="AH27" s="46"/>
      <c r="AI27" s="46"/>
      <c r="AJ27" s="167">
        <v>8</v>
      </c>
      <c r="AK27" s="167"/>
      <c r="AL27" s="158" t="s">
        <v>82</v>
      </c>
      <c r="AM27" s="159"/>
      <c r="AN27" s="159"/>
      <c r="AO27" s="160"/>
      <c r="AP27" s="86"/>
      <c r="AQ27" s="129" t="str">
        <f t="shared" si="8"/>
        <v/>
      </c>
      <c r="AR27" s="130"/>
      <c r="AS27" s="131"/>
      <c r="AT27" s="132" t="str">
        <f t="shared" si="9"/>
        <v/>
      </c>
      <c r="AU27" s="133"/>
      <c r="AV27" s="129" t="str">
        <f t="shared" si="10"/>
        <v/>
      </c>
      <c r="AW27" s="131"/>
      <c r="AX27" s="36">
        <f t="shared" si="1"/>
        <v>0</v>
      </c>
      <c r="AY27" s="36">
        <f t="shared" si="11"/>
        <v>0</v>
      </c>
      <c r="AZ27" s="36"/>
      <c r="BA27" s="36"/>
      <c r="BB27" s="36"/>
      <c r="BC27" s="36">
        <f t="shared" si="12"/>
        <v>0</v>
      </c>
      <c r="BD27" s="28">
        <f t="shared" si="13"/>
        <v>0</v>
      </c>
      <c r="BE27" s="28">
        <f t="shared" si="14"/>
        <v>0</v>
      </c>
      <c r="BF27" s="28">
        <f t="shared" si="15"/>
        <v>0</v>
      </c>
      <c r="BG27" s="28" t="e">
        <f t="shared" si="16"/>
        <v>#VALUE!</v>
      </c>
      <c r="BH27" s="28" t="e">
        <f t="shared" si="17"/>
        <v>#VALUE!</v>
      </c>
      <c r="BI27" s="79" t="e">
        <f t="shared" si="18"/>
        <v>#VALUE!</v>
      </c>
      <c r="BJ27" s="28" t="e">
        <f t="shared" si="19"/>
        <v>#VALUE!</v>
      </c>
      <c r="BK27" s="28" t="e">
        <f t="shared" si="20"/>
        <v>#VALUE!</v>
      </c>
      <c r="BL27" s="28" t="str">
        <f t="shared" si="21"/>
        <v>se serve</v>
      </c>
      <c r="BM27" s="28" t="str">
        <f t="shared" si="22"/>
        <v>A</v>
      </c>
      <c r="BN27" s="28" t="e">
        <f t="shared" si="23"/>
        <v>#VALUE!</v>
      </c>
      <c r="BO27" s="28" t="str">
        <f t="shared" si="24"/>
        <v>D</v>
      </c>
      <c r="BP27" s="28" t="str">
        <f t="shared" si="25"/>
        <v>A</v>
      </c>
      <c r="BQ27" s="28" t="str">
        <f t="shared" si="26"/>
        <v>A</v>
      </c>
      <c r="BR27" s="28" t="str">
        <f t="shared" si="27"/>
        <v/>
      </c>
      <c r="BS27" s="28" t="str">
        <f t="shared" si="28"/>
        <v/>
      </c>
      <c r="BT27" s="70" t="e">
        <f t="shared" si="29"/>
        <v>#VALUE!</v>
      </c>
      <c r="BU27" s="67" t="e">
        <f t="shared" si="30"/>
        <v>#VALUE!</v>
      </c>
      <c r="BV27" s="71" t="e">
        <f t="shared" si="31"/>
        <v>#VALUE!</v>
      </c>
      <c r="BW27" s="69" t="e">
        <f t="shared" si="32"/>
        <v>#VALUE!</v>
      </c>
      <c r="BX27" s="72" t="e">
        <f>IF(BS27="NO","",HLOOKUP(BS27*1,$BY$19:$CE$38,9))</f>
        <v>#VALUE!</v>
      </c>
      <c r="BY27" s="28" t="e">
        <f t="shared" si="33"/>
        <v>#DIV/0!</v>
      </c>
      <c r="BZ27" s="28" t="e">
        <f t="shared" si="34"/>
        <v>#DIV/0!</v>
      </c>
      <c r="CA27" s="28" t="e">
        <f t="shared" si="35"/>
        <v>#DIV/0!</v>
      </c>
      <c r="CB27" s="28" t="e">
        <f t="shared" si="36"/>
        <v>#DIV/0!</v>
      </c>
      <c r="CC27" s="28" t="e">
        <f t="shared" si="37"/>
        <v>#DIV/0!</v>
      </c>
      <c r="CD27" s="28" t="e">
        <f t="shared" si="38"/>
        <v>#DIV/0!</v>
      </c>
      <c r="CE27" s="28" t="e">
        <f t="shared" si="39"/>
        <v>#DIV/0!</v>
      </c>
      <c r="CI27" s="100"/>
      <c r="CJ27" s="96"/>
      <c r="CK27" s="96"/>
      <c r="CL27" s="113"/>
      <c r="CM27" s="101"/>
      <c r="CO27" s="28">
        <v>24</v>
      </c>
      <c r="CQ27" s="28">
        <v>1.7</v>
      </c>
      <c r="CS27" s="29"/>
      <c r="CT27" s="30"/>
      <c r="CU27" s="31"/>
      <c r="CV27" s="31"/>
      <c r="CW27" s="30"/>
      <c r="CZ27" s="48">
        <f t="shared" si="2"/>
        <v>109</v>
      </c>
      <c r="DA27" s="49">
        <f t="shared" si="40"/>
        <v>0</v>
      </c>
      <c r="DB27" s="49">
        <f t="shared" si="41"/>
        <v>4.7523999999999997E-2</v>
      </c>
      <c r="DC27" s="49">
        <f t="shared" si="42"/>
        <v>0</v>
      </c>
      <c r="DD27" s="49">
        <f t="shared" si="43"/>
        <v>-4.7523999999999997E-2</v>
      </c>
      <c r="DE27" s="49">
        <f t="shared" si="44"/>
        <v>-0.65400000000000003</v>
      </c>
      <c r="DF27" s="49">
        <f t="shared" si="45"/>
        <v>-3.5970000000000002E-2</v>
      </c>
      <c r="DG27" s="49">
        <f t="shared" si="46"/>
        <v>-5.2276400000000001E-2</v>
      </c>
      <c r="DH27" s="49">
        <f t="shared" si="47"/>
        <v>0.14827488</v>
      </c>
      <c r="DI27" s="50" t="e">
        <f t="shared" si="48"/>
        <v>#DIV/0!</v>
      </c>
      <c r="DJ27" s="49">
        <f t="shared" si="49"/>
        <v>0</v>
      </c>
      <c r="DK27" s="49">
        <f t="shared" si="50"/>
        <v>0</v>
      </c>
      <c r="DL27" s="49">
        <f t="shared" si="51"/>
        <v>0</v>
      </c>
      <c r="DM27" s="49">
        <f t="shared" si="52"/>
        <v>0</v>
      </c>
      <c r="DN27" s="49">
        <f t="shared" si="53"/>
        <v>0</v>
      </c>
      <c r="DO27" s="49"/>
      <c r="DP27" s="48">
        <f t="shared" si="54"/>
        <v>218</v>
      </c>
      <c r="DQ27" s="49">
        <f t="shared" si="55"/>
        <v>0</v>
      </c>
      <c r="DR27" s="49">
        <f t="shared" si="56"/>
        <v>4.7523999999999997E-2</v>
      </c>
      <c r="DS27" s="49">
        <f t="shared" si="57"/>
        <v>-4.7432000000000002E-2</v>
      </c>
      <c r="DT27" s="49">
        <f t="shared" si="58"/>
        <v>0</v>
      </c>
      <c r="DU27" s="49">
        <f t="shared" si="59"/>
        <v>-9.1999999999994864E-5</v>
      </c>
      <c r="DV27" s="49">
        <f t="shared" si="60"/>
        <v>-0.74399999999999999</v>
      </c>
      <c r="DW27" s="49">
        <f t="shared" si="61"/>
        <v>-4.0919999999999998E-2</v>
      </c>
      <c r="DX27" s="49">
        <f t="shared" si="62"/>
        <v>-1.0119999999999436E-4</v>
      </c>
      <c r="DY27" s="49">
        <f t="shared" si="63"/>
        <v>-5.8791200000000154E-3</v>
      </c>
      <c r="DZ27" s="50" t="e">
        <f t="shared" si="64"/>
        <v>#DIV/0!</v>
      </c>
      <c r="EA27" s="49">
        <f t="shared" si="65"/>
        <v>0</v>
      </c>
      <c r="EB27" s="49">
        <f t="shared" si="66"/>
        <v>0</v>
      </c>
      <c r="EC27" s="49">
        <f t="shared" si="67"/>
        <v>0</v>
      </c>
      <c r="ED27" s="49">
        <f t="shared" si="68"/>
        <v>0</v>
      </c>
      <c r="EE27" s="49">
        <f t="shared" si="69"/>
        <v>0</v>
      </c>
      <c r="EF27" s="49"/>
      <c r="EG27" s="48">
        <f t="shared" si="3"/>
        <v>0</v>
      </c>
      <c r="EH27" s="49">
        <f t="shared" si="4"/>
        <v>0</v>
      </c>
      <c r="EI27" s="49">
        <f t="shared" si="70"/>
        <v>-4.7523999999999997E-2</v>
      </c>
      <c r="EJ27" s="49">
        <f t="shared" si="71"/>
        <v>-1.7003999999999998E-2</v>
      </c>
      <c r="EK27" s="49">
        <f t="shared" si="72"/>
        <v>0</v>
      </c>
      <c r="EL27" s="49">
        <f t="shared" si="73"/>
        <v>6.4528000000000002E-2</v>
      </c>
      <c r="EM27" s="49">
        <f t="shared" si="74"/>
        <v>-1.464</v>
      </c>
      <c r="EN27" s="49">
        <f t="shared" si="75"/>
        <v>-8.0519999999999994E-2</v>
      </c>
      <c r="EO27" s="49">
        <f t="shared" si="76"/>
        <v>7.0980800000000011E-2</v>
      </c>
      <c r="EP27" s="49">
        <f t="shared" si="77"/>
        <v>-0.19785243999999996</v>
      </c>
      <c r="EQ27" s="50" t="e">
        <f t="shared" si="78"/>
        <v>#DIV/0!</v>
      </c>
      <c r="ER27" s="28">
        <f t="shared" si="79"/>
        <v>0</v>
      </c>
      <c r="ES27" s="28">
        <f t="shared" si="80"/>
        <v>0</v>
      </c>
      <c r="ET27" s="28">
        <f t="shared" si="81"/>
        <v>0</v>
      </c>
      <c r="EU27" s="28">
        <f t="shared" si="82"/>
        <v>0</v>
      </c>
      <c r="EV27" s="28">
        <f t="shared" si="83"/>
        <v>0</v>
      </c>
      <c r="EX27" s="48">
        <f t="shared" si="84"/>
        <v>0</v>
      </c>
      <c r="EY27" s="49">
        <f t="shared" si="85"/>
        <v>0</v>
      </c>
      <c r="EZ27" s="49">
        <f t="shared" si="86"/>
        <v>-4.7523999999999997E-2</v>
      </c>
      <c r="FA27" s="49">
        <f t="shared" si="87"/>
        <v>-3.4007999999999997E-2</v>
      </c>
      <c r="FB27" s="49">
        <f t="shared" si="88"/>
        <v>-3.3571999999999998E-2</v>
      </c>
      <c r="FC27" s="49">
        <f t="shared" si="89"/>
        <v>0</v>
      </c>
      <c r="FD27" s="49">
        <f t="shared" si="90"/>
        <v>0.11510399999999998</v>
      </c>
      <c r="FE27" s="49">
        <f t="shared" si="91"/>
        <v>-2.8</v>
      </c>
      <c r="FF27" s="49">
        <f t="shared" si="92"/>
        <v>-0.154</v>
      </c>
      <c r="FG27" s="49">
        <f t="shared" si="93"/>
        <v>0.12661439999999999</v>
      </c>
      <c r="FH27" s="49">
        <f t="shared" si="94"/>
        <v>-0.37174668</v>
      </c>
      <c r="FI27" s="50" t="e">
        <f t="shared" si="95"/>
        <v>#DIV/0!</v>
      </c>
      <c r="FJ27" s="28">
        <f t="shared" si="96"/>
        <v>0</v>
      </c>
      <c r="FK27" s="28">
        <f t="shared" si="97"/>
        <v>0</v>
      </c>
      <c r="FL27" s="28">
        <f t="shared" si="98"/>
        <v>0</v>
      </c>
      <c r="FM27" s="28">
        <f t="shared" si="99"/>
        <v>0</v>
      </c>
      <c r="FN27" s="28">
        <f t="shared" si="100"/>
        <v>0</v>
      </c>
      <c r="FQ27" s="48">
        <f t="shared" si="101"/>
        <v>0</v>
      </c>
      <c r="FR27" s="49">
        <f t="shared" si="102"/>
        <v>0</v>
      </c>
      <c r="FS27" s="49">
        <f t="shared" si="103"/>
        <v>-4.7523999999999997E-2</v>
      </c>
      <c r="FT27" s="49">
        <f t="shared" si="104"/>
        <v>-1.7003999999999998E-2</v>
      </c>
      <c r="FU27" s="49">
        <f t="shared" si="105"/>
        <v>-3.3571999999999998E-2</v>
      </c>
      <c r="FV27" s="49">
        <f t="shared" si="106"/>
        <v>0</v>
      </c>
      <c r="FW27" s="49">
        <f t="shared" si="107"/>
        <v>9.8099999999999993E-2</v>
      </c>
      <c r="FX27" s="49">
        <f t="shared" si="108"/>
        <v>-2.2080000000000002</v>
      </c>
      <c r="FY27" s="49">
        <f t="shared" si="109"/>
        <v>-0.12144000000000001</v>
      </c>
      <c r="FZ27" s="49">
        <f t="shared" si="110"/>
        <v>0.10791000000000001</v>
      </c>
      <c r="GA27" s="49">
        <f t="shared" si="111"/>
        <v>-0.30696143999999997</v>
      </c>
      <c r="GB27" s="50" t="e">
        <f t="shared" si="112"/>
        <v>#DIV/0!</v>
      </c>
      <c r="GC27" s="28">
        <f t="shared" si="113"/>
        <v>0</v>
      </c>
      <c r="GD27" s="28">
        <f t="shared" si="114"/>
        <v>0</v>
      </c>
      <c r="GE27" s="28">
        <f t="shared" si="115"/>
        <v>0</v>
      </c>
      <c r="GF27" s="28">
        <f t="shared" si="116"/>
        <v>0</v>
      </c>
      <c r="GG27" s="28">
        <f t="shared" si="117"/>
        <v>0</v>
      </c>
      <c r="GI27" s="48">
        <f t="shared" si="118"/>
        <v>0</v>
      </c>
      <c r="GJ27" s="49">
        <f t="shared" si="119"/>
        <v>0</v>
      </c>
      <c r="GK27" s="49">
        <f t="shared" si="120"/>
        <v>-4.7523999999999997E-2</v>
      </c>
      <c r="GL27" s="49">
        <f t="shared" si="121"/>
        <v>-3.3790000000000001E-2</v>
      </c>
      <c r="GM27" s="49">
        <f t="shared" si="122"/>
        <v>0</v>
      </c>
      <c r="GN27" s="49">
        <f t="shared" si="123"/>
        <v>8.1313999999999997E-2</v>
      </c>
      <c r="GO27" s="49">
        <f t="shared" si="124"/>
        <v>-2.0539999999999998</v>
      </c>
      <c r="GP27" s="49">
        <f t="shared" si="125"/>
        <v>-0.11296999999999999</v>
      </c>
      <c r="GQ27" s="49">
        <f t="shared" si="126"/>
        <v>8.9445400000000008E-2</v>
      </c>
      <c r="GR27" s="49">
        <f t="shared" si="127"/>
        <v>-0.26849316000000001</v>
      </c>
      <c r="GS27" s="50" t="e">
        <f t="shared" si="128"/>
        <v>#DIV/0!</v>
      </c>
      <c r="GT27" s="28">
        <f t="shared" si="129"/>
        <v>0</v>
      </c>
      <c r="GU27" s="28">
        <f t="shared" si="130"/>
        <v>0</v>
      </c>
      <c r="GV27" s="28">
        <f t="shared" si="131"/>
        <v>0</v>
      </c>
      <c r="GW27" s="28">
        <f t="shared" si="132"/>
        <v>0</v>
      </c>
      <c r="GX27" s="28">
        <f t="shared" si="133"/>
        <v>0</v>
      </c>
      <c r="GZ27" s="48">
        <f t="shared" si="134"/>
        <v>0</v>
      </c>
      <c r="HA27" s="49">
        <f t="shared" si="135"/>
        <v>0</v>
      </c>
      <c r="HB27" s="49">
        <f t="shared" si="136"/>
        <v>-4.7523999999999997E-2</v>
      </c>
      <c r="HC27" s="49">
        <f t="shared" si="137"/>
        <v>-6.8015999999999993E-2</v>
      </c>
      <c r="HD27" s="49">
        <f t="shared" si="138"/>
        <v>-7.0850000000000004E-4</v>
      </c>
      <c r="HE27" s="49">
        <f t="shared" si="139"/>
        <v>0</v>
      </c>
      <c r="HF27" s="49">
        <f t="shared" si="140"/>
        <v>0.11624849999999999</v>
      </c>
      <c r="HG27" s="49">
        <f t="shared" si="141"/>
        <v>-3.6825000000000001</v>
      </c>
      <c r="HH27" s="49">
        <f t="shared" si="142"/>
        <v>-0.20253750000000001</v>
      </c>
      <c r="HI27" s="49">
        <f t="shared" si="143"/>
        <v>0.12787335</v>
      </c>
      <c r="HJ27" s="49">
        <f t="shared" si="144"/>
        <v>-0.51509911999999991</v>
      </c>
      <c r="HK27" s="50" t="e">
        <f t="shared" si="145"/>
        <v>#DIV/0!</v>
      </c>
      <c r="HL27" s="28">
        <f t="shared" si="146"/>
        <v>0</v>
      </c>
      <c r="HM27" s="28">
        <f t="shared" si="147"/>
        <v>0</v>
      </c>
      <c r="HN27" s="28">
        <f t="shared" si="148"/>
        <v>0</v>
      </c>
      <c r="HO27" s="28">
        <f t="shared" si="149"/>
        <v>0</v>
      </c>
      <c r="HP27" s="28">
        <f t="shared" si="150"/>
        <v>0</v>
      </c>
    </row>
    <row r="28" spans="1:224" s="28" customFormat="1" ht="15.75" thickBot="1" x14ac:dyDescent="0.3">
      <c r="A28" s="46"/>
      <c r="B28" s="32"/>
      <c r="C28" s="161">
        <v>9</v>
      </c>
      <c r="D28" s="161"/>
      <c r="E28" s="149"/>
      <c r="F28" s="150"/>
      <c r="G28" s="169"/>
      <c r="H28" s="170"/>
      <c r="I28" s="170"/>
      <c r="J28" s="169"/>
      <c r="K28" s="170"/>
      <c r="L28" s="171"/>
      <c r="M28" s="169"/>
      <c r="N28" s="170"/>
      <c r="O28" s="171"/>
      <c r="P28" s="169"/>
      <c r="Q28" s="170"/>
      <c r="R28" s="170"/>
      <c r="S28" s="171"/>
      <c r="T28" s="169"/>
      <c r="U28" s="171"/>
      <c r="V28" s="149"/>
      <c r="W28" s="151"/>
      <c r="X28" s="150"/>
      <c r="Y28" s="152" t="str">
        <f t="shared" si="0"/>
        <v/>
      </c>
      <c r="Z28" s="153"/>
      <c r="AA28" s="154" t="str">
        <f t="shared" si="5"/>
        <v/>
      </c>
      <c r="AB28" s="155"/>
      <c r="AC28" s="80" t="str">
        <f t="shared" si="6"/>
        <v/>
      </c>
      <c r="AD28" s="132" t="str">
        <f t="shared" si="7"/>
        <v/>
      </c>
      <c r="AE28" s="156"/>
      <c r="AF28" s="133"/>
      <c r="AG28" s="35"/>
      <c r="AH28" s="46"/>
      <c r="AI28" s="46"/>
      <c r="AJ28" s="157">
        <v>9</v>
      </c>
      <c r="AK28" s="157"/>
      <c r="AL28" s="126" t="s">
        <v>82</v>
      </c>
      <c r="AM28" s="127"/>
      <c r="AN28" s="127"/>
      <c r="AO28" s="128"/>
      <c r="AP28" s="85"/>
      <c r="AQ28" s="129" t="str">
        <f t="shared" si="8"/>
        <v/>
      </c>
      <c r="AR28" s="130"/>
      <c r="AS28" s="131"/>
      <c r="AT28" s="132" t="str">
        <f t="shared" si="9"/>
        <v/>
      </c>
      <c r="AU28" s="133"/>
      <c r="AV28" s="129" t="str">
        <f t="shared" si="10"/>
        <v/>
      </c>
      <c r="AW28" s="131"/>
      <c r="AX28" s="36">
        <f t="shared" si="1"/>
        <v>0</v>
      </c>
      <c r="AY28" s="36">
        <f t="shared" si="11"/>
        <v>0</v>
      </c>
      <c r="AZ28" s="36"/>
      <c r="BA28" s="36"/>
      <c r="BB28" s="36"/>
      <c r="BC28" s="36">
        <f t="shared" si="12"/>
        <v>0</v>
      </c>
      <c r="BD28" s="28">
        <f t="shared" si="13"/>
        <v>0</v>
      </c>
      <c r="BE28" s="28">
        <f t="shared" si="14"/>
        <v>0</v>
      </c>
      <c r="BF28" s="28">
        <f t="shared" si="15"/>
        <v>0</v>
      </c>
      <c r="BG28" s="28" t="e">
        <f t="shared" si="16"/>
        <v>#VALUE!</v>
      </c>
      <c r="BH28" s="28" t="e">
        <f t="shared" si="17"/>
        <v>#VALUE!</v>
      </c>
      <c r="BI28" s="79" t="e">
        <f t="shared" si="18"/>
        <v>#VALUE!</v>
      </c>
      <c r="BJ28" s="28" t="e">
        <f t="shared" si="19"/>
        <v>#VALUE!</v>
      </c>
      <c r="BK28" s="28" t="e">
        <f t="shared" si="20"/>
        <v>#VALUE!</v>
      </c>
      <c r="BL28" s="28" t="str">
        <f t="shared" si="21"/>
        <v>se serve</v>
      </c>
      <c r="BM28" s="28" t="str">
        <f t="shared" si="22"/>
        <v>A</v>
      </c>
      <c r="BN28" s="28" t="e">
        <f t="shared" si="23"/>
        <v>#VALUE!</v>
      </c>
      <c r="BO28" s="28" t="str">
        <f t="shared" si="24"/>
        <v>D</v>
      </c>
      <c r="BP28" s="28" t="str">
        <f t="shared" si="25"/>
        <v>A</v>
      </c>
      <c r="BQ28" s="28" t="str">
        <f t="shared" si="26"/>
        <v>A</v>
      </c>
      <c r="BR28" s="28" t="str">
        <f t="shared" si="27"/>
        <v/>
      </c>
      <c r="BS28" s="28" t="str">
        <f t="shared" si="28"/>
        <v/>
      </c>
      <c r="BT28" s="70" t="e">
        <f t="shared" si="29"/>
        <v>#VALUE!</v>
      </c>
      <c r="BU28" s="67" t="e">
        <f t="shared" si="30"/>
        <v>#VALUE!</v>
      </c>
      <c r="BV28" s="71" t="e">
        <f t="shared" si="31"/>
        <v>#VALUE!</v>
      </c>
      <c r="BW28" s="69" t="e">
        <f t="shared" si="32"/>
        <v>#VALUE!</v>
      </c>
      <c r="BX28" s="72" t="e">
        <f>IF(BS28="NO","",HLOOKUP(BS28*1,$BY$19:$CE$38,10))</f>
        <v>#VALUE!</v>
      </c>
      <c r="BY28" s="28" t="e">
        <f t="shared" si="33"/>
        <v>#DIV/0!</v>
      </c>
      <c r="BZ28" s="28" t="e">
        <f t="shared" si="34"/>
        <v>#DIV/0!</v>
      </c>
      <c r="CA28" s="28" t="e">
        <f t="shared" si="35"/>
        <v>#DIV/0!</v>
      </c>
      <c r="CB28" s="28" t="e">
        <f t="shared" si="36"/>
        <v>#DIV/0!</v>
      </c>
      <c r="CC28" s="28" t="e">
        <f t="shared" si="37"/>
        <v>#DIV/0!</v>
      </c>
      <c r="CD28" s="28" t="e">
        <f t="shared" si="38"/>
        <v>#DIV/0!</v>
      </c>
      <c r="CE28" s="28" t="e">
        <f t="shared" si="39"/>
        <v>#DIV/0!</v>
      </c>
      <c r="CI28" s="109" t="s">
        <v>89</v>
      </c>
      <c r="CJ28" s="107"/>
      <c r="CK28" s="107"/>
      <c r="CL28" s="111">
        <f>VLOOKUP(CK16,CJ20:CM26,3)</f>
        <v>1.8</v>
      </c>
      <c r="CM28" s="108">
        <f>VLOOKUP(CK16,CJ20:CM26,4)</f>
        <v>1.7</v>
      </c>
      <c r="CO28" s="28">
        <v>33</v>
      </c>
      <c r="CQ28" s="28">
        <v>1.8</v>
      </c>
      <c r="CS28" s="29"/>
      <c r="CT28" s="30"/>
      <c r="CU28" s="31"/>
      <c r="CV28" s="31"/>
      <c r="CW28" s="30"/>
      <c r="CZ28" s="48">
        <f t="shared" si="2"/>
        <v>109</v>
      </c>
      <c r="DA28" s="49">
        <f t="shared" si="40"/>
        <v>0</v>
      </c>
      <c r="DB28" s="49">
        <f t="shared" si="41"/>
        <v>4.7523999999999997E-2</v>
      </c>
      <c r="DC28" s="49">
        <f t="shared" si="42"/>
        <v>0</v>
      </c>
      <c r="DD28" s="49">
        <f t="shared" si="43"/>
        <v>-4.7523999999999997E-2</v>
      </c>
      <c r="DE28" s="49">
        <f t="shared" si="44"/>
        <v>-0.65400000000000003</v>
      </c>
      <c r="DF28" s="49">
        <f t="shared" si="45"/>
        <v>-3.5970000000000002E-2</v>
      </c>
      <c r="DG28" s="49">
        <f t="shared" si="46"/>
        <v>-5.2276400000000001E-2</v>
      </c>
      <c r="DH28" s="49">
        <f t="shared" si="47"/>
        <v>0.14827488</v>
      </c>
      <c r="DI28" s="50" t="e">
        <f t="shared" si="48"/>
        <v>#DIV/0!</v>
      </c>
      <c r="DJ28" s="49">
        <f t="shared" si="49"/>
        <v>0</v>
      </c>
      <c r="DK28" s="49">
        <f t="shared" si="50"/>
        <v>0</v>
      </c>
      <c r="DL28" s="49">
        <f t="shared" si="51"/>
        <v>0</v>
      </c>
      <c r="DM28" s="49">
        <f t="shared" si="52"/>
        <v>0</v>
      </c>
      <c r="DN28" s="49">
        <f t="shared" si="53"/>
        <v>0</v>
      </c>
      <c r="DO28" s="49"/>
      <c r="DP28" s="48">
        <f t="shared" si="54"/>
        <v>218</v>
      </c>
      <c r="DQ28" s="49">
        <f t="shared" si="55"/>
        <v>0</v>
      </c>
      <c r="DR28" s="49">
        <f t="shared" si="56"/>
        <v>4.7523999999999997E-2</v>
      </c>
      <c r="DS28" s="49">
        <f t="shared" si="57"/>
        <v>-4.7432000000000002E-2</v>
      </c>
      <c r="DT28" s="49">
        <f t="shared" si="58"/>
        <v>0</v>
      </c>
      <c r="DU28" s="49">
        <f t="shared" si="59"/>
        <v>-9.1999999999994864E-5</v>
      </c>
      <c r="DV28" s="49">
        <f t="shared" si="60"/>
        <v>-0.74399999999999999</v>
      </c>
      <c r="DW28" s="49">
        <f t="shared" si="61"/>
        <v>-4.0919999999999998E-2</v>
      </c>
      <c r="DX28" s="49">
        <f t="shared" si="62"/>
        <v>-1.0119999999999436E-4</v>
      </c>
      <c r="DY28" s="49">
        <f t="shared" si="63"/>
        <v>-5.8791200000000154E-3</v>
      </c>
      <c r="DZ28" s="50" t="e">
        <f t="shared" si="64"/>
        <v>#DIV/0!</v>
      </c>
      <c r="EA28" s="49">
        <f t="shared" si="65"/>
        <v>0</v>
      </c>
      <c r="EB28" s="49">
        <f t="shared" si="66"/>
        <v>0</v>
      </c>
      <c r="EC28" s="49">
        <f t="shared" si="67"/>
        <v>0</v>
      </c>
      <c r="ED28" s="49">
        <f t="shared" si="68"/>
        <v>0</v>
      </c>
      <c r="EE28" s="49">
        <f t="shared" si="69"/>
        <v>0</v>
      </c>
      <c r="EF28" s="49"/>
      <c r="EG28" s="48">
        <f t="shared" si="3"/>
        <v>0</v>
      </c>
      <c r="EH28" s="49">
        <f t="shared" si="4"/>
        <v>0</v>
      </c>
      <c r="EI28" s="49">
        <f t="shared" si="70"/>
        <v>-4.7523999999999997E-2</v>
      </c>
      <c r="EJ28" s="49">
        <f t="shared" si="71"/>
        <v>-1.7003999999999998E-2</v>
      </c>
      <c r="EK28" s="49">
        <f t="shared" si="72"/>
        <v>0</v>
      </c>
      <c r="EL28" s="49">
        <f t="shared" si="73"/>
        <v>6.4528000000000002E-2</v>
      </c>
      <c r="EM28" s="49">
        <f t="shared" si="74"/>
        <v>-1.464</v>
      </c>
      <c r="EN28" s="49">
        <f t="shared" si="75"/>
        <v>-8.0519999999999994E-2</v>
      </c>
      <c r="EO28" s="49">
        <f t="shared" si="76"/>
        <v>7.0980800000000011E-2</v>
      </c>
      <c r="EP28" s="49">
        <f t="shared" si="77"/>
        <v>-0.19785243999999996</v>
      </c>
      <c r="EQ28" s="50" t="e">
        <f t="shared" si="78"/>
        <v>#DIV/0!</v>
      </c>
      <c r="ER28" s="28">
        <f t="shared" si="79"/>
        <v>0</v>
      </c>
      <c r="ES28" s="28">
        <f t="shared" si="80"/>
        <v>0</v>
      </c>
      <c r="ET28" s="28">
        <f t="shared" si="81"/>
        <v>0</v>
      </c>
      <c r="EU28" s="28">
        <f t="shared" si="82"/>
        <v>0</v>
      </c>
      <c r="EV28" s="28">
        <f t="shared" si="83"/>
        <v>0</v>
      </c>
      <c r="EX28" s="48">
        <f t="shared" si="84"/>
        <v>0</v>
      </c>
      <c r="EY28" s="49">
        <f t="shared" si="85"/>
        <v>0</v>
      </c>
      <c r="EZ28" s="49">
        <f t="shared" si="86"/>
        <v>-4.7523999999999997E-2</v>
      </c>
      <c r="FA28" s="49">
        <f t="shared" si="87"/>
        <v>-3.4007999999999997E-2</v>
      </c>
      <c r="FB28" s="49">
        <f t="shared" si="88"/>
        <v>-3.3571999999999998E-2</v>
      </c>
      <c r="FC28" s="49">
        <f t="shared" si="89"/>
        <v>0</v>
      </c>
      <c r="FD28" s="49">
        <f t="shared" si="90"/>
        <v>0.11510399999999998</v>
      </c>
      <c r="FE28" s="49">
        <f t="shared" si="91"/>
        <v>-2.8</v>
      </c>
      <c r="FF28" s="49">
        <f t="shared" si="92"/>
        <v>-0.154</v>
      </c>
      <c r="FG28" s="49">
        <f t="shared" si="93"/>
        <v>0.12661439999999999</v>
      </c>
      <c r="FH28" s="49">
        <f t="shared" si="94"/>
        <v>-0.37174668</v>
      </c>
      <c r="FI28" s="50" t="e">
        <f t="shared" si="95"/>
        <v>#DIV/0!</v>
      </c>
      <c r="FJ28" s="28">
        <f t="shared" si="96"/>
        <v>0</v>
      </c>
      <c r="FK28" s="28">
        <f t="shared" si="97"/>
        <v>0</v>
      </c>
      <c r="FL28" s="28">
        <f t="shared" si="98"/>
        <v>0</v>
      </c>
      <c r="FM28" s="28">
        <f t="shared" si="99"/>
        <v>0</v>
      </c>
      <c r="FN28" s="28">
        <f t="shared" si="100"/>
        <v>0</v>
      </c>
      <c r="FQ28" s="48">
        <f t="shared" si="101"/>
        <v>0</v>
      </c>
      <c r="FR28" s="49">
        <f t="shared" si="102"/>
        <v>0</v>
      </c>
      <c r="FS28" s="49">
        <f t="shared" si="103"/>
        <v>-4.7523999999999997E-2</v>
      </c>
      <c r="FT28" s="49">
        <f t="shared" si="104"/>
        <v>-1.7003999999999998E-2</v>
      </c>
      <c r="FU28" s="49">
        <f t="shared" si="105"/>
        <v>-3.3571999999999998E-2</v>
      </c>
      <c r="FV28" s="49">
        <f t="shared" si="106"/>
        <v>0</v>
      </c>
      <c r="FW28" s="49">
        <f t="shared" si="107"/>
        <v>9.8099999999999993E-2</v>
      </c>
      <c r="FX28" s="49">
        <f t="shared" si="108"/>
        <v>-2.2080000000000002</v>
      </c>
      <c r="FY28" s="49">
        <f t="shared" si="109"/>
        <v>-0.12144000000000001</v>
      </c>
      <c r="FZ28" s="49">
        <f t="shared" si="110"/>
        <v>0.10791000000000001</v>
      </c>
      <c r="GA28" s="49">
        <f t="shared" si="111"/>
        <v>-0.30696143999999997</v>
      </c>
      <c r="GB28" s="50" t="e">
        <f t="shared" si="112"/>
        <v>#DIV/0!</v>
      </c>
      <c r="GC28" s="28">
        <f t="shared" si="113"/>
        <v>0</v>
      </c>
      <c r="GD28" s="28">
        <f t="shared" si="114"/>
        <v>0</v>
      </c>
      <c r="GE28" s="28">
        <f t="shared" si="115"/>
        <v>0</v>
      </c>
      <c r="GF28" s="28">
        <f t="shared" si="116"/>
        <v>0</v>
      </c>
      <c r="GG28" s="28">
        <f t="shared" si="117"/>
        <v>0</v>
      </c>
      <c r="GI28" s="48">
        <f t="shared" si="118"/>
        <v>0</v>
      </c>
      <c r="GJ28" s="49">
        <f t="shared" si="119"/>
        <v>0</v>
      </c>
      <c r="GK28" s="49">
        <f t="shared" si="120"/>
        <v>-4.7523999999999997E-2</v>
      </c>
      <c r="GL28" s="49">
        <f t="shared" si="121"/>
        <v>-3.3790000000000001E-2</v>
      </c>
      <c r="GM28" s="49">
        <f t="shared" si="122"/>
        <v>0</v>
      </c>
      <c r="GN28" s="49">
        <f t="shared" si="123"/>
        <v>8.1313999999999997E-2</v>
      </c>
      <c r="GO28" s="49">
        <f t="shared" si="124"/>
        <v>-2.0539999999999998</v>
      </c>
      <c r="GP28" s="49">
        <f t="shared" si="125"/>
        <v>-0.11296999999999999</v>
      </c>
      <c r="GQ28" s="49">
        <f t="shared" si="126"/>
        <v>8.9445400000000008E-2</v>
      </c>
      <c r="GR28" s="49">
        <f t="shared" si="127"/>
        <v>-0.26849316000000001</v>
      </c>
      <c r="GS28" s="50" t="e">
        <f t="shared" si="128"/>
        <v>#DIV/0!</v>
      </c>
      <c r="GT28" s="28">
        <f t="shared" si="129"/>
        <v>0</v>
      </c>
      <c r="GU28" s="28">
        <f t="shared" si="130"/>
        <v>0</v>
      </c>
      <c r="GV28" s="28">
        <f t="shared" si="131"/>
        <v>0</v>
      </c>
      <c r="GW28" s="28">
        <f t="shared" si="132"/>
        <v>0</v>
      </c>
      <c r="GX28" s="28">
        <f t="shared" si="133"/>
        <v>0</v>
      </c>
      <c r="GZ28" s="48">
        <f t="shared" si="134"/>
        <v>0</v>
      </c>
      <c r="HA28" s="49">
        <f t="shared" si="135"/>
        <v>0</v>
      </c>
      <c r="HB28" s="49">
        <f t="shared" si="136"/>
        <v>-4.7523999999999997E-2</v>
      </c>
      <c r="HC28" s="49">
        <f t="shared" si="137"/>
        <v>-6.8015999999999993E-2</v>
      </c>
      <c r="HD28" s="49">
        <f t="shared" si="138"/>
        <v>-7.0850000000000004E-4</v>
      </c>
      <c r="HE28" s="49">
        <f t="shared" si="139"/>
        <v>0</v>
      </c>
      <c r="HF28" s="49">
        <f t="shared" si="140"/>
        <v>0.11624849999999999</v>
      </c>
      <c r="HG28" s="49">
        <f t="shared" si="141"/>
        <v>-3.6825000000000001</v>
      </c>
      <c r="HH28" s="49">
        <f t="shared" si="142"/>
        <v>-0.20253750000000001</v>
      </c>
      <c r="HI28" s="49">
        <f t="shared" si="143"/>
        <v>0.12787335</v>
      </c>
      <c r="HJ28" s="49">
        <f t="shared" si="144"/>
        <v>-0.51509911999999991</v>
      </c>
      <c r="HK28" s="50" t="e">
        <f t="shared" si="145"/>
        <v>#DIV/0!</v>
      </c>
      <c r="HL28" s="28">
        <f t="shared" si="146"/>
        <v>0</v>
      </c>
      <c r="HM28" s="28">
        <f t="shared" si="147"/>
        <v>0</v>
      </c>
      <c r="HN28" s="28">
        <f t="shared" si="148"/>
        <v>0</v>
      </c>
      <c r="HO28" s="28">
        <f t="shared" si="149"/>
        <v>0</v>
      </c>
      <c r="HP28" s="28">
        <f t="shared" si="150"/>
        <v>0</v>
      </c>
    </row>
    <row r="29" spans="1:224" s="28" customFormat="1" ht="15.75" thickBot="1" x14ac:dyDescent="0.3">
      <c r="A29" s="46"/>
      <c r="B29" s="32"/>
      <c r="C29" s="161">
        <v>10</v>
      </c>
      <c r="D29" s="161"/>
      <c r="E29" s="164"/>
      <c r="F29" s="166"/>
      <c r="G29" s="162"/>
      <c r="H29" s="168"/>
      <c r="I29" s="168"/>
      <c r="J29" s="162"/>
      <c r="K29" s="168"/>
      <c r="L29" s="163"/>
      <c r="M29" s="162"/>
      <c r="N29" s="168"/>
      <c r="O29" s="163"/>
      <c r="P29" s="162"/>
      <c r="Q29" s="168"/>
      <c r="R29" s="168"/>
      <c r="S29" s="163"/>
      <c r="T29" s="162"/>
      <c r="U29" s="163"/>
      <c r="V29" s="164"/>
      <c r="W29" s="165"/>
      <c r="X29" s="166"/>
      <c r="Y29" s="152" t="str">
        <f t="shared" si="0"/>
        <v/>
      </c>
      <c r="Z29" s="153"/>
      <c r="AA29" s="154" t="str">
        <f t="shared" si="5"/>
        <v/>
      </c>
      <c r="AB29" s="155"/>
      <c r="AC29" s="80" t="str">
        <f t="shared" si="6"/>
        <v/>
      </c>
      <c r="AD29" s="132" t="str">
        <f t="shared" si="7"/>
        <v/>
      </c>
      <c r="AE29" s="156"/>
      <c r="AF29" s="133"/>
      <c r="AG29" s="35"/>
      <c r="AH29" s="46"/>
      <c r="AI29" s="46"/>
      <c r="AJ29" s="167">
        <v>10</v>
      </c>
      <c r="AK29" s="167"/>
      <c r="AL29" s="158" t="s">
        <v>82</v>
      </c>
      <c r="AM29" s="159"/>
      <c r="AN29" s="159"/>
      <c r="AO29" s="160"/>
      <c r="AP29" s="86"/>
      <c r="AQ29" s="129" t="str">
        <f t="shared" si="8"/>
        <v/>
      </c>
      <c r="AR29" s="130"/>
      <c r="AS29" s="131"/>
      <c r="AT29" s="132" t="str">
        <f t="shared" si="9"/>
        <v/>
      </c>
      <c r="AU29" s="133"/>
      <c r="AV29" s="129" t="str">
        <f t="shared" si="10"/>
        <v/>
      </c>
      <c r="AW29" s="131"/>
      <c r="AX29" s="36">
        <f t="shared" si="1"/>
        <v>0</v>
      </c>
      <c r="AY29" s="36">
        <f t="shared" si="11"/>
        <v>0</v>
      </c>
      <c r="AZ29" s="36"/>
      <c r="BA29" s="36"/>
      <c r="BB29" s="36"/>
      <c r="BC29" s="36">
        <f t="shared" si="12"/>
        <v>0</v>
      </c>
      <c r="BD29" s="28">
        <f t="shared" si="13"/>
        <v>0</v>
      </c>
      <c r="BE29" s="28">
        <f t="shared" si="14"/>
        <v>0</v>
      </c>
      <c r="BF29" s="28">
        <f t="shared" si="15"/>
        <v>0</v>
      </c>
      <c r="BG29" s="28" t="e">
        <f t="shared" si="16"/>
        <v>#VALUE!</v>
      </c>
      <c r="BH29" s="28" t="e">
        <f t="shared" si="17"/>
        <v>#VALUE!</v>
      </c>
      <c r="BI29" s="79" t="e">
        <f t="shared" si="18"/>
        <v>#VALUE!</v>
      </c>
      <c r="BJ29" s="28" t="e">
        <f t="shared" si="19"/>
        <v>#VALUE!</v>
      </c>
      <c r="BK29" s="28" t="e">
        <f t="shared" si="20"/>
        <v>#VALUE!</v>
      </c>
      <c r="BL29" s="28" t="str">
        <f t="shared" si="21"/>
        <v>se serve</v>
      </c>
      <c r="BM29" s="28" t="str">
        <f t="shared" si="22"/>
        <v>A</v>
      </c>
      <c r="BN29" s="28" t="e">
        <f t="shared" si="23"/>
        <v>#VALUE!</v>
      </c>
      <c r="BO29" s="28" t="str">
        <f t="shared" si="24"/>
        <v>D</v>
      </c>
      <c r="BP29" s="28" t="str">
        <f t="shared" si="25"/>
        <v>A</v>
      </c>
      <c r="BQ29" s="28" t="str">
        <f t="shared" si="26"/>
        <v>A</v>
      </c>
      <c r="BR29" s="28" t="str">
        <f t="shared" si="27"/>
        <v/>
      </c>
      <c r="BS29" s="28" t="str">
        <f t="shared" si="28"/>
        <v/>
      </c>
      <c r="BT29" s="70" t="e">
        <f t="shared" si="29"/>
        <v>#VALUE!</v>
      </c>
      <c r="BU29" s="67" t="e">
        <f t="shared" si="30"/>
        <v>#VALUE!</v>
      </c>
      <c r="BV29" s="71" t="e">
        <f t="shared" si="31"/>
        <v>#VALUE!</v>
      </c>
      <c r="BW29" s="69" t="e">
        <f t="shared" si="32"/>
        <v>#VALUE!</v>
      </c>
      <c r="BX29" s="72" t="e">
        <f>IF(BS29="NO","",HLOOKUP(BS29*1,$BY$19:$CE$38,11))</f>
        <v>#VALUE!</v>
      </c>
      <c r="BY29" s="28" t="e">
        <f t="shared" si="33"/>
        <v>#DIV/0!</v>
      </c>
      <c r="BZ29" s="28" t="e">
        <f t="shared" si="34"/>
        <v>#DIV/0!</v>
      </c>
      <c r="CA29" s="28" t="e">
        <f t="shared" si="35"/>
        <v>#DIV/0!</v>
      </c>
      <c r="CB29" s="28" t="e">
        <f t="shared" si="36"/>
        <v>#DIV/0!</v>
      </c>
      <c r="CC29" s="28" t="e">
        <f t="shared" si="37"/>
        <v>#DIV/0!</v>
      </c>
      <c r="CD29" s="28" t="e">
        <f t="shared" si="38"/>
        <v>#DIV/0!</v>
      </c>
      <c r="CE29" s="28" t="e">
        <f t="shared" si="39"/>
        <v>#DIV/0!</v>
      </c>
      <c r="CO29" s="28">
        <v>36</v>
      </c>
      <c r="CQ29" s="28">
        <v>1.9</v>
      </c>
      <c r="CS29" s="29"/>
      <c r="CT29" s="30"/>
      <c r="CU29" s="31"/>
      <c r="CV29" s="31"/>
      <c r="CW29" s="30"/>
      <c r="CZ29" s="48">
        <f t="shared" si="2"/>
        <v>109</v>
      </c>
      <c r="DA29" s="49">
        <f>J29</f>
        <v>0</v>
      </c>
      <c r="DB29" s="49">
        <f>(DA29*2+(CZ29+$DC$17)*2)*$DC$17/10^6</f>
        <v>4.7523999999999997E-2</v>
      </c>
      <c r="DC29" s="49">
        <f>CZ29*DA29/10^6</f>
        <v>0</v>
      </c>
      <c r="DD29" s="49">
        <f>DC29-DB29-DJ29-DK29</f>
        <v>-4.7523999999999997E-2</v>
      </c>
      <c r="DE29" s="49">
        <f>((((CZ29-$DC$17*2)+(DA29-$DC$17*2))*2)/1000)+DL29</f>
        <v>-0.65400000000000003</v>
      </c>
      <c r="DF29" s="49">
        <f>DE29*$DC$8</f>
        <v>-3.5970000000000002E-2</v>
      </c>
      <c r="DG29" s="49">
        <f>DD29*$DC$9</f>
        <v>-5.2276400000000001E-2</v>
      </c>
      <c r="DH29" s="49">
        <f>(DB29*$DB$17)+DM29+DN29</f>
        <v>0.14827488</v>
      </c>
      <c r="DI29" s="50" t="e">
        <f>(DH29+DG29+DF29)/DC29</f>
        <v>#DIV/0!</v>
      </c>
      <c r="DJ29" s="49">
        <f t="shared" si="49"/>
        <v>0</v>
      </c>
      <c r="DK29" s="49">
        <f t="shared" si="50"/>
        <v>0</v>
      </c>
      <c r="DL29" s="49">
        <f t="shared" si="51"/>
        <v>0</v>
      </c>
      <c r="DM29" s="49">
        <f t="shared" si="52"/>
        <v>0</v>
      </c>
      <c r="DN29" s="49">
        <f t="shared" si="53"/>
        <v>0</v>
      </c>
      <c r="DO29" s="49"/>
      <c r="DP29" s="48">
        <f t="shared" si="54"/>
        <v>218</v>
      </c>
      <c r="DQ29" s="49">
        <f t="shared" si="55"/>
        <v>0</v>
      </c>
      <c r="DR29" s="49">
        <f t="shared" si="56"/>
        <v>4.7523999999999997E-2</v>
      </c>
      <c r="DS29" s="49">
        <f t="shared" si="57"/>
        <v>-4.7432000000000002E-2</v>
      </c>
      <c r="DT29" s="49">
        <f t="shared" si="58"/>
        <v>0</v>
      </c>
      <c r="DU29" s="49">
        <f t="shared" si="59"/>
        <v>-9.1999999999994864E-5</v>
      </c>
      <c r="DV29" s="49">
        <f t="shared" si="60"/>
        <v>-0.74399999999999999</v>
      </c>
      <c r="DW29" s="49">
        <f t="shared" si="61"/>
        <v>-4.0919999999999998E-2</v>
      </c>
      <c r="DX29" s="49">
        <f t="shared" si="62"/>
        <v>-1.0119999999999436E-4</v>
      </c>
      <c r="DY29" s="49">
        <f t="shared" si="63"/>
        <v>-5.8791200000000154E-3</v>
      </c>
      <c r="DZ29" s="50" t="e">
        <f t="shared" si="64"/>
        <v>#DIV/0!</v>
      </c>
      <c r="EA29" s="49">
        <f t="shared" si="65"/>
        <v>0</v>
      </c>
      <c r="EB29" s="49">
        <f t="shared" si="66"/>
        <v>0</v>
      </c>
      <c r="EC29" s="49">
        <f t="shared" si="67"/>
        <v>0</v>
      </c>
      <c r="ED29" s="49">
        <f t="shared" si="68"/>
        <v>0</v>
      </c>
      <c r="EE29" s="49">
        <f t="shared" si="69"/>
        <v>0</v>
      </c>
      <c r="EF29" s="49"/>
      <c r="EG29" s="48">
        <f t="shared" si="3"/>
        <v>0</v>
      </c>
      <c r="EH29" s="49">
        <f t="shared" si="4"/>
        <v>0</v>
      </c>
      <c r="EI29" s="49">
        <f t="shared" si="70"/>
        <v>-4.7523999999999997E-2</v>
      </c>
      <c r="EJ29" s="49">
        <f t="shared" si="71"/>
        <v>-1.7003999999999998E-2</v>
      </c>
      <c r="EK29" s="49">
        <f t="shared" si="72"/>
        <v>0</v>
      </c>
      <c r="EL29" s="49">
        <f t="shared" si="73"/>
        <v>6.4528000000000002E-2</v>
      </c>
      <c r="EM29" s="49">
        <f t="shared" si="74"/>
        <v>-1.464</v>
      </c>
      <c r="EN29" s="49">
        <f t="shared" si="75"/>
        <v>-8.0519999999999994E-2</v>
      </c>
      <c r="EO29" s="49">
        <f t="shared" si="76"/>
        <v>7.0980800000000011E-2</v>
      </c>
      <c r="EP29" s="49">
        <f t="shared" si="77"/>
        <v>-0.19785243999999996</v>
      </c>
      <c r="EQ29" s="50" t="e">
        <f t="shared" si="78"/>
        <v>#DIV/0!</v>
      </c>
      <c r="ER29" s="28">
        <f t="shared" si="79"/>
        <v>0</v>
      </c>
      <c r="ES29" s="28">
        <f t="shared" si="80"/>
        <v>0</v>
      </c>
      <c r="ET29" s="28">
        <f t="shared" si="81"/>
        <v>0</v>
      </c>
      <c r="EU29" s="28">
        <f t="shared" si="82"/>
        <v>0</v>
      </c>
      <c r="EV29" s="28">
        <f t="shared" si="83"/>
        <v>0</v>
      </c>
      <c r="EX29" s="48">
        <f t="shared" si="84"/>
        <v>0</v>
      </c>
      <c r="EY29" s="49">
        <f t="shared" si="85"/>
        <v>0</v>
      </c>
      <c r="EZ29" s="49">
        <f t="shared" si="86"/>
        <v>-4.7523999999999997E-2</v>
      </c>
      <c r="FA29" s="49">
        <f t="shared" si="87"/>
        <v>-3.4007999999999997E-2</v>
      </c>
      <c r="FB29" s="49">
        <f t="shared" si="88"/>
        <v>-3.3571999999999998E-2</v>
      </c>
      <c r="FC29" s="49">
        <f t="shared" si="89"/>
        <v>0</v>
      </c>
      <c r="FD29" s="49">
        <f t="shared" si="90"/>
        <v>0.11510399999999998</v>
      </c>
      <c r="FE29" s="49">
        <f t="shared" si="91"/>
        <v>-2.8</v>
      </c>
      <c r="FF29" s="49">
        <f t="shared" si="92"/>
        <v>-0.154</v>
      </c>
      <c r="FG29" s="49">
        <f t="shared" si="93"/>
        <v>0.12661439999999999</v>
      </c>
      <c r="FH29" s="49">
        <f t="shared" si="94"/>
        <v>-0.37174668</v>
      </c>
      <c r="FI29" s="50" t="e">
        <f t="shared" si="95"/>
        <v>#DIV/0!</v>
      </c>
      <c r="FJ29" s="28">
        <f t="shared" si="96"/>
        <v>0</v>
      </c>
      <c r="FK29" s="28">
        <f t="shared" si="97"/>
        <v>0</v>
      </c>
      <c r="FL29" s="28">
        <f t="shared" si="98"/>
        <v>0</v>
      </c>
      <c r="FM29" s="28">
        <f t="shared" si="99"/>
        <v>0</v>
      </c>
      <c r="FN29" s="28">
        <f t="shared" si="100"/>
        <v>0</v>
      </c>
      <c r="FQ29" s="48">
        <f t="shared" si="101"/>
        <v>0</v>
      </c>
      <c r="FR29" s="49">
        <f t="shared" si="102"/>
        <v>0</v>
      </c>
      <c r="FS29" s="49">
        <f t="shared" si="103"/>
        <v>-4.7523999999999997E-2</v>
      </c>
      <c r="FT29" s="49">
        <f t="shared" si="104"/>
        <v>-1.7003999999999998E-2</v>
      </c>
      <c r="FU29" s="49">
        <f t="shared" si="105"/>
        <v>-3.3571999999999998E-2</v>
      </c>
      <c r="FV29" s="49">
        <f t="shared" si="106"/>
        <v>0</v>
      </c>
      <c r="FW29" s="49">
        <f t="shared" si="107"/>
        <v>9.8099999999999993E-2</v>
      </c>
      <c r="FX29" s="49">
        <f t="shared" si="108"/>
        <v>-2.2080000000000002</v>
      </c>
      <c r="FY29" s="49">
        <f t="shared" si="109"/>
        <v>-0.12144000000000001</v>
      </c>
      <c r="FZ29" s="49">
        <f t="shared" si="110"/>
        <v>0.10791000000000001</v>
      </c>
      <c r="GA29" s="49">
        <f t="shared" si="111"/>
        <v>-0.30696143999999997</v>
      </c>
      <c r="GB29" s="50" t="e">
        <f t="shared" si="112"/>
        <v>#DIV/0!</v>
      </c>
      <c r="GC29" s="28">
        <f t="shared" si="113"/>
        <v>0</v>
      </c>
      <c r="GD29" s="28">
        <f t="shared" si="114"/>
        <v>0</v>
      </c>
      <c r="GE29" s="28">
        <f t="shared" si="115"/>
        <v>0</v>
      </c>
      <c r="GF29" s="28">
        <f t="shared" si="116"/>
        <v>0</v>
      </c>
      <c r="GG29" s="28">
        <f t="shared" si="117"/>
        <v>0</v>
      </c>
      <c r="GI29" s="48">
        <f t="shared" si="118"/>
        <v>0</v>
      </c>
      <c r="GJ29" s="49">
        <f t="shared" si="119"/>
        <v>0</v>
      </c>
      <c r="GK29" s="49">
        <f t="shared" si="120"/>
        <v>-4.7523999999999997E-2</v>
      </c>
      <c r="GL29" s="49">
        <f t="shared" si="121"/>
        <v>-3.3790000000000001E-2</v>
      </c>
      <c r="GM29" s="49">
        <f t="shared" si="122"/>
        <v>0</v>
      </c>
      <c r="GN29" s="49">
        <f t="shared" si="123"/>
        <v>8.1313999999999997E-2</v>
      </c>
      <c r="GO29" s="49">
        <f t="shared" si="124"/>
        <v>-2.0539999999999998</v>
      </c>
      <c r="GP29" s="49">
        <f t="shared" si="125"/>
        <v>-0.11296999999999999</v>
      </c>
      <c r="GQ29" s="49">
        <f t="shared" si="126"/>
        <v>8.9445400000000008E-2</v>
      </c>
      <c r="GR29" s="49">
        <f t="shared" si="127"/>
        <v>-0.26849316000000001</v>
      </c>
      <c r="GS29" s="50" t="e">
        <f t="shared" si="128"/>
        <v>#DIV/0!</v>
      </c>
      <c r="GT29" s="28">
        <f t="shared" si="129"/>
        <v>0</v>
      </c>
      <c r="GU29" s="28">
        <f t="shared" si="130"/>
        <v>0</v>
      </c>
      <c r="GV29" s="28">
        <f t="shared" si="131"/>
        <v>0</v>
      </c>
      <c r="GW29" s="28">
        <f t="shared" si="132"/>
        <v>0</v>
      </c>
      <c r="GX29" s="28">
        <f t="shared" si="133"/>
        <v>0</v>
      </c>
      <c r="GZ29" s="48">
        <f t="shared" si="134"/>
        <v>0</v>
      </c>
      <c r="HA29" s="49">
        <f t="shared" si="135"/>
        <v>0</v>
      </c>
      <c r="HB29" s="49">
        <f t="shared" si="136"/>
        <v>-4.7523999999999997E-2</v>
      </c>
      <c r="HC29" s="49">
        <f t="shared" si="137"/>
        <v>-6.8015999999999993E-2</v>
      </c>
      <c r="HD29" s="49">
        <f t="shared" si="138"/>
        <v>-7.0850000000000004E-4</v>
      </c>
      <c r="HE29" s="49">
        <f t="shared" si="139"/>
        <v>0</v>
      </c>
      <c r="HF29" s="49">
        <f t="shared" si="140"/>
        <v>0.11624849999999999</v>
      </c>
      <c r="HG29" s="49">
        <f t="shared" si="141"/>
        <v>-3.6825000000000001</v>
      </c>
      <c r="HH29" s="49">
        <f t="shared" si="142"/>
        <v>-0.20253750000000001</v>
      </c>
      <c r="HI29" s="49">
        <f t="shared" si="143"/>
        <v>0.12787335</v>
      </c>
      <c r="HJ29" s="49">
        <f t="shared" si="144"/>
        <v>-0.51509911999999991</v>
      </c>
      <c r="HK29" s="50" t="e">
        <f t="shared" si="145"/>
        <v>#DIV/0!</v>
      </c>
      <c r="HL29" s="28">
        <f t="shared" si="146"/>
        <v>0</v>
      </c>
      <c r="HM29" s="28">
        <f t="shared" si="147"/>
        <v>0</v>
      </c>
      <c r="HN29" s="28">
        <f t="shared" si="148"/>
        <v>0</v>
      </c>
      <c r="HO29" s="28">
        <f t="shared" si="149"/>
        <v>0</v>
      </c>
      <c r="HP29" s="28">
        <f t="shared" si="150"/>
        <v>0</v>
      </c>
    </row>
    <row r="30" spans="1:224" s="28" customFormat="1" ht="15.75" thickBot="1" x14ac:dyDescent="0.3">
      <c r="A30" s="46"/>
      <c r="B30" s="32"/>
      <c r="C30" s="161">
        <v>11</v>
      </c>
      <c r="D30" s="161"/>
      <c r="E30" s="149"/>
      <c r="F30" s="150"/>
      <c r="G30" s="169"/>
      <c r="H30" s="170"/>
      <c r="I30" s="170"/>
      <c r="J30" s="169"/>
      <c r="K30" s="170"/>
      <c r="L30" s="171"/>
      <c r="M30" s="169"/>
      <c r="N30" s="170"/>
      <c r="O30" s="171"/>
      <c r="P30" s="169"/>
      <c r="Q30" s="170"/>
      <c r="R30" s="170"/>
      <c r="S30" s="171"/>
      <c r="T30" s="169"/>
      <c r="U30" s="171"/>
      <c r="V30" s="149"/>
      <c r="W30" s="151"/>
      <c r="X30" s="150"/>
      <c r="Y30" s="152" t="str">
        <f t="shared" si="0"/>
        <v/>
      </c>
      <c r="Z30" s="153"/>
      <c r="AA30" s="154" t="str">
        <f t="shared" si="5"/>
        <v/>
      </c>
      <c r="AB30" s="155"/>
      <c r="AC30" s="80" t="str">
        <f t="shared" si="6"/>
        <v/>
      </c>
      <c r="AD30" s="132" t="str">
        <f t="shared" si="7"/>
        <v/>
      </c>
      <c r="AE30" s="156"/>
      <c r="AF30" s="133"/>
      <c r="AG30" s="35"/>
      <c r="AH30" s="46"/>
      <c r="AI30" s="46"/>
      <c r="AJ30" s="157">
        <v>11</v>
      </c>
      <c r="AK30" s="157"/>
      <c r="AL30" s="126" t="s">
        <v>82</v>
      </c>
      <c r="AM30" s="127"/>
      <c r="AN30" s="127"/>
      <c r="AO30" s="128"/>
      <c r="AP30" s="85"/>
      <c r="AQ30" s="129" t="str">
        <f t="shared" si="8"/>
        <v/>
      </c>
      <c r="AR30" s="130"/>
      <c r="AS30" s="131"/>
      <c r="AT30" s="132" t="str">
        <f t="shared" si="9"/>
        <v/>
      </c>
      <c r="AU30" s="133"/>
      <c r="AV30" s="129" t="str">
        <f t="shared" si="10"/>
        <v/>
      </c>
      <c r="AW30" s="131"/>
      <c r="AX30" s="36">
        <f t="shared" si="1"/>
        <v>0</v>
      </c>
      <c r="AY30" s="36">
        <f t="shared" si="11"/>
        <v>0</v>
      </c>
      <c r="AZ30" s="36"/>
      <c r="BA30" s="36"/>
      <c r="BB30" s="36"/>
      <c r="BC30" s="36">
        <f t="shared" si="12"/>
        <v>0</v>
      </c>
      <c r="BD30" s="28">
        <f t="shared" si="13"/>
        <v>0</v>
      </c>
      <c r="BE30" s="28">
        <f t="shared" si="14"/>
        <v>0</v>
      </c>
      <c r="BF30" s="28">
        <f t="shared" si="15"/>
        <v>0</v>
      </c>
      <c r="BG30" s="28" t="e">
        <f t="shared" si="16"/>
        <v>#VALUE!</v>
      </c>
      <c r="BH30" s="28" t="e">
        <f t="shared" si="17"/>
        <v>#VALUE!</v>
      </c>
      <c r="BI30" s="79" t="e">
        <f t="shared" si="18"/>
        <v>#VALUE!</v>
      </c>
      <c r="BJ30" s="28" t="e">
        <f t="shared" si="19"/>
        <v>#VALUE!</v>
      </c>
      <c r="BK30" s="28" t="e">
        <f t="shared" si="20"/>
        <v>#VALUE!</v>
      </c>
      <c r="BL30" s="28" t="str">
        <f t="shared" si="21"/>
        <v>se serve</v>
      </c>
      <c r="BM30" s="28" t="str">
        <f t="shared" si="22"/>
        <v>A</v>
      </c>
      <c r="BN30" s="28" t="e">
        <f t="shared" si="23"/>
        <v>#VALUE!</v>
      </c>
      <c r="BO30" s="28" t="str">
        <f t="shared" si="24"/>
        <v>D</v>
      </c>
      <c r="BP30" s="28" t="str">
        <f t="shared" si="25"/>
        <v>A</v>
      </c>
      <c r="BQ30" s="28" t="str">
        <f t="shared" si="26"/>
        <v>A</v>
      </c>
      <c r="BR30" s="28" t="str">
        <f t="shared" si="27"/>
        <v/>
      </c>
      <c r="BS30" s="28" t="str">
        <f t="shared" si="28"/>
        <v/>
      </c>
      <c r="BT30" s="70" t="e">
        <f t="shared" si="29"/>
        <v>#VALUE!</v>
      </c>
      <c r="BU30" s="67" t="e">
        <f t="shared" si="30"/>
        <v>#VALUE!</v>
      </c>
      <c r="BV30" s="71" t="e">
        <f t="shared" si="31"/>
        <v>#VALUE!</v>
      </c>
      <c r="BW30" s="69" t="e">
        <f t="shared" si="32"/>
        <v>#VALUE!</v>
      </c>
      <c r="BX30" s="72" t="e">
        <f>IF(BS30="NO","",HLOOKUP(BS30*1,$BY$19:$CE$38,12))</f>
        <v>#VALUE!</v>
      </c>
      <c r="BY30" s="28" t="e">
        <f t="shared" si="33"/>
        <v>#DIV/0!</v>
      </c>
      <c r="BZ30" s="28" t="e">
        <f t="shared" si="34"/>
        <v>#DIV/0!</v>
      </c>
      <c r="CA30" s="28" t="e">
        <f t="shared" si="35"/>
        <v>#DIV/0!</v>
      </c>
      <c r="CB30" s="28" t="e">
        <f t="shared" si="36"/>
        <v>#DIV/0!</v>
      </c>
      <c r="CC30" s="28" t="e">
        <f t="shared" si="37"/>
        <v>#DIV/0!</v>
      </c>
      <c r="CD30" s="28" t="e">
        <f t="shared" si="38"/>
        <v>#DIV/0!</v>
      </c>
      <c r="CE30" s="28" t="e">
        <f t="shared" si="39"/>
        <v>#DIV/0!</v>
      </c>
      <c r="CQ30" s="28">
        <v>2</v>
      </c>
      <c r="CS30" s="29"/>
      <c r="CT30" s="30"/>
      <c r="CU30" s="31"/>
      <c r="CV30" s="31"/>
      <c r="CW30" s="30"/>
      <c r="CZ30" s="48">
        <f t="shared" si="2"/>
        <v>109</v>
      </c>
      <c r="DA30" s="49">
        <f t="shared" ref="DA30:DA34" si="151">J30</f>
        <v>0</v>
      </c>
      <c r="DB30" s="49">
        <f t="shared" ref="DB30:DB34" si="152">(DA30*2+(CZ30+$DC$17)*2)*$DC$17/10^6</f>
        <v>4.7523999999999997E-2</v>
      </c>
      <c r="DC30" s="49">
        <f t="shared" ref="DC30:DC34" si="153">CZ30*DA30/10^6</f>
        <v>0</v>
      </c>
      <c r="DD30" s="49">
        <f t="shared" ref="DD30:DD34" si="154">DC30-DB30-DJ30-DK30</f>
        <v>-4.7523999999999997E-2</v>
      </c>
      <c r="DE30" s="49">
        <f t="shared" ref="DE30:DE34" si="155">((((CZ30-$DC$17*2)+(DA30-$DC$17*2))*2)/1000)+DL30</f>
        <v>-0.65400000000000003</v>
      </c>
      <c r="DF30" s="49">
        <f t="shared" si="45"/>
        <v>-3.5970000000000002E-2</v>
      </c>
      <c r="DG30" s="49">
        <f t="shared" ref="DG30:DG34" si="156">DD30*$DC$9</f>
        <v>-5.2276400000000001E-2</v>
      </c>
      <c r="DH30" s="49">
        <f t="shared" ref="DH30:DH34" si="157">(DB30*$DB$17)+DM30+DN30</f>
        <v>0.14827488</v>
      </c>
      <c r="DI30" s="50" t="e">
        <f t="shared" ref="DI30:DI34" si="158">(DH30+DG30+DF30)/DC30</f>
        <v>#DIV/0!</v>
      </c>
      <c r="DJ30" s="49">
        <f t="shared" si="49"/>
        <v>0</v>
      </c>
      <c r="DK30" s="49">
        <f t="shared" si="50"/>
        <v>0</v>
      </c>
      <c r="DL30" s="49">
        <f t="shared" si="51"/>
        <v>0</v>
      </c>
      <c r="DM30" s="49">
        <f t="shared" si="52"/>
        <v>0</v>
      </c>
      <c r="DN30" s="49">
        <f t="shared" si="53"/>
        <v>0</v>
      </c>
      <c r="DO30" s="49"/>
      <c r="DP30" s="48">
        <f t="shared" si="54"/>
        <v>218</v>
      </c>
      <c r="DQ30" s="49">
        <f t="shared" si="55"/>
        <v>0</v>
      </c>
      <c r="DR30" s="49">
        <f t="shared" si="56"/>
        <v>4.7523999999999997E-2</v>
      </c>
      <c r="DS30" s="49">
        <f t="shared" si="57"/>
        <v>-4.7432000000000002E-2</v>
      </c>
      <c r="DT30" s="49">
        <f t="shared" si="58"/>
        <v>0</v>
      </c>
      <c r="DU30" s="49">
        <f t="shared" si="59"/>
        <v>-9.1999999999994864E-5</v>
      </c>
      <c r="DV30" s="49">
        <f t="shared" si="60"/>
        <v>-0.74399999999999999</v>
      </c>
      <c r="DW30" s="49">
        <f t="shared" si="61"/>
        <v>-4.0919999999999998E-2</v>
      </c>
      <c r="DX30" s="49">
        <f t="shared" si="62"/>
        <v>-1.0119999999999436E-4</v>
      </c>
      <c r="DY30" s="49">
        <f t="shared" si="63"/>
        <v>-5.8791200000000154E-3</v>
      </c>
      <c r="DZ30" s="50" t="e">
        <f t="shared" si="64"/>
        <v>#DIV/0!</v>
      </c>
      <c r="EA30" s="49">
        <f t="shared" si="65"/>
        <v>0</v>
      </c>
      <c r="EB30" s="49">
        <f t="shared" si="66"/>
        <v>0</v>
      </c>
      <c r="EC30" s="49">
        <f t="shared" si="67"/>
        <v>0</v>
      </c>
      <c r="ED30" s="49">
        <f t="shared" si="68"/>
        <v>0</v>
      </c>
      <c r="EE30" s="49">
        <f t="shared" si="69"/>
        <v>0</v>
      </c>
      <c r="EF30" s="49"/>
      <c r="EG30" s="48">
        <f t="shared" si="3"/>
        <v>0</v>
      </c>
      <c r="EH30" s="49">
        <f t="shared" si="4"/>
        <v>0</v>
      </c>
      <c r="EI30" s="49">
        <f t="shared" si="70"/>
        <v>-4.7523999999999997E-2</v>
      </c>
      <c r="EJ30" s="49">
        <f t="shared" si="71"/>
        <v>-1.7003999999999998E-2</v>
      </c>
      <c r="EK30" s="49">
        <f t="shared" si="72"/>
        <v>0</v>
      </c>
      <c r="EL30" s="49">
        <f t="shared" si="73"/>
        <v>6.4528000000000002E-2</v>
      </c>
      <c r="EM30" s="49">
        <f t="shared" si="74"/>
        <v>-1.464</v>
      </c>
      <c r="EN30" s="49">
        <f t="shared" si="75"/>
        <v>-8.0519999999999994E-2</v>
      </c>
      <c r="EO30" s="49">
        <f t="shared" si="76"/>
        <v>7.0980800000000011E-2</v>
      </c>
      <c r="EP30" s="49">
        <f t="shared" si="77"/>
        <v>-0.19785243999999996</v>
      </c>
      <c r="EQ30" s="50" t="e">
        <f t="shared" si="78"/>
        <v>#DIV/0!</v>
      </c>
      <c r="ER30" s="28">
        <f t="shared" si="79"/>
        <v>0</v>
      </c>
      <c r="ES30" s="28">
        <f t="shared" si="80"/>
        <v>0</v>
      </c>
      <c r="ET30" s="28">
        <f t="shared" si="81"/>
        <v>0</v>
      </c>
      <c r="EU30" s="28">
        <f t="shared" si="82"/>
        <v>0</v>
      </c>
      <c r="EV30" s="28">
        <f t="shared" si="83"/>
        <v>0</v>
      </c>
      <c r="EX30" s="48">
        <f t="shared" si="84"/>
        <v>0</v>
      </c>
      <c r="EY30" s="49">
        <f t="shared" si="85"/>
        <v>0</v>
      </c>
      <c r="EZ30" s="49">
        <f t="shared" si="86"/>
        <v>-4.7523999999999997E-2</v>
      </c>
      <c r="FA30" s="49">
        <f t="shared" si="87"/>
        <v>-3.4007999999999997E-2</v>
      </c>
      <c r="FB30" s="49">
        <f t="shared" si="88"/>
        <v>-3.3571999999999998E-2</v>
      </c>
      <c r="FC30" s="49">
        <f t="shared" si="89"/>
        <v>0</v>
      </c>
      <c r="FD30" s="49">
        <f t="shared" si="90"/>
        <v>0.11510399999999998</v>
      </c>
      <c r="FE30" s="49">
        <f t="shared" si="91"/>
        <v>-2.8</v>
      </c>
      <c r="FF30" s="49">
        <f t="shared" si="92"/>
        <v>-0.154</v>
      </c>
      <c r="FG30" s="49">
        <f t="shared" si="93"/>
        <v>0.12661439999999999</v>
      </c>
      <c r="FH30" s="49">
        <f t="shared" si="94"/>
        <v>-0.37174668</v>
      </c>
      <c r="FI30" s="50" t="e">
        <f t="shared" si="95"/>
        <v>#DIV/0!</v>
      </c>
      <c r="FJ30" s="28">
        <f t="shared" si="96"/>
        <v>0</v>
      </c>
      <c r="FK30" s="28">
        <f t="shared" si="97"/>
        <v>0</v>
      </c>
      <c r="FL30" s="28">
        <f t="shared" si="98"/>
        <v>0</v>
      </c>
      <c r="FM30" s="28">
        <f t="shared" si="99"/>
        <v>0</v>
      </c>
      <c r="FN30" s="28">
        <f t="shared" si="100"/>
        <v>0</v>
      </c>
      <c r="FQ30" s="48">
        <f t="shared" si="101"/>
        <v>0</v>
      </c>
      <c r="FR30" s="49">
        <f t="shared" si="102"/>
        <v>0</v>
      </c>
      <c r="FS30" s="49">
        <f t="shared" si="103"/>
        <v>-4.7523999999999997E-2</v>
      </c>
      <c r="FT30" s="49">
        <f t="shared" si="104"/>
        <v>-1.7003999999999998E-2</v>
      </c>
      <c r="FU30" s="49">
        <f t="shared" si="105"/>
        <v>-3.3571999999999998E-2</v>
      </c>
      <c r="FV30" s="49">
        <f t="shared" si="106"/>
        <v>0</v>
      </c>
      <c r="FW30" s="49">
        <f t="shared" si="107"/>
        <v>9.8099999999999993E-2</v>
      </c>
      <c r="FX30" s="49">
        <f t="shared" si="108"/>
        <v>-2.2080000000000002</v>
      </c>
      <c r="FY30" s="49">
        <f t="shared" si="109"/>
        <v>-0.12144000000000001</v>
      </c>
      <c r="FZ30" s="49">
        <f t="shared" si="110"/>
        <v>0.10791000000000001</v>
      </c>
      <c r="GA30" s="49">
        <f t="shared" si="111"/>
        <v>-0.30696143999999997</v>
      </c>
      <c r="GB30" s="50" t="e">
        <f t="shared" si="112"/>
        <v>#DIV/0!</v>
      </c>
      <c r="GC30" s="28">
        <f t="shared" si="113"/>
        <v>0</v>
      </c>
      <c r="GD30" s="28">
        <f t="shared" si="114"/>
        <v>0</v>
      </c>
      <c r="GE30" s="28">
        <f t="shared" si="115"/>
        <v>0</v>
      </c>
      <c r="GF30" s="28">
        <f t="shared" si="116"/>
        <v>0</v>
      </c>
      <c r="GG30" s="28">
        <f t="shared" si="117"/>
        <v>0</v>
      </c>
      <c r="GI30" s="48">
        <f t="shared" si="118"/>
        <v>0</v>
      </c>
      <c r="GJ30" s="49">
        <f t="shared" si="119"/>
        <v>0</v>
      </c>
      <c r="GK30" s="49">
        <f t="shared" si="120"/>
        <v>-4.7523999999999997E-2</v>
      </c>
      <c r="GL30" s="49">
        <f t="shared" si="121"/>
        <v>-3.3790000000000001E-2</v>
      </c>
      <c r="GM30" s="49">
        <f t="shared" si="122"/>
        <v>0</v>
      </c>
      <c r="GN30" s="49">
        <f t="shared" si="123"/>
        <v>8.1313999999999997E-2</v>
      </c>
      <c r="GO30" s="49">
        <f t="shared" si="124"/>
        <v>-2.0539999999999998</v>
      </c>
      <c r="GP30" s="49">
        <f t="shared" si="125"/>
        <v>-0.11296999999999999</v>
      </c>
      <c r="GQ30" s="49">
        <f t="shared" si="126"/>
        <v>8.9445400000000008E-2</v>
      </c>
      <c r="GR30" s="49">
        <f t="shared" si="127"/>
        <v>-0.26849316000000001</v>
      </c>
      <c r="GS30" s="50" t="e">
        <f t="shared" si="128"/>
        <v>#DIV/0!</v>
      </c>
      <c r="GT30" s="28">
        <f t="shared" si="129"/>
        <v>0</v>
      </c>
      <c r="GU30" s="28">
        <f t="shared" si="130"/>
        <v>0</v>
      </c>
      <c r="GV30" s="28">
        <f t="shared" si="131"/>
        <v>0</v>
      </c>
      <c r="GW30" s="28">
        <f t="shared" si="132"/>
        <v>0</v>
      </c>
      <c r="GX30" s="28">
        <f t="shared" si="133"/>
        <v>0</v>
      </c>
      <c r="GZ30" s="48">
        <f t="shared" si="134"/>
        <v>0</v>
      </c>
      <c r="HA30" s="49">
        <f t="shared" si="135"/>
        <v>0</v>
      </c>
      <c r="HB30" s="49">
        <f t="shared" si="136"/>
        <v>-4.7523999999999997E-2</v>
      </c>
      <c r="HC30" s="49">
        <f t="shared" si="137"/>
        <v>-6.8015999999999993E-2</v>
      </c>
      <c r="HD30" s="49">
        <f t="shared" si="138"/>
        <v>-7.0850000000000004E-4</v>
      </c>
      <c r="HE30" s="49">
        <f t="shared" si="139"/>
        <v>0</v>
      </c>
      <c r="HF30" s="49">
        <f t="shared" si="140"/>
        <v>0.11624849999999999</v>
      </c>
      <c r="HG30" s="49">
        <f t="shared" si="141"/>
        <v>-3.6825000000000001</v>
      </c>
      <c r="HH30" s="49">
        <f t="shared" si="142"/>
        <v>-0.20253750000000001</v>
      </c>
      <c r="HI30" s="49">
        <f t="shared" si="143"/>
        <v>0.12787335</v>
      </c>
      <c r="HJ30" s="49">
        <f t="shared" si="144"/>
        <v>-0.51509911999999991</v>
      </c>
      <c r="HK30" s="50" t="e">
        <f t="shared" si="145"/>
        <v>#DIV/0!</v>
      </c>
      <c r="HL30" s="28">
        <f t="shared" si="146"/>
        <v>0</v>
      </c>
      <c r="HM30" s="28">
        <f t="shared" si="147"/>
        <v>0</v>
      </c>
      <c r="HN30" s="28">
        <f t="shared" si="148"/>
        <v>0</v>
      </c>
      <c r="HO30" s="28">
        <f t="shared" si="149"/>
        <v>0</v>
      </c>
      <c r="HP30" s="28">
        <f t="shared" si="150"/>
        <v>0</v>
      </c>
    </row>
    <row r="31" spans="1:224" s="28" customFormat="1" ht="15.75" thickBot="1" x14ac:dyDescent="0.3">
      <c r="A31" s="46"/>
      <c r="B31" s="32"/>
      <c r="C31" s="161">
        <v>12</v>
      </c>
      <c r="D31" s="161"/>
      <c r="E31" s="164"/>
      <c r="F31" s="166"/>
      <c r="G31" s="162"/>
      <c r="H31" s="168"/>
      <c r="I31" s="168"/>
      <c r="J31" s="162"/>
      <c r="K31" s="168"/>
      <c r="L31" s="163"/>
      <c r="M31" s="162"/>
      <c r="N31" s="168"/>
      <c r="O31" s="163"/>
      <c r="P31" s="162"/>
      <c r="Q31" s="168"/>
      <c r="R31" s="168"/>
      <c r="S31" s="163"/>
      <c r="T31" s="162"/>
      <c r="U31" s="163"/>
      <c r="V31" s="164"/>
      <c r="W31" s="165"/>
      <c r="X31" s="166"/>
      <c r="Y31" s="152" t="str">
        <f t="shared" si="0"/>
        <v/>
      </c>
      <c r="Z31" s="153"/>
      <c r="AA31" s="154" t="str">
        <f t="shared" si="5"/>
        <v/>
      </c>
      <c r="AB31" s="155"/>
      <c r="AC31" s="80" t="str">
        <f t="shared" si="6"/>
        <v/>
      </c>
      <c r="AD31" s="132" t="str">
        <f t="shared" si="7"/>
        <v/>
      </c>
      <c r="AE31" s="156"/>
      <c r="AF31" s="133"/>
      <c r="AG31" s="35"/>
      <c r="AH31" s="46"/>
      <c r="AI31" s="46"/>
      <c r="AJ31" s="167">
        <v>12</v>
      </c>
      <c r="AK31" s="167"/>
      <c r="AL31" s="158" t="s">
        <v>82</v>
      </c>
      <c r="AM31" s="159"/>
      <c r="AN31" s="159"/>
      <c r="AO31" s="160"/>
      <c r="AP31" s="86"/>
      <c r="AQ31" s="129" t="str">
        <f t="shared" si="8"/>
        <v/>
      </c>
      <c r="AR31" s="130"/>
      <c r="AS31" s="131"/>
      <c r="AT31" s="132" t="str">
        <f t="shared" si="9"/>
        <v/>
      </c>
      <c r="AU31" s="133"/>
      <c r="AV31" s="129" t="str">
        <f t="shared" si="10"/>
        <v/>
      </c>
      <c r="AW31" s="131"/>
      <c r="AX31" s="36">
        <f t="shared" si="1"/>
        <v>0</v>
      </c>
      <c r="AY31" s="36">
        <f t="shared" si="11"/>
        <v>0</v>
      </c>
      <c r="AZ31" s="36"/>
      <c r="BA31" s="36"/>
      <c r="BB31" s="36"/>
      <c r="BC31" s="36">
        <f t="shared" si="12"/>
        <v>0</v>
      </c>
      <c r="BD31" s="28">
        <f t="shared" si="13"/>
        <v>0</v>
      </c>
      <c r="BE31" s="28">
        <f t="shared" si="14"/>
        <v>0</v>
      </c>
      <c r="BF31" s="28">
        <f t="shared" si="15"/>
        <v>0</v>
      </c>
      <c r="BG31" s="28" t="e">
        <f t="shared" si="16"/>
        <v>#VALUE!</v>
      </c>
      <c r="BH31" s="28" t="e">
        <f t="shared" si="17"/>
        <v>#VALUE!</v>
      </c>
      <c r="BI31" s="79" t="e">
        <f t="shared" si="18"/>
        <v>#VALUE!</v>
      </c>
      <c r="BJ31" s="28" t="e">
        <f t="shared" si="19"/>
        <v>#VALUE!</v>
      </c>
      <c r="BK31" s="28" t="e">
        <f t="shared" si="20"/>
        <v>#VALUE!</v>
      </c>
      <c r="BL31" s="28" t="str">
        <f t="shared" si="21"/>
        <v>se serve</v>
      </c>
      <c r="BM31" s="28" t="str">
        <f t="shared" si="22"/>
        <v>A</v>
      </c>
      <c r="BN31" s="28" t="e">
        <f t="shared" si="23"/>
        <v>#VALUE!</v>
      </c>
      <c r="BO31" s="28" t="str">
        <f t="shared" si="24"/>
        <v>D</v>
      </c>
      <c r="BP31" s="28" t="str">
        <f t="shared" si="25"/>
        <v>A</v>
      </c>
      <c r="BQ31" s="28" t="str">
        <f t="shared" si="26"/>
        <v>A</v>
      </c>
      <c r="BR31" s="28" t="str">
        <f t="shared" si="27"/>
        <v/>
      </c>
      <c r="BS31" s="28" t="str">
        <f t="shared" si="28"/>
        <v/>
      </c>
      <c r="BT31" s="70" t="e">
        <f t="shared" si="29"/>
        <v>#VALUE!</v>
      </c>
      <c r="BU31" s="67" t="e">
        <f t="shared" si="30"/>
        <v>#VALUE!</v>
      </c>
      <c r="BV31" s="71" t="e">
        <f t="shared" si="31"/>
        <v>#VALUE!</v>
      </c>
      <c r="BW31" s="69" t="e">
        <f t="shared" si="32"/>
        <v>#VALUE!</v>
      </c>
      <c r="BX31" s="72" t="e">
        <f>IF(BS31="NO","",HLOOKUP(BS31*1,$BY$19:$CE$38,13))</f>
        <v>#VALUE!</v>
      </c>
      <c r="BY31" s="28" t="e">
        <f t="shared" si="33"/>
        <v>#DIV/0!</v>
      </c>
      <c r="BZ31" s="28" t="e">
        <f t="shared" si="34"/>
        <v>#DIV/0!</v>
      </c>
      <c r="CA31" s="28" t="e">
        <f t="shared" si="35"/>
        <v>#DIV/0!</v>
      </c>
      <c r="CB31" s="28" t="e">
        <f t="shared" si="36"/>
        <v>#DIV/0!</v>
      </c>
      <c r="CC31" s="28" t="e">
        <f t="shared" si="37"/>
        <v>#DIV/0!</v>
      </c>
      <c r="CD31" s="28" t="e">
        <f t="shared" si="38"/>
        <v>#DIV/0!</v>
      </c>
      <c r="CE31" s="28" t="e">
        <f t="shared" si="39"/>
        <v>#DIV/0!</v>
      </c>
      <c r="CQ31" s="28">
        <v>2.1</v>
      </c>
      <c r="CS31" s="29"/>
      <c r="CT31" s="30"/>
      <c r="CU31" s="31"/>
      <c r="CV31" s="31"/>
      <c r="CW31" s="30"/>
      <c r="CZ31" s="48">
        <f t="shared" si="2"/>
        <v>109</v>
      </c>
      <c r="DA31" s="49">
        <f t="shared" si="151"/>
        <v>0</v>
      </c>
      <c r="DB31" s="49">
        <f t="shared" si="152"/>
        <v>4.7523999999999997E-2</v>
      </c>
      <c r="DC31" s="49">
        <f t="shared" si="153"/>
        <v>0</v>
      </c>
      <c r="DD31" s="49">
        <f t="shared" si="154"/>
        <v>-4.7523999999999997E-2</v>
      </c>
      <c r="DE31" s="49">
        <f t="shared" si="155"/>
        <v>-0.65400000000000003</v>
      </c>
      <c r="DF31" s="49">
        <f t="shared" si="45"/>
        <v>-3.5970000000000002E-2</v>
      </c>
      <c r="DG31" s="49">
        <f t="shared" si="156"/>
        <v>-5.2276400000000001E-2</v>
      </c>
      <c r="DH31" s="49">
        <f t="shared" si="157"/>
        <v>0.14827488</v>
      </c>
      <c r="DI31" s="50" t="e">
        <f t="shared" si="158"/>
        <v>#DIV/0!</v>
      </c>
      <c r="DJ31" s="49">
        <f t="shared" si="49"/>
        <v>0</v>
      </c>
      <c r="DK31" s="49">
        <f t="shared" si="50"/>
        <v>0</v>
      </c>
      <c r="DL31" s="49">
        <f t="shared" si="51"/>
        <v>0</v>
      </c>
      <c r="DM31" s="49">
        <f t="shared" si="52"/>
        <v>0</v>
      </c>
      <c r="DN31" s="49">
        <f t="shared" si="53"/>
        <v>0</v>
      </c>
      <c r="DO31" s="49"/>
      <c r="DP31" s="48">
        <f t="shared" si="54"/>
        <v>218</v>
      </c>
      <c r="DQ31" s="49">
        <f t="shared" si="55"/>
        <v>0</v>
      </c>
      <c r="DR31" s="49">
        <f t="shared" si="56"/>
        <v>4.7523999999999997E-2</v>
      </c>
      <c r="DS31" s="49">
        <f t="shared" si="57"/>
        <v>-4.7432000000000002E-2</v>
      </c>
      <c r="DT31" s="49">
        <f t="shared" si="58"/>
        <v>0</v>
      </c>
      <c r="DU31" s="49">
        <f t="shared" si="59"/>
        <v>-9.1999999999994864E-5</v>
      </c>
      <c r="DV31" s="49">
        <f t="shared" si="60"/>
        <v>-0.74399999999999999</v>
      </c>
      <c r="DW31" s="49">
        <f t="shared" si="61"/>
        <v>-4.0919999999999998E-2</v>
      </c>
      <c r="DX31" s="49">
        <f t="shared" si="62"/>
        <v>-1.0119999999999436E-4</v>
      </c>
      <c r="DY31" s="49">
        <f t="shared" si="63"/>
        <v>-5.8791200000000154E-3</v>
      </c>
      <c r="DZ31" s="50" t="e">
        <f t="shared" si="64"/>
        <v>#DIV/0!</v>
      </c>
      <c r="EA31" s="49">
        <f t="shared" si="65"/>
        <v>0</v>
      </c>
      <c r="EB31" s="49">
        <f t="shared" si="66"/>
        <v>0</v>
      </c>
      <c r="EC31" s="49">
        <f t="shared" si="67"/>
        <v>0</v>
      </c>
      <c r="ED31" s="49">
        <f t="shared" si="68"/>
        <v>0</v>
      </c>
      <c r="EE31" s="49">
        <f t="shared" si="69"/>
        <v>0</v>
      </c>
      <c r="EF31" s="49"/>
      <c r="EG31" s="48">
        <f t="shared" si="3"/>
        <v>0</v>
      </c>
      <c r="EH31" s="49">
        <f t="shared" si="4"/>
        <v>0</v>
      </c>
      <c r="EI31" s="49">
        <f t="shared" si="70"/>
        <v>-4.7523999999999997E-2</v>
      </c>
      <c r="EJ31" s="49">
        <f t="shared" si="71"/>
        <v>-1.7003999999999998E-2</v>
      </c>
      <c r="EK31" s="49">
        <f t="shared" si="72"/>
        <v>0</v>
      </c>
      <c r="EL31" s="49">
        <f t="shared" si="73"/>
        <v>6.4528000000000002E-2</v>
      </c>
      <c r="EM31" s="49">
        <f t="shared" si="74"/>
        <v>-1.464</v>
      </c>
      <c r="EN31" s="49">
        <f t="shared" si="75"/>
        <v>-8.0519999999999994E-2</v>
      </c>
      <c r="EO31" s="49">
        <f t="shared" si="76"/>
        <v>7.0980800000000011E-2</v>
      </c>
      <c r="EP31" s="49">
        <f t="shared" si="77"/>
        <v>-0.19785243999999996</v>
      </c>
      <c r="EQ31" s="50" t="e">
        <f t="shared" si="78"/>
        <v>#DIV/0!</v>
      </c>
      <c r="ER31" s="28">
        <f t="shared" si="79"/>
        <v>0</v>
      </c>
      <c r="ES31" s="28">
        <f t="shared" si="80"/>
        <v>0</v>
      </c>
      <c r="ET31" s="28">
        <f t="shared" si="81"/>
        <v>0</v>
      </c>
      <c r="EU31" s="28">
        <f t="shared" si="82"/>
        <v>0</v>
      </c>
      <c r="EV31" s="28">
        <f t="shared" si="83"/>
        <v>0</v>
      </c>
      <c r="EX31" s="48">
        <f t="shared" si="84"/>
        <v>0</v>
      </c>
      <c r="EY31" s="49">
        <f t="shared" si="85"/>
        <v>0</v>
      </c>
      <c r="EZ31" s="49">
        <f t="shared" si="86"/>
        <v>-4.7523999999999997E-2</v>
      </c>
      <c r="FA31" s="49">
        <f t="shared" si="87"/>
        <v>-3.4007999999999997E-2</v>
      </c>
      <c r="FB31" s="49">
        <f t="shared" si="88"/>
        <v>-3.3571999999999998E-2</v>
      </c>
      <c r="FC31" s="49">
        <f t="shared" si="89"/>
        <v>0</v>
      </c>
      <c r="FD31" s="49">
        <f t="shared" si="90"/>
        <v>0.11510399999999998</v>
      </c>
      <c r="FE31" s="49">
        <f t="shared" si="91"/>
        <v>-2.8</v>
      </c>
      <c r="FF31" s="49">
        <f t="shared" si="92"/>
        <v>-0.154</v>
      </c>
      <c r="FG31" s="49">
        <f t="shared" si="93"/>
        <v>0.12661439999999999</v>
      </c>
      <c r="FH31" s="49">
        <f t="shared" si="94"/>
        <v>-0.37174668</v>
      </c>
      <c r="FI31" s="50" t="e">
        <f t="shared" si="95"/>
        <v>#DIV/0!</v>
      </c>
      <c r="FJ31" s="28">
        <f t="shared" si="96"/>
        <v>0</v>
      </c>
      <c r="FK31" s="28">
        <f t="shared" si="97"/>
        <v>0</v>
      </c>
      <c r="FL31" s="28">
        <f t="shared" si="98"/>
        <v>0</v>
      </c>
      <c r="FM31" s="28">
        <f t="shared" si="99"/>
        <v>0</v>
      </c>
      <c r="FN31" s="28">
        <f t="shared" si="100"/>
        <v>0</v>
      </c>
      <c r="FQ31" s="48">
        <f t="shared" si="101"/>
        <v>0</v>
      </c>
      <c r="FR31" s="49">
        <f t="shared" si="102"/>
        <v>0</v>
      </c>
      <c r="FS31" s="49">
        <f t="shared" si="103"/>
        <v>-4.7523999999999997E-2</v>
      </c>
      <c r="FT31" s="49">
        <f t="shared" si="104"/>
        <v>-1.7003999999999998E-2</v>
      </c>
      <c r="FU31" s="49">
        <f t="shared" si="105"/>
        <v>-3.3571999999999998E-2</v>
      </c>
      <c r="FV31" s="49">
        <f t="shared" si="106"/>
        <v>0</v>
      </c>
      <c r="FW31" s="49">
        <f t="shared" si="107"/>
        <v>9.8099999999999993E-2</v>
      </c>
      <c r="FX31" s="49">
        <f t="shared" si="108"/>
        <v>-2.2080000000000002</v>
      </c>
      <c r="FY31" s="49">
        <f t="shared" si="109"/>
        <v>-0.12144000000000001</v>
      </c>
      <c r="FZ31" s="49">
        <f t="shared" si="110"/>
        <v>0.10791000000000001</v>
      </c>
      <c r="GA31" s="49">
        <f t="shared" si="111"/>
        <v>-0.30696143999999997</v>
      </c>
      <c r="GB31" s="50" t="e">
        <f t="shared" si="112"/>
        <v>#DIV/0!</v>
      </c>
      <c r="GC31" s="28">
        <f t="shared" si="113"/>
        <v>0</v>
      </c>
      <c r="GD31" s="28">
        <f t="shared" si="114"/>
        <v>0</v>
      </c>
      <c r="GE31" s="28">
        <f t="shared" si="115"/>
        <v>0</v>
      </c>
      <c r="GF31" s="28">
        <f t="shared" si="116"/>
        <v>0</v>
      </c>
      <c r="GG31" s="28">
        <f t="shared" si="117"/>
        <v>0</v>
      </c>
      <c r="GI31" s="48">
        <f t="shared" si="118"/>
        <v>0</v>
      </c>
      <c r="GJ31" s="49">
        <f t="shared" si="119"/>
        <v>0</v>
      </c>
      <c r="GK31" s="49">
        <f t="shared" si="120"/>
        <v>-4.7523999999999997E-2</v>
      </c>
      <c r="GL31" s="49">
        <f t="shared" si="121"/>
        <v>-3.3790000000000001E-2</v>
      </c>
      <c r="GM31" s="49">
        <f t="shared" si="122"/>
        <v>0</v>
      </c>
      <c r="GN31" s="49">
        <f t="shared" si="123"/>
        <v>8.1313999999999997E-2</v>
      </c>
      <c r="GO31" s="49">
        <f t="shared" si="124"/>
        <v>-2.0539999999999998</v>
      </c>
      <c r="GP31" s="49">
        <f t="shared" si="125"/>
        <v>-0.11296999999999999</v>
      </c>
      <c r="GQ31" s="49">
        <f t="shared" si="126"/>
        <v>8.9445400000000008E-2</v>
      </c>
      <c r="GR31" s="49">
        <f t="shared" si="127"/>
        <v>-0.26849316000000001</v>
      </c>
      <c r="GS31" s="50" t="e">
        <f t="shared" si="128"/>
        <v>#DIV/0!</v>
      </c>
      <c r="GT31" s="28">
        <f t="shared" si="129"/>
        <v>0</v>
      </c>
      <c r="GU31" s="28">
        <f t="shared" si="130"/>
        <v>0</v>
      </c>
      <c r="GV31" s="28">
        <f t="shared" si="131"/>
        <v>0</v>
      </c>
      <c r="GW31" s="28">
        <f t="shared" si="132"/>
        <v>0</v>
      </c>
      <c r="GX31" s="28">
        <f t="shared" si="133"/>
        <v>0</v>
      </c>
      <c r="GZ31" s="48">
        <f t="shared" si="134"/>
        <v>0</v>
      </c>
      <c r="HA31" s="49">
        <f t="shared" si="135"/>
        <v>0</v>
      </c>
      <c r="HB31" s="49">
        <f t="shared" si="136"/>
        <v>-4.7523999999999997E-2</v>
      </c>
      <c r="HC31" s="49">
        <f t="shared" si="137"/>
        <v>-6.8015999999999993E-2</v>
      </c>
      <c r="HD31" s="49">
        <f t="shared" si="138"/>
        <v>-7.0850000000000004E-4</v>
      </c>
      <c r="HE31" s="49">
        <f t="shared" si="139"/>
        <v>0</v>
      </c>
      <c r="HF31" s="49">
        <f t="shared" si="140"/>
        <v>0.11624849999999999</v>
      </c>
      <c r="HG31" s="49">
        <f t="shared" si="141"/>
        <v>-3.6825000000000001</v>
      </c>
      <c r="HH31" s="49">
        <f t="shared" si="142"/>
        <v>-0.20253750000000001</v>
      </c>
      <c r="HI31" s="49">
        <f t="shared" si="143"/>
        <v>0.12787335</v>
      </c>
      <c r="HJ31" s="49">
        <f t="shared" si="144"/>
        <v>-0.51509911999999991</v>
      </c>
      <c r="HK31" s="50" t="e">
        <f t="shared" si="145"/>
        <v>#DIV/0!</v>
      </c>
      <c r="HL31" s="28">
        <f t="shared" si="146"/>
        <v>0</v>
      </c>
      <c r="HM31" s="28">
        <f t="shared" si="147"/>
        <v>0</v>
      </c>
      <c r="HN31" s="28">
        <f t="shared" si="148"/>
        <v>0</v>
      </c>
      <c r="HO31" s="28">
        <f t="shared" si="149"/>
        <v>0</v>
      </c>
      <c r="HP31" s="28">
        <f t="shared" si="150"/>
        <v>0</v>
      </c>
    </row>
    <row r="32" spans="1:224" s="28" customFormat="1" ht="15.75" thickBot="1" x14ac:dyDescent="0.3">
      <c r="A32" s="46"/>
      <c r="B32" s="32"/>
      <c r="C32" s="161">
        <v>13</v>
      </c>
      <c r="D32" s="161"/>
      <c r="E32" s="149"/>
      <c r="F32" s="150"/>
      <c r="G32" s="169"/>
      <c r="H32" s="170"/>
      <c r="I32" s="170"/>
      <c r="J32" s="169"/>
      <c r="K32" s="170"/>
      <c r="L32" s="171"/>
      <c r="M32" s="169"/>
      <c r="N32" s="170"/>
      <c r="O32" s="171"/>
      <c r="P32" s="169"/>
      <c r="Q32" s="170"/>
      <c r="R32" s="170"/>
      <c r="S32" s="171"/>
      <c r="T32" s="169"/>
      <c r="U32" s="171"/>
      <c r="V32" s="149"/>
      <c r="W32" s="151"/>
      <c r="X32" s="150"/>
      <c r="Y32" s="152" t="str">
        <f t="shared" si="0"/>
        <v/>
      </c>
      <c r="Z32" s="153"/>
      <c r="AA32" s="154" t="str">
        <f t="shared" si="5"/>
        <v/>
      </c>
      <c r="AB32" s="155"/>
      <c r="AC32" s="80" t="str">
        <f t="shared" si="6"/>
        <v/>
      </c>
      <c r="AD32" s="132" t="str">
        <f t="shared" si="7"/>
        <v/>
      </c>
      <c r="AE32" s="156"/>
      <c r="AF32" s="133"/>
      <c r="AG32" s="35"/>
      <c r="AH32" s="46"/>
      <c r="AI32" s="46"/>
      <c r="AJ32" s="157">
        <v>13</v>
      </c>
      <c r="AK32" s="157"/>
      <c r="AL32" s="126" t="s">
        <v>82</v>
      </c>
      <c r="AM32" s="127"/>
      <c r="AN32" s="127"/>
      <c r="AO32" s="128"/>
      <c r="AP32" s="85"/>
      <c r="AQ32" s="129" t="str">
        <f t="shared" si="8"/>
        <v/>
      </c>
      <c r="AR32" s="130"/>
      <c r="AS32" s="131"/>
      <c r="AT32" s="132" t="str">
        <f t="shared" si="9"/>
        <v/>
      </c>
      <c r="AU32" s="133"/>
      <c r="AV32" s="129" t="str">
        <f t="shared" si="10"/>
        <v/>
      </c>
      <c r="AW32" s="131"/>
      <c r="AX32" s="36">
        <f t="shared" si="1"/>
        <v>0</v>
      </c>
      <c r="AY32" s="36">
        <f t="shared" si="11"/>
        <v>0</v>
      </c>
      <c r="AZ32" s="36"/>
      <c r="BA32" s="36"/>
      <c r="BB32" s="36"/>
      <c r="BC32" s="36">
        <f t="shared" si="12"/>
        <v>0</v>
      </c>
      <c r="BD32" s="28">
        <f t="shared" si="13"/>
        <v>0</v>
      </c>
      <c r="BE32" s="28">
        <f t="shared" si="14"/>
        <v>0</v>
      </c>
      <c r="BF32" s="28">
        <f t="shared" si="15"/>
        <v>0</v>
      </c>
      <c r="BG32" s="28" t="e">
        <f t="shared" si="16"/>
        <v>#VALUE!</v>
      </c>
      <c r="BH32" s="28" t="e">
        <f t="shared" si="17"/>
        <v>#VALUE!</v>
      </c>
      <c r="BI32" s="79" t="e">
        <f t="shared" si="18"/>
        <v>#VALUE!</v>
      </c>
      <c r="BJ32" s="28" t="e">
        <f t="shared" si="19"/>
        <v>#VALUE!</v>
      </c>
      <c r="BK32" s="28" t="e">
        <f t="shared" si="20"/>
        <v>#VALUE!</v>
      </c>
      <c r="BL32" s="28" t="str">
        <f t="shared" si="21"/>
        <v>se serve</v>
      </c>
      <c r="BM32" s="28" t="str">
        <f t="shared" si="22"/>
        <v>A</v>
      </c>
      <c r="BN32" s="28" t="e">
        <f t="shared" si="23"/>
        <v>#VALUE!</v>
      </c>
      <c r="BO32" s="28" t="str">
        <f t="shared" si="24"/>
        <v>D</v>
      </c>
      <c r="BP32" s="28" t="str">
        <f t="shared" si="25"/>
        <v>A</v>
      </c>
      <c r="BQ32" s="28" t="str">
        <f t="shared" si="26"/>
        <v>A</v>
      </c>
      <c r="BR32" s="28" t="str">
        <f t="shared" si="27"/>
        <v/>
      </c>
      <c r="BS32" s="28" t="str">
        <f t="shared" si="28"/>
        <v/>
      </c>
      <c r="BT32" s="70" t="e">
        <f t="shared" si="29"/>
        <v>#VALUE!</v>
      </c>
      <c r="BU32" s="67" t="e">
        <f t="shared" si="30"/>
        <v>#VALUE!</v>
      </c>
      <c r="BV32" s="71" t="e">
        <f t="shared" si="31"/>
        <v>#VALUE!</v>
      </c>
      <c r="BW32" s="69" t="e">
        <f t="shared" si="32"/>
        <v>#VALUE!</v>
      </c>
      <c r="BX32" s="72" t="e">
        <f>IF(BS32="NO","",HLOOKUP(BS32*1,$BY$19:$CE$38,14))</f>
        <v>#VALUE!</v>
      </c>
      <c r="BY32" s="28" t="e">
        <f t="shared" si="33"/>
        <v>#DIV/0!</v>
      </c>
      <c r="BZ32" s="28" t="e">
        <f t="shared" si="34"/>
        <v>#DIV/0!</v>
      </c>
      <c r="CA32" s="28" t="e">
        <f t="shared" si="35"/>
        <v>#DIV/0!</v>
      </c>
      <c r="CB32" s="28" t="e">
        <f t="shared" si="36"/>
        <v>#DIV/0!</v>
      </c>
      <c r="CC32" s="28" t="e">
        <f t="shared" si="37"/>
        <v>#DIV/0!</v>
      </c>
      <c r="CD32" s="28" t="e">
        <f t="shared" si="38"/>
        <v>#DIV/0!</v>
      </c>
      <c r="CE32" s="28" t="e">
        <f t="shared" si="39"/>
        <v>#DIV/0!</v>
      </c>
      <c r="CQ32" s="28">
        <v>2.2000000000000002</v>
      </c>
      <c r="CS32" s="29"/>
      <c r="CT32" s="30"/>
      <c r="CU32" s="31"/>
      <c r="CV32" s="31"/>
      <c r="CW32" s="30"/>
      <c r="CZ32" s="48">
        <f t="shared" si="2"/>
        <v>109</v>
      </c>
      <c r="DA32" s="49">
        <f t="shared" si="151"/>
        <v>0</v>
      </c>
      <c r="DB32" s="49">
        <f t="shared" si="152"/>
        <v>4.7523999999999997E-2</v>
      </c>
      <c r="DC32" s="49">
        <f t="shared" si="153"/>
        <v>0</v>
      </c>
      <c r="DD32" s="49">
        <f t="shared" si="154"/>
        <v>-4.7523999999999997E-2</v>
      </c>
      <c r="DE32" s="49">
        <f t="shared" si="155"/>
        <v>-0.65400000000000003</v>
      </c>
      <c r="DF32" s="49">
        <f t="shared" si="45"/>
        <v>-3.5970000000000002E-2</v>
      </c>
      <c r="DG32" s="49">
        <f t="shared" si="156"/>
        <v>-5.2276400000000001E-2</v>
      </c>
      <c r="DH32" s="49">
        <f t="shared" si="157"/>
        <v>0.14827488</v>
      </c>
      <c r="DI32" s="50" t="e">
        <f t="shared" si="158"/>
        <v>#DIV/0!</v>
      </c>
      <c r="DJ32" s="49">
        <f t="shared" si="49"/>
        <v>0</v>
      </c>
      <c r="DK32" s="49">
        <f t="shared" si="50"/>
        <v>0</v>
      </c>
      <c r="DL32" s="49">
        <f t="shared" si="51"/>
        <v>0</v>
      </c>
      <c r="DM32" s="49">
        <f t="shared" si="52"/>
        <v>0</v>
      </c>
      <c r="DN32" s="49">
        <f t="shared" si="53"/>
        <v>0</v>
      </c>
      <c r="DO32" s="49"/>
      <c r="DP32" s="48">
        <f t="shared" si="54"/>
        <v>218</v>
      </c>
      <c r="DQ32" s="49">
        <f t="shared" si="55"/>
        <v>0</v>
      </c>
      <c r="DR32" s="49">
        <f t="shared" si="56"/>
        <v>4.7523999999999997E-2</v>
      </c>
      <c r="DS32" s="49">
        <f t="shared" si="57"/>
        <v>-4.7432000000000002E-2</v>
      </c>
      <c r="DT32" s="49">
        <f t="shared" si="58"/>
        <v>0</v>
      </c>
      <c r="DU32" s="49">
        <f t="shared" si="59"/>
        <v>-9.1999999999994864E-5</v>
      </c>
      <c r="DV32" s="49">
        <f t="shared" si="60"/>
        <v>-0.74399999999999999</v>
      </c>
      <c r="DW32" s="49">
        <f t="shared" si="61"/>
        <v>-4.0919999999999998E-2</v>
      </c>
      <c r="DX32" s="49">
        <f t="shared" si="62"/>
        <v>-1.0119999999999436E-4</v>
      </c>
      <c r="DY32" s="49">
        <f t="shared" si="63"/>
        <v>-5.8791200000000154E-3</v>
      </c>
      <c r="DZ32" s="50" t="e">
        <f t="shared" si="64"/>
        <v>#DIV/0!</v>
      </c>
      <c r="EA32" s="49">
        <f t="shared" si="65"/>
        <v>0</v>
      </c>
      <c r="EB32" s="49">
        <f t="shared" si="66"/>
        <v>0</v>
      </c>
      <c r="EC32" s="49">
        <f t="shared" si="67"/>
        <v>0</v>
      </c>
      <c r="ED32" s="49">
        <f t="shared" si="68"/>
        <v>0</v>
      </c>
      <c r="EE32" s="49">
        <f t="shared" si="69"/>
        <v>0</v>
      </c>
      <c r="EF32" s="49"/>
      <c r="EG32" s="48">
        <f t="shared" si="3"/>
        <v>0</v>
      </c>
      <c r="EH32" s="49">
        <f t="shared" si="4"/>
        <v>0</v>
      </c>
      <c r="EI32" s="49">
        <f t="shared" si="70"/>
        <v>-4.7523999999999997E-2</v>
      </c>
      <c r="EJ32" s="49">
        <f t="shared" si="71"/>
        <v>-1.7003999999999998E-2</v>
      </c>
      <c r="EK32" s="49">
        <f t="shared" si="72"/>
        <v>0</v>
      </c>
      <c r="EL32" s="49">
        <f t="shared" si="73"/>
        <v>6.4528000000000002E-2</v>
      </c>
      <c r="EM32" s="49">
        <f t="shared" si="74"/>
        <v>-1.464</v>
      </c>
      <c r="EN32" s="49">
        <f t="shared" si="75"/>
        <v>-8.0519999999999994E-2</v>
      </c>
      <c r="EO32" s="49">
        <f t="shared" si="76"/>
        <v>7.0980800000000011E-2</v>
      </c>
      <c r="EP32" s="49">
        <f t="shared" si="77"/>
        <v>-0.19785243999999996</v>
      </c>
      <c r="EQ32" s="50" t="e">
        <f t="shared" si="78"/>
        <v>#DIV/0!</v>
      </c>
      <c r="ER32" s="28">
        <f t="shared" si="79"/>
        <v>0</v>
      </c>
      <c r="ES32" s="28">
        <f t="shared" si="80"/>
        <v>0</v>
      </c>
      <c r="ET32" s="28">
        <f t="shared" si="81"/>
        <v>0</v>
      </c>
      <c r="EU32" s="28">
        <f t="shared" si="82"/>
        <v>0</v>
      </c>
      <c r="EV32" s="28">
        <f t="shared" si="83"/>
        <v>0</v>
      </c>
      <c r="EX32" s="48">
        <f t="shared" si="84"/>
        <v>0</v>
      </c>
      <c r="EY32" s="49">
        <f t="shared" si="85"/>
        <v>0</v>
      </c>
      <c r="EZ32" s="49">
        <f t="shared" si="86"/>
        <v>-4.7523999999999997E-2</v>
      </c>
      <c r="FA32" s="49">
        <f t="shared" si="87"/>
        <v>-3.4007999999999997E-2</v>
      </c>
      <c r="FB32" s="49">
        <f t="shared" si="88"/>
        <v>-3.3571999999999998E-2</v>
      </c>
      <c r="FC32" s="49">
        <f t="shared" si="89"/>
        <v>0</v>
      </c>
      <c r="FD32" s="49">
        <f t="shared" si="90"/>
        <v>0.11510399999999998</v>
      </c>
      <c r="FE32" s="49">
        <f t="shared" si="91"/>
        <v>-2.8</v>
      </c>
      <c r="FF32" s="49">
        <f t="shared" si="92"/>
        <v>-0.154</v>
      </c>
      <c r="FG32" s="49">
        <f t="shared" si="93"/>
        <v>0.12661439999999999</v>
      </c>
      <c r="FH32" s="49">
        <f t="shared" si="94"/>
        <v>-0.37174668</v>
      </c>
      <c r="FI32" s="50" t="e">
        <f t="shared" si="95"/>
        <v>#DIV/0!</v>
      </c>
      <c r="FJ32" s="28">
        <f t="shared" si="96"/>
        <v>0</v>
      </c>
      <c r="FK32" s="28">
        <f t="shared" si="97"/>
        <v>0</v>
      </c>
      <c r="FL32" s="28">
        <f t="shared" si="98"/>
        <v>0</v>
      </c>
      <c r="FM32" s="28">
        <f t="shared" si="99"/>
        <v>0</v>
      </c>
      <c r="FN32" s="28">
        <f t="shared" si="100"/>
        <v>0</v>
      </c>
      <c r="FQ32" s="48">
        <f t="shared" si="101"/>
        <v>0</v>
      </c>
      <c r="FR32" s="49">
        <f t="shared" si="102"/>
        <v>0</v>
      </c>
      <c r="FS32" s="49">
        <f t="shared" si="103"/>
        <v>-4.7523999999999997E-2</v>
      </c>
      <c r="FT32" s="49">
        <f t="shared" si="104"/>
        <v>-1.7003999999999998E-2</v>
      </c>
      <c r="FU32" s="49">
        <f t="shared" si="105"/>
        <v>-3.3571999999999998E-2</v>
      </c>
      <c r="FV32" s="49">
        <f t="shared" si="106"/>
        <v>0</v>
      </c>
      <c r="FW32" s="49">
        <f t="shared" si="107"/>
        <v>9.8099999999999993E-2</v>
      </c>
      <c r="FX32" s="49">
        <f t="shared" si="108"/>
        <v>-2.2080000000000002</v>
      </c>
      <c r="FY32" s="49">
        <f t="shared" si="109"/>
        <v>-0.12144000000000001</v>
      </c>
      <c r="FZ32" s="49">
        <f t="shared" si="110"/>
        <v>0.10791000000000001</v>
      </c>
      <c r="GA32" s="49">
        <f t="shared" si="111"/>
        <v>-0.30696143999999997</v>
      </c>
      <c r="GB32" s="50" t="e">
        <f t="shared" si="112"/>
        <v>#DIV/0!</v>
      </c>
      <c r="GC32" s="28">
        <f t="shared" si="113"/>
        <v>0</v>
      </c>
      <c r="GD32" s="28">
        <f t="shared" si="114"/>
        <v>0</v>
      </c>
      <c r="GE32" s="28">
        <f t="shared" si="115"/>
        <v>0</v>
      </c>
      <c r="GF32" s="28">
        <f t="shared" si="116"/>
        <v>0</v>
      </c>
      <c r="GG32" s="28">
        <f t="shared" si="117"/>
        <v>0</v>
      </c>
      <c r="GI32" s="48">
        <f t="shared" si="118"/>
        <v>0</v>
      </c>
      <c r="GJ32" s="49">
        <f t="shared" si="119"/>
        <v>0</v>
      </c>
      <c r="GK32" s="49">
        <f t="shared" si="120"/>
        <v>-4.7523999999999997E-2</v>
      </c>
      <c r="GL32" s="49">
        <f t="shared" si="121"/>
        <v>-3.3790000000000001E-2</v>
      </c>
      <c r="GM32" s="49">
        <f t="shared" si="122"/>
        <v>0</v>
      </c>
      <c r="GN32" s="49">
        <f t="shared" si="123"/>
        <v>8.1313999999999997E-2</v>
      </c>
      <c r="GO32" s="49">
        <f t="shared" si="124"/>
        <v>-2.0539999999999998</v>
      </c>
      <c r="GP32" s="49">
        <f t="shared" si="125"/>
        <v>-0.11296999999999999</v>
      </c>
      <c r="GQ32" s="49">
        <f t="shared" si="126"/>
        <v>8.9445400000000008E-2</v>
      </c>
      <c r="GR32" s="49">
        <f t="shared" si="127"/>
        <v>-0.26849316000000001</v>
      </c>
      <c r="GS32" s="50" t="e">
        <f t="shared" si="128"/>
        <v>#DIV/0!</v>
      </c>
      <c r="GT32" s="28">
        <f t="shared" si="129"/>
        <v>0</v>
      </c>
      <c r="GU32" s="28">
        <f t="shared" si="130"/>
        <v>0</v>
      </c>
      <c r="GV32" s="28">
        <f t="shared" si="131"/>
        <v>0</v>
      </c>
      <c r="GW32" s="28">
        <f t="shared" si="132"/>
        <v>0</v>
      </c>
      <c r="GX32" s="28">
        <f t="shared" si="133"/>
        <v>0</v>
      </c>
      <c r="GZ32" s="48">
        <f t="shared" si="134"/>
        <v>0</v>
      </c>
      <c r="HA32" s="49">
        <f t="shared" si="135"/>
        <v>0</v>
      </c>
      <c r="HB32" s="49">
        <f t="shared" si="136"/>
        <v>-4.7523999999999997E-2</v>
      </c>
      <c r="HC32" s="49">
        <f t="shared" si="137"/>
        <v>-6.8015999999999993E-2</v>
      </c>
      <c r="HD32" s="49">
        <f t="shared" si="138"/>
        <v>-7.0850000000000004E-4</v>
      </c>
      <c r="HE32" s="49">
        <f t="shared" si="139"/>
        <v>0</v>
      </c>
      <c r="HF32" s="49">
        <f t="shared" si="140"/>
        <v>0.11624849999999999</v>
      </c>
      <c r="HG32" s="49">
        <f t="shared" si="141"/>
        <v>-3.6825000000000001</v>
      </c>
      <c r="HH32" s="49">
        <f t="shared" si="142"/>
        <v>-0.20253750000000001</v>
      </c>
      <c r="HI32" s="49">
        <f t="shared" si="143"/>
        <v>0.12787335</v>
      </c>
      <c r="HJ32" s="49">
        <f t="shared" si="144"/>
        <v>-0.51509911999999991</v>
      </c>
      <c r="HK32" s="50" t="e">
        <f t="shared" si="145"/>
        <v>#DIV/0!</v>
      </c>
      <c r="HL32" s="28">
        <f t="shared" si="146"/>
        <v>0</v>
      </c>
      <c r="HM32" s="28">
        <f t="shared" si="147"/>
        <v>0</v>
      </c>
      <c r="HN32" s="28">
        <f t="shared" si="148"/>
        <v>0</v>
      </c>
      <c r="HO32" s="28">
        <f t="shared" si="149"/>
        <v>0</v>
      </c>
      <c r="HP32" s="28">
        <f t="shared" si="150"/>
        <v>0</v>
      </c>
    </row>
    <row r="33" spans="1:224" s="28" customFormat="1" ht="15.75" thickBot="1" x14ac:dyDescent="0.3">
      <c r="A33" s="46"/>
      <c r="B33" s="32"/>
      <c r="C33" s="161">
        <v>14</v>
      </c>
      <c r="D33" s="161"/>
      <c r="E33" s="164"/>
      <c r="F33" s="166"/>
      <c r="G33" s="162"/>
      <c r="H33" s="168"/>
      <c r="I33" s="168"/>
      <c r="J33" s="162"/>
      <c r="K33" s="168"/>
      <c r="L33" s="163"/>
      <c r="M33" s="162"/>
      <c r="N33" s="168"/>
      <c r="O33" s="163"/>
      <c r="P33" s="162"/>
      <c r="Q33" s="168"/>
      <c r="R33" s="168"/>
      <c r="S33" s="163"/>
      <c r="T33" s="162"/>
      <c r="U33" s="163"/>
      <c r="V33" s="164"/>
      <c r="W33" s="165"/>
      <c r="X33" s="166"/>
      <c r="Y33" s="152" t="str">
        <f t="shared" si="0"/>
        <v/>
      </c>
      <c r="Z33" s="153"/>
      <c r="AA33" s="154" t="str">
        <f t="shared" si="5"/>
        <v/>
      </c>
      <c r="AB33" s="155"/>
      <c r="AC33" s="80" t="str">
        <f t="shared" si="6"/>
        <v/>
      </c>
      <c r="AD33" s="132" t="str">
        <f t="shared" si="7"/>
        <v/>
      </c>
      <c r="AE33" s="156"/>
      <c r="AF33" s="133"/>
      <c r="AG33" s="35"/>
      <c r="AH33" s="46"/>
      <c r="AI33" s="46"/>
      <c r="AJ33" s="167">
        <v>14</v>
      </c>
      <c r="AK33" s="167"/>
      <c r="AL33" s="158" t="s">
        <v>82</v>
      </c>
      <c r="AM33" s="159"/>
      <c r="AN33" s="159"/>
      <c r="AO33" s="160"/>
      <c r="AP33" s="86"/>
      <c r="AQ33" s="129" t="str">
        <f t="shared" si="8"/>
        <v/>
      </c>
      <c r="AR33" s="130"/>
      <c r="AS33" s="131"/>
      <c r="AT33" s="132" t="str">
        <f t="shared" si="9"/>
        <v/>
      </c>
      <c r="AU33" s="133"/>
      <c r="AV33" s="129" t="str">
        <f t="shared" si="10"/>
        <v/>
      </c>
      <c r="AW33" s="131"/>
      <c r="AX33" s="36">
        <f t="shared" si="1"/>
        <v>0</v>
      </c>
      <c r="AY33" s="36">
        <f t="shared" si="11"/>
        <v>0</v>
      </c>
      <c r="AZ33" s="36"/>
      <c r="BA33" s="36"/>
      <c r="BB33" s="36"/>
      <c r="BC33" s="36">
        <f t="shared" si="12"/>
        <v>0</v>
      </c>
      <c r="BD33" s="28">
        <f t="shared" si="13"/>
        <v>0</v>
      </c>
      <c r="BE33" s="28">
        <f t="shared" si="14"/>
        <v>0</v>
      </c>
      <c r="BF33" s="28">
        <f t="shared" si="15"/>
        <v>0</v>
      </c>
      <c r="BG33" s="28" t="e">
        <f t="shared" si="16"/>
        <v>#VALUE!</v>
      </c>
      <c r="BH33" s="28" t="e">
        <f t="shared" si="17"/>
        <v>#VALUE!</v>
      </c>
      <c r="BI33" s="79" t="e">
        <f t="shared" si="18"/>
        <v>#VALUE!</v>
      </c>
      <c r="BJ33" s="28" t="e">
        <f t="shared" si="19"/>
        <v>#VALUE!</v>
      </c>
      <c r="BK33" s="28" t="e">
        <f t="shared" si="20"/>
        <v>#VALUE!</v>
      </c>
      <c r="BL33" s="28" t="str">
        <f t="shared" si="21"/>
        <v>se serve</v>
      </c>
      <c r="BM33" s="28" t="str">
        <f t="shared" si="22"/>
        <v>A</v>
      </c>
      <c r="BN33" s="28" t="e">
        <f t="shared" si="23"/>
        <v>#VALUE!</v>
      </c>
      <c r="BO33" s="28" t="str">
        <f t="shared" si="24"/>
        <v>D</v>
      </c>
      <c r="BP33" s="28" t="str">
        <f t="shared" si="25"/>
        <v>A</v>
      </c>
      <c r="BQ33" s="28" t="str">
        <f t="shared" si="26"/>
        <v>A</v>
      </c>
      <c r="BR33" s="28" t="str">
        <f t="shared" si="27"/>
        <v/>
      </c>
      <c r="BS33" s="28" t="str">
        <f t="shared" si="28"/>
        <v/>
      </c>
      <c r="BT33" s="70" t="e">
        <f t="shared" si="29"/>
        <v>#VALUE!</v>
      </c>
      <c r="BU33" s="67" t="e">
        <f t="shared" si="30"/>
        <v>#VALUE!</v>
      </c>
      <c r="BV33" s="71" t="e">
        <f t="shared" si="31"/>
        <v>#VALUE!</v>
      </c>
      <c r="BW33" s="69" t="e">
        <f t="shared" si="32"/>
        <v>#VALUE!</v>
      </c>
      <c r="BX33" s="72" t="e">
        <f>IF(BS33="NO","",HLOOKUP(BS33*1,$BY$19:$CE$38,15))</f>
        <v>#VALUE!</v>
      </c>
      <c r="BY33" s="28" t="e">
        <f t="shared" si="33"/>
        <v>#DIV/0!</v>
      </c>
      <c r="BZ33" s="28" t="e">
        <f t="shared" si="34"/>
        <v>#DIV/0!</v>
      </c>
      <c r="CA33" s="28" t="e">
        <f t="shared" si="35"/>
        <v>#DIV/0!</v>
      </c>
      <c r="CB33" s="28" t="e">
        <f t="shared" si="36"/>
        <v>#DIV/0!</v>
      </c>
      <c r="CC33" s="28" t="e">
        <f t="shared" si="37"/>
        <v>#DIV/0!</v>
      </c>
      <c r="CD33" s="28" t="e">
        <f t="shared" si="38"/>
        <v>#DIV/0!</v>
      </c>
      <c r="CE33" s="28" t="e">
        <f t="shared" si="39"/>
        <v>#DIV/0!</v>
      </c>
      <c r="CQ33" s="28">
        <v>2.2999999999999998</v>
      </c>
      <c r="CS33" s="29"/>
      <c r="CT33" s="30"/>
      <c r="CU33" s="31"/>
      <c r="CV33" s="31"/>
      <c r="CW33" s="30"/>
      <c r="CZ33" s="48">
        <f t="shared" si="2"/>
        <v>109</v>
      </c>
      <c r="DA33" s="49">
        <f t="shared" si="151"/>
        <v>0</v>
      </c>
      <c r="DB33" s="49">
        <f t="shared" si="152"/>
        <v>4.7523999999999997E-2</v>
      </c>
      <c r="DC33" s="49">
        <f t="shared" si="153"/>
        <v>0</v>
      </c>
      <c r="DD33" s="49">
        <f t="shared" si="154"/>
        <v>-4.7523999999999997E-2</v>
      </c>
      <c r="DE33" s="49">
        <f t="shared" si="155"/>
        <v>-0.65400000000000003</v>
      </c>
      <c r="DF33" s="49">
        <f t="shared" si="45"/>
        <v>-3.5970000000000002E-2</v>
      </c>
      <c r="DG33" s="49">
        <f t="shared" si="156"/>
        <v>-5.2276400000000001E-2</v>
      </c>
      <c r="DH33" s="49">
        <f t="shared" si="157"/>
        <v>0.14827488</v>
      </c>
      <c r="DI33" s="50" t="e">
        <f t="shared" si="158"/>
        <v>#DIV/0!</v>
      </c>
      <c r="DJ33" s="49">
        <f t="shared" si="49"/>
        <v>0</v>
      </c>
      <c r="DK33" s="49">
        <f t="shared" si="50"/>
        <v>0</v>
      </c>
      <c r="DL33" s="49">
        <f t="shared" si="51"/>
        <v>0</v>
      </c>
      <c r="DM33" s="49">
        <f t="shared" si="52"/>
        <v>0</v>
      </c>
      <c r="DN33" s="49">
        <f t="shared" si="53"/>
        <v>0</v>
      </c>
      <c r="DO33" s="49"/>
      <c r="DP33" s="48">
        <f t="shared" si="54"/>
        <v>218</v>
      </c>
      <c r="DQ33" s="49">
        <f t="shared" si="55"/>
        <v>0</v>
      </c>
      <c r="DR33" s="49">
        <f t="shared" si="56"/>
        <v>4.7523999999999997E-2</v>
      </c>
      <c r="DS33" s="49">
        <f t="shared" si="57"/>
        <v>-4.7432000000000002E-2</v>
      </c>
      <c r="DT33" s="49">
        <f t="shared" si="58"/>
        <v>0</v>
      </c>
      <c r="DU33" s="49">
        <f t="shared" si="59"/>
        <v>-9.1999999999994864E-5</v>
      </c>
      <c r="DV33" s="49">
        <f t="shared" si="60"/>
        <v>-0.74399999999999999</v>
      </c>
      <c r="DW33" s="49">
        <f t="shared" si="61"/>
        <v>-4.0919999999999998E-2</v>
      </c>
      <c r="DX33" s="49">
        <f t="shared" si="62"/>
        <v>-1.0119999999999436E-4</v>
      </c>
      <c r="DY33" s="49">
        <f t="shared" si="63"/>
        <v>-5.8791200000000154E-3</v>
      </c>
      <c r="DZ33" s="50" t="e">
        <f t="shared" si="64"/>
        <v>#DIV/0!</v>
      </c>
      <c r="EA33" s="49">
        <f t="shared" si="65"/>
        <v>0</v>
      </c>
      <c r="EB33" s="49">
        <f t="shared" si="66"/>
        <v>0</v>
      </c>
      <c r="EC33" s="49">
        <f t="shared" si="67"/>
        <v>0</v>
      </c>
      <c r="ED33" s="49">
        <f t="shared" si="68"/>
        <v>0</v>
      </c>
      <c r="EE33" s="49">
        <f t="shared" si="69"/>
        <v>0</v>
      </c>
      <c r="EF33" s="49"/>
      <c r="EG33" s="48">
        <f t="shared" si="3"/>
        <v>0</v>
      </c>
      <c r="EH33" s="49">
        <f t="shared" si="4"/>
        <v>0</v>
      </c>
      <c r="EI33" s="49">
        <f t="shared" si="70"/>
        <v>-4.7523999999999997E-2</v>
      </c>
      <c r="EJ33" s="49">
        <f t="shared" si="71"/>
        <v>-1.7003999999999998E-2</v>
      </c>
      <c r="EK33" s="49">
        <f t="shared" si="72"/>
        <v>0</v>
      </c>
      <c r="EL33" s="49">
        <f t="shared" si="73"/>
        <v>6.4528000000000002E-2</v>
      </c>
      <c r="EM33" s="49">
        <f t="shared" si="74"/>
        <v>-1.464</v>
      </c>
      <c r="EN33" s="49">
        <f t="shared" si="75"/>
        <v>-8.0519999999999994E-2</v>
      </c>
      <c r="EO33" s="49">
        <f t="shared" si="76"/>
        <v>7.0980800000000011E-2</v>
      </c>
      <c r="EP33" s="49">
        <f t="shared" si="77"/>
        <v>-0.19785243999999996</v>
      </c>
      <c r="EQ33" s="50" t="e">
        <f t="shared" si="78"/>
        <v>#DIV/0!</v>
      </c>
      <c r="ER33" s="28">
        <f t="shared" si="79"/>
        <v>0</v>
      </c>
      <c r="ES33" s="28">
        <f t="shared" si="80"/>
        <v>0</v>
      </c>
      <c r="ET33" s="28">
        <f t="shared" si="81"/>
        <v>0</v>
      </c>
      <c r="EU33" s="28">
        <f t="shared" si="82"/>
        <v>0</v>
      </c>
      <c r="EV33" s="28">
        <f t="shared" si="83"/>
        <v>0</v>
      </c>
      <c r="EX33" s="48">
        <f t="shared" si="84"/>
        <v>0</v>
      </c>
      <c r="EY33" s="49">
        <f t="shared" si="85"/>
        <v>0</v>
      </c>
      <c r="EZ33" s="49">
        <f t="shared" si="86"/>
        <v>-4.7523999999999997E-2</v>
      </c>
      <c r="FA33" s="49">
        <f t="shared" si="87"/>
        <v>-3.4007999999999997E-2</v>
      </c>
      <c r="FB33" s="49">
        <f t="shared" si="88"/>
        <v>-3.3571999999999998E-2</v>
      </c>
      <c r="FC33" s="49">
        <f t="shared" si="89"/>
        <v>0</v>
      </c>
      <c r="FD33" s="49">
        <f t="shared" si="90"/>
        <v>0.11510399999999998</v>
      </c>
      <c r="FE33" s="49">
        <f t="shared" si="91"/>
        <v>-2.8</v>
      </c>
      <c r="FF33" s="49">
        <f t="shared" si="92"/>
        <v>-0.154</v>
      </c>
      <c r="FG33" s="49">
        <f t="shared" si="93"/>
        <v>0.12661439999999999</v>
      </c>
      <c r="FH33" s="49">
        <f t="shared" si="94"/>
        <v>-0.37174668</v>
      </c>
      <c r="FI33" s="50" t="e">
        <f t="shared" si="95"/>
        <v>#DIV/0!</v>
      </c>
      <c r="FJ33" s="28">
        <f t="shared" si="96"/>
        <v>0</v>
      </c>
      <c r="FK33" s="28">
        <f t="shared" si="97"/>
        <v>0</v>
      </c>
      <c r="FL33" s="28">
        <f t="shared" si="98"/>
        <v>0</v>
      </c>
      <c r="FM33" s="28">
        <f t="shared" si="99"/>
        <v>0</v>
      </c>
      <c r="FN33" s="28">
        <f t="shared" si="100"/>
        <v>0</v>
      </c>
      <c r="FQ33" s="48">
        <f t="shared" si="101"/>
        <v>0</v>
      </c>
      <c r="FR33" s="49">
        <f t="shared" si="102"/>
        <v>0</v>
      </c>
      <c r="FS33" s="49">
        <f t="shared" si="103"/>
        <v>-4.7523999999999997E-2</v>
      </c>
      <c r="FT33" s="49">
        <f t="shared" si="104"/>
        <v>-1.7003999999999998E-2</v>
      </c>
      <c r="FU33" s="49">
        <f t="shared" si="105"/>
        <v>-3.3571999999999998E-2</v>
      </c>
      <c r="FV33" s="49">
        <f t="shared" si="106"/>
        <v>0</v>
      </c>
      <c r="FW33" s="49">
        <f t="shared" si="107"/>
        <v>9.8099999999999993E-2</v>
      </c>
      <c r="FX33" s="49">
        <f t="shared" si="108"/>
        <v>-2.2080000000000002</v>
      </c>
      <c r="FY33" s="49">
        <f t="shared" si="109"/>
        <v>-0.12144000000000001</v>
      </c>
      <c r="FZ33" s="49">
        <f t="shared" si="110"/>
        <v>0.10791000000000001</v>
      </c>
      <c r="GA33" s="49">
        <f t="shared" si="111"/>
        <v>-0.30696143999999997</v>
      </c>
      <c r="GB33" s="50" t="e">
        <f t="shared" si="112"/>
        <v>#DIV/0!</v>
      </c>
      <c r="GC33" s="28">
        <f t="shared" si="113"/>
        <v>0</v>
      </c>
      <c r="GD33" s="28">
        <f t="shared" si="114"/>
        <v>0</v>
      </c>
      <c r="GE33" s="28">
        <f t="shared" si="115"/>
        <v>0</v>
      </c>
      <c r="GF33" s="28">
        <f t="shared" si="116"/>
        <v>0</v>
      </c>
      <c r="GG33" s="28">
        <f t="shared" si="117"/>
        <v>0</v>
      </c>
      <c r="GI33" s="48">
        <f t="shared" si="118"/>
        <v>0</v>
      </c>
      <c r="GJ33" s="49">
        <f t="shared" si="119"/>
        <v>0</v>
      </c>
      <c r="GK33" s="49">
        <f t="shared" si="120"/>
        <v>-4.7523999999999997E-2</v>
      </c>
      <c r="GL33" s="49">
        <f t="shared" si="121"/>
        <v>-3.3790000000000001E-2</v>
      </c>
      <c r="GM33" s="49">
        <f t="shared" si="122"/>
        <v>0</v>
      </c>
      <c r="GN33" s="49">
        <f t="shared" si="123"/>
        <v>8.1313999999999997E-2</v>
      </c>
      <c r="GO33" s="49">
        <f t="shared" si="124"/>
        <v>-2.0539999999999998</v>
      </c>
      <c r="GP33" s="49">
        <f t="shared" si="125"/>
        <v>-0.11296999999999999</v>
      </c>
      <c r="GQ33" s="49">
        <f t="shared" si="126"/>
        <v>8.9445400000000008E-2</v>
      </c>
      <c r="GR33" s="49">
        <f t="shared" si="127"/>
        <v>-0.26849316000000001</v>
      </c>
      <c r="GS33" s="50" t="e">
        <f t="shared" si="128"/>
        <v>#DIV/0!</v>
      </c>
      <c r="GT33" s="28">
        <f t="shared" si="129"/>
        <v>0</v>
      </c>
      <c r="GU33" s="28">
        <f t="shared" si="130"/>
        <v>0</v>
      </c>
      <c r="GV33" s="28">
        <f t="shared" si="131"/>
        <v>0</v>
      </c>
      <c r="GW33" s="28">
        <f t="shared" si="132"/>
        <v>0</v>
      </c>
      <c r="GX33" s="28">
        <f t="shared" si="133"/>
        <v>0</v>
      </c>
      <c r="GZ33" s="48">
        <f t="shared" si="134"/>
        <v>0</v>
      </c>
      <c r="HA33" s="49">
        <f t="shared" si="135"/>
        <v>0</v>
      </c>
      <c r="HB33" s="49">
        <f t="shared" si="136"/>
        <v>-4.7523999999999997E-2</v>
      </c>
      <c r="HC33" s="49">
        <f t="shared" si="137"/>
        <v>-6.8015999999999993E-2</v>
      </c>
      <c r="HD33" s="49">
        <f t="shared" si="138"/>
        <v>-7.0850000000000004E-4</v>
      </c>
      <c r="HE33" s="49">
        <f t="shared" si="139"/>
        <v>0</v>
      </c>
      <c r="HF33" s="49">
        <f t="shared" si="140"/>
        <v>0.11624849999999999</v>
      </c>
      <c r="HG33" s="49">
        <f t="shared" si="141"/>
        <v>-3.6825000000000001</v>
      </c>
      <c r="HH33" s="49">
        <f t="shared" si="142"/>
        <v>-0.20253750000000001</v>
      </c>
      <c r="HI33" s="49">
        <f t="shared" si="143"/>
        <v>0.12787335</v>
      </c>
      <c r="HJ33" s="49">
        <f t="shared" si="144"/>
        <v>-0.51509911999999991</v>
      </c>
      <c r="HK33" s="50" t="e">
        <f t="shared" si="145"/>
        <v>#DIV/0!</v>
      </c>
      <c r="HL33" s="28">
        <f t="shared" si="146"/>
        <v>0</v>
      </c>
      <c r="HM33" s="28">
        <f t="shared" si="147"/>
        <v>0</v>
      </c>
      <c r="HN33" s="28">
        <f t="shared" si="148"/>
        <v>0</v>
      </c>
      <c r="HO33" s="28">
        <f t="shared" si="149"/>
        <v>0</v>
      </c>
      <c r="HP33" s="28">
        <f t="shared" si="150"/>
        <v>0</v>
      </c>
    </row>
    <row r="34" spans="1:224" s="28" customFormat="1" ht="15.75" thickBot="1" x14ac:dyDescent="0.3">
      <c r="A34" s="46"/>
      <c r="B34" s="32"/>
      <c r="C34" s="161">
        <v>15</v>
      </c>
      <c r="D34" s="161"/>
      <c r="E34" s="149"/>
      <c r="F34" s="150"/>
      <c r="G34" s="149"/>
      <c r="H34" s="151"/>
      <c r="I34" s="150"/>
      <c r="J34" s="149"/>
      <c r="K34" s="151"/>
      <c r="L34" s="150"/>
      <c r="M34" s="149"/>
      <c r="N34" s="151"/>
      <c r="O34" s="150"/>
      <c r="P34" s="149"/>
      <c r="Q34" s="151"/>
      <c r="R34" s="151"/>
      <c r="S34" s="150"/>
      <c r="T34" s="149"/>
      <c r="U34" s="150"/>
      <c r="V34" s="149"/>
      <c r="W34" s="151"/>
      <c r="X34" s="150"/>
      <c r="Y34" s="152" t="str">
        <f t="shared" si="0"/>
        <v/>
      </c>
      <c r="Z34" s="153"/>
      <c r="AA34" s="154" t="str">
        <f t="shared" si="5"/>
        <v/>
      </c>
      <c r="AB34" s="155"/>
      <c r="AC34" s="80" t="str">
        <f t="shared" si="6"/>
        <v/>
      </c>
      <c r="AD34" s="132" t="str">
        <f t="shared" si="7"/>
        <v/>
      </c>
      <c r="AE34" s="156"/>
      <c r="AF34" s="133"/>
      <c r="AG34" s="35"/>
      <c r="AH34" s="46"/>
      <c r="AI34" s="46"/>
      <c r="AJ34" s="157">
        <v>15</v>
      </c>
      <c r="AK34" s="157"/>
      <c r="AL34" s="126" t="s">
        <v>82</v>
      </c>
      <c r="AM34" s="127"/>
      <c r="AN34" s="127"/>
      <c r="AO34" s="128"/>
      <c r="AP34" s="85"/>
      <c r="AQ34" s="129" t="str">
        <f t="shared" si="8"/>
        <v/>
      </c>
      <c r="AR34" s="130"/>
      <c r="AS34" s="131"/>
      <c r="AT34" s="132" t="str">
        <f t="shared" si="9"/>
        <v/>
      </c>
      <c r="AU34" s="133"/>
      <c r="AV34" s="129" t="str">
        <f t="shared" si="10"/>
        <v/>
      </c>
      <c r="AW34" s="131"/>
      <c r="AX34" s="36">
        <f t="shared" si="1"/>
        <v>0</v>
      </c>
      <c r="AY34" s="36">
        <f t="shared" si="11"/>
        <v>0</v>
      </c>
      <c r="AZ34" s="36"/>
      <c r="BA34" s="36"/>
      <c r="BB34" s="36"/>
      <c r="BC34" s="36">
        <f t="shared" si="12"/>
        <v>0</v>
      </c>
      <c r="BD34" s="28">
        <f t="shared" si="13"/>
        <v>0</v>
      </c>
      <c r="BE34" s="28">
        <f t="shared" si="14"/>
        <v>0</v>
      </c>
      <c r="BF34" s="28">
        <f t="shared" si="15"/>
        <v>0</v>
      </c>
      <c r="BG34" s="28" t="e">
        <f t="shared" si="16"/>
        <v>#VALUE!</v>
      </c>
      <c r="BH34" s="28" t="e">
        <f t="shared" si="17"/>
        <v>#VALUE!</v>
      </c>
      <c r="BI34" s="79" t="e">
        <f t="shared" si="18"/>
        <v>#VALUE!</v>
      </c>
      <c r="BJ34" s="28" t="e">
        <f t="shared" si="19"/>
        <v>#VALUE!</v>
      </c>
      <c r="BK34" s="28" t="e">
        <f t="shared" si="20"/>
        <v>#VALUE!</v>
      </c>
      <c r="BL34" s="28" t="str">
        <f t="shared" si="21"/>
        <v>se serve</v>
      </c>
      <c r="BM34" s="28" t="str">
        <f t="shared" si="22"/>
        <v>A</v>
      </c>
      <c r="BN34" s="28" t="e">
        <f t="shared" si="23"/>
        <v>#VALUE!</v>
      </c>
      <c r="BO34" s="28" t="str">
        <f t="shared" si="24"/>
        <v>D</v>
      </c>
      <c r="BP34" s="28" t="str">
        <f t="shared" si="25"/>
        <v>A</v>
      </c>
      <c r="BQ34" s="28" t="str">
        <f t="shared" si="26"/>
        <v>A</v>
      </c>
      <c r="BR34" s="28" t="str">
        <f t="shared" si="27"/>
        <v/>
      </c>
      <c r="BS34" s="28" t="str">
        <f t="shared" si="28"/>
        <v/>
      </c>
      <c r="BT34" s="73" t="e">
        <f t="shared" si="29"/>
        <v>#VALUE!</v>
      </c>
      <c r="BU34" s="67" t="e">
        <f t="shared" si="30"/>
        <v>#VALUE!</v>
      </c>
      <c r="BV34" s="74" t="e">
        <f t="shared" si="31"/>
        <v>#VALUE!</v>
      </c>
      <c r="BW34" s="69" t="e">
        <f t="shared" si="32"/>
        <v>#VALUE!</v>
      </c>
      <c r="BX34" s="75" t="e">
        <f>IF(BS34="NO","",HLOOKUP(BS34*1,$BY$19:$CE$38,16))</f>
        <v>#VALUE!</v>
      </c>
      <c r="BY34" s="28" t="e">
        <f t="shared" si="33"/>
        <v>#DIV/0!</v>
      </c>
      <c r="BZ34" s="28" t="e">
        <f t="shared" si="34"/>
        <v>#DIV/0!</v>
      </c>
      <c r="CA34" s="28" t="e">
        <f t="shared" si="35"/>
        <v>#DIV/0!</v>
      </c>
      <c r="CB34" s="28" t="e">
        <f t="shared" si="36"/>
        <v>#DIV/0!</v>
      </c>
      <c r="CC34" s="28" t="e">
        <f t="shared" si="37"/>
        <v>#DIV/0!</v>
      </c>
      <c r="CD34" s="28" t="e">
        <f t="shared" si="38"/>
        <v>#DIV/0!</v>
      </c>
      <c r="CE34" s="28" t="e">
        <f t="shared" si="39"/>
        <v>#DIV/0!</v>
      </c>
      <c r="CQ34" s="28">
        <v>2.4</v>
      </c>
      <c r="CS34" s="29"/>
      <c r="CT34" s="30"/>
      <c r="CU34" s="31"/>
      <c r="CV34" s="31"/>
      <c r="CW34" s="30"/>
      <c r="CZ34" s="48">
        <f t="shared" si="2"/>
        <v>109</v>
      </c>
      <c r="DA34" s="49">
        <f t="shared" si="151"/>
        <v>0</v>
      </c>
      <c r="DB34" s="49">
        <f t="shared" si="152"/>
        <v>4.7523999999999997E-2</v>
      </c>
      <c r="DC34" s="49">
        <f t="shared" si="153"/>
        <v>0</v>
      </c>
      <c r="DD34" s="49">
        <f t="shared" si="154"/>
        <v>-4.7523999999999997E-2</v>
      </c>
      <c r="DE34" s="49">
        <f t="shared" si="155"/>
        <v>-0.65400000000000003</v>
      </c>
      <c r="DF34" s="49">
        <f t="shared" si="45"/>
        <v>-3.5970000000000002E-2</v>
      </c>
      <c r="DG34" s="49">
        <f t="shared" si="156"/>
        <v>-5.2276400000000001E-2</v>
      </c>
      <c r="DH34" s="49">
        <f t="shared" si="157"/>
        <v>0.14827488</v>
      </c>
      <c r="DI34" s="50" t="e">
        <f t="shared" si="158"/>
        <v>#DIV/0!</v>
      </c>
      <c r="DJ34" s="49">
        <f t="shared" si="49"/>
        <v>0</v>
      </c>
      <c r="DK34" s="49">
        <f t="shared" si="50"/>
        <v>0</v>
      </c>
      <c r="DL34" s="49">
        <f t="shared" si="51"/>
        <v>0</v>
      </c>
      <c r="DM34" s="49">
        <f t="shared" si="52"/>
        <v>0</v>
      </c>
      <c r="DN34" s="49">
        <f t="shared" si="53"/>
        <v>0</v>
      </c>
      <c r="DO34" s="49"/>
      <c r="DP34" s="48">
        <f t="shared" si="54"/>
        <v>218</v>
      </c>
      <c r="DQ34" s="49">
        <f t="shared" si="55"/>
        <v>0</v>
      </c>
      <c r="DR34" s="49">
        <f t="shared" si="56"/>
        <v>4.7523999999999997E-2</v>
      </c>
      <c r="DS34" s="49">
        <f t="shared" si="57"/>
        <v>-4.7432000000000002E-2</v>
      </c>
      <c r="DT34" s="49">
        <f t="shared" si="58"/>
        <v>0</v>
      </c>
      <c r="DU34" s="49">
        <f t="shared" si="59"/>
        <v>-9.1999999999994864E-5</v>
      </c>
      <c r="DV34" s="49">
        <f t="shared" si="60"/>
        <v>-0.74399999999999999</v>
      </c>
      <c r="DW34" s="49">
        <f t="shared" si="61"/>
        <v>-4.0919999999999998E-2</v>
      </c>
      <c r="DX34" s="49">
        <f t="shared" si="62"/>
        <v>-1.0119999999999436E-4</v>
      </c>
      <c r="DY34" s="49">
        <f t="shared" si="63"/>
        <v>-5.8791200000000154E-3</v>
      </c>
      <c r="DZ34" s="50" t="e">
        <f t="shared" si="64"/>
        <v>#DIV/0!</v>
      </c>
      <c r="EA34" s="49">
        <f t="shared" si="65"/>
        <v>0</v>
      </c>
      <c r="EB34" s="49">
        <f t="shared" si="66"/>
        <v>0</v>
      </c>
      <c r="EC34" s="49">
        <f t="shared" si="67"/>
        <v>0</v>
      </c>
      <c r="ED34" s="49">
        <f t="shared" si="68"/>
        <v>0</v>
      </c>
      <c r="EE34" s="49">
        <f t="shared" si="69"/>
        <v>0</v>
      </c>
      <c r="EF34" s="49"/>
      <c r="EG34" s="48">
        <f t="shared" si="3"/>
        <v>0</v>
      </c>
      <c r="EH34" s="49">
        <f t="shared" si="4"/>
        <v>0</v>
      </c>
      <c r="EI34" s="49">
        <f t="shared" si="70"/>
        <v>-4.7523999999999997E-2</v>
      </c>
      <c r="EJ34" s="49">
        <f t="shared" si="71"/>
        <v>-1.7003999999999998E-2</v>
      </c>
      <c r="EK34" s="49">
        <f t="shared" si="72"/>
        <v>0</v>
      </c>
      <c r="EL34" s="49">
        <f t="shared" si="73"/>
        <v>6.4528000000000002E-2</v>
      </c>
      <c r="EM34" s="49">
        <f t="shared" si="74"/>
        <v>-1.464</v>
      </c>
      <c r="EN34" s="49">
        <f t="shared" si="75"/>
        <v>-8.0519999999999994E-2</v>
      </c>
      <c r="EO34" s="49">
        <f t="shared" si="76"/>
        <v>7.0980800000000011E-2</v>
      </c>
      <c r="EP34" s="49">
        <f t="shared" si="77"/>
        <v>-0.19785243999999996</v>
      </c>
      <c r="EQ34" s="50" t="e">
        <f t="shared" si="78"/>
        <v>#DIV/0!</v>
      </c>
      <c r="ER34" s="28">
        <f t="shared" si="79"/>
        <v>0</v>
      </c>
      <c r="ES34" s="28">
        <f t="shared" si="80"/>
        <v>0</v>
      </c>
      <c r="ET34" s="28">
        <f t="shared" si="81"/>
        <v>0</v>
      </c>
      <c r="EU34" s="28">
        <f t="shared" si="82"/>
        <v>0</v>
      </c>
      <c r="EV34" s="28">
        <f t="shared" si="83"/>
        <v>0</v>
      </c>
      <c r="EX34" s="48">
        <f t="shared" si="84"/>
        <v>0</v>
      </c>
      <c r="EY34" s="49">
        <f t="shared" si="85"/>
        <v>0</v>
      </c>
      <c r="EZ34" s="49">
        <f t="shared" si="86"/>
        <v>-4.7523999999999997E-2</v>
      </c>
      <c r="FA34" s="49">
        <f t="shared" si="87"/>
        <v>-3.4007999999999997E-2</v>
      </c>
      <c r="FB34" s="49">
        <f t="shared" si="88"/>
        <v>-3.3571999999999998E-2</v>
      </c>
      <c r="FC34" s="49">
        <f t="shared" si="89"/>
        <v>0</v>
      </c>
      <c r="FD34" s="49">
        <f t="shared" si="90"/>
        <v>0.11510399999999998</v>
      </c>
      <c r="FE34" s="49">
        <f t="shared" si="91"/>
        <v>-2.8</v>
      </c>
      <c r="FF34" s="49">
        <f t="shared" si="92"/>
        <v>-0.154</v>
      </c>
      <c r="FG34" s="49">
        <f t="shared" si="93"/>
        <v>0.12661439999999999</v>
      </c>
      <c r="FH34" s="49">
        <f t="shared" si="94"/>
        <v>-0.37174668</v>
      </c>
      <c r="FI34" s="50" t="e">
        <f t="shared" si="95"/>
        <v>#DIV/0!</v>
      </c>
      <c r="FJ34" s="28">
        <f t="shared" si="96"/>
        <v>0</v>
      </c>
      <c r="FK34" s="28">
        <f t="shared" si="97"/>
        <v>0</v>
      </c>
      <c r="FL34" s="28">
        <f t="shared" si="98"/>
        <v>0</v>
      </c>
      <c r="FM34" s="28">
        <f t="shared" si="99"/>
        <v>0</v>
      </c>
      <c r="FN34" s="28">
        <f t="shared" si="100"/>
        <v>0</v>
      </c>
      <c r="FQ34" s="48">
        <f t="shared" si="101"/>
        <v>0</v>
      </c>
      <c r="FR34" s="49">
        <f t="shared" si="102"/>
        <v>0</v>
      </c>
      <c r="FS34" s="49">
        <f t="shared" si="103"/>
        <v>-4.7523999999999997E-2</v>
      </c>
      <c r="FT34" s="49">
        <f t="shared" si="104"/>
        <v>-1.7003999999999998E-2</v>
      </c>
      <c r="FU34" s="49">
        <f t="shared" si="105"/>
        <v>-3.3571999999999998E-2</v>
      </c>
      <c r="FV34" s="49">
        <f t="shared" si="106"/>
        <v>0</v>
      </c>
      <c r="FW34" s="49">
        <f t="shared" si="107"/>
        <v>9.8099999999999993E-2</v>
      </c>
      <c r="FX34" s="49">
        <f t="shared" si="108"/>
        <v>-2.2080000000000002</v>
      </c>
      <c r="FY34" s="49">
        <f t="shared" si="109"/>
        <v>-0.12144000000000001</v>
      </c>
      <c r="FZ34" s="49">
        <f t="shared" si="110"/>
        <v>0.10791000000000001</v>
      </c>
      <c r="GA34" s="49">
        <f t="shared" si="111"/>
        <v>-0.30696143999999997</v>
      </c>
      <c r="GB34" s="50" t="e">
        <f t="shared" si="112"/>
        <v>#DIV/0!</v>
      </c>
      <c r="GC34" s="28">
        <f t="shared" si="113"/>
        <v>0</v>
      </c>
      <c r="GD34" s="28">
        <f t="shared" si="114"/>
        <v>0</v>
      </c>
      <c r="GE34" s="28">
        <f t="shared" si="115"/>
        <v>0</v>
      </c>
      <c r="GF34" s="28">
        <f t="shared" si="116"/>
        <v>0</v>
      </c>
      <c r="GG34" s="28">
        <f t="shared" si="117"/>
        <v>0</v>
      </c>
      <c r="GI34" s="48">
        <f t="shared" si="118"/>
        <v>0</v>
      </c>
      <c r="GJ34" s="49">
        <f t="shared" si="119"/>
        <v>0</v>
      </c>
      <c r="GK34" s="49">
        <f t="shared" si="120"/>
        <v>-4.7523999999999997E-2</v>
      </c>
      <c r="GL34" s="49">
        <f t="shared" si="121"/>
        <v>-3.3790000000000001E-2</v>
      </c>
      <c r="GM34" s="49">
        <f t="shared" si="122"/>
        <v>0</v>
      </c>
      <c r="GN34" s="49">
        <f t="shared" si="123"/>
        <v>8.1313999999999997E-2</v>
      </c>
      <c r="GO34" s="49">
        <f t="shared" si="124"/>
        <v>-2.0539999999999998</v>
      </c>
      <c r="GP34" s="49">
        <f t="shared" si="125"/>
        <v>-0.11296999999999999</v>
      </c>
      <c r="GQ34" s="49">
        <f t="shared" si="126"/>
        <v>8.9445400000000008E-2</v>
      </c>
      <c r="GR34" s="49">
        <f t="shared" si="127"/>
        <v>-0.26849316000000001</v>
      </c>
      <c r="GS34" s="50" t="e">
        <f t="shared" si="128"/>
        <v>#DIV/0!</v>
      </c>
      <c r="GT34" s="28">
        <f t="shared" si="129"/>
        <v>0</v>
      </c>
      <c r="GU34" s="28">
        <f t="shared" si="130"/>
        <v>0</v>
      </c>
      <c r="GV34" s="28">
        <f t="shared" si="131"/>
        <v>0</v>
      </c>
      <c r="GW34" s="28">
        <f t="shared" si="132"/>
        <v>0</v>
      </c>
      <c r="GX34" s="28">
        <f t="shared" si="133"/>
        <v>0</v>
      </c>
      <c r="GZ34" s="48">
        <f t="shared" si="134"/>
        <v>0</v>
      </c>
      <c r="HA34" s="49">
        <f t="shared" si="135"/>
        <v>0</v>
      </c>
      <c r="HB34" s="49">
        <f t="shared" si="136"/>
        <v>-4.7523999999999997E-2</v>
      </c>
      <c r="HC34" s="49">
        <f t="shared" si="137"/>
        <v>-6.8015999999999993E-2</v>
      </c>
      <c r="HD34" s="49">
        <f t="shared" si="138"/>
        <v>-7.0850000000000004E-4</v>
      </c>
      <c r="HE34" s="49">
        <f t="shared" si="139"/>
        <v>0</v>
      </c>
      <c r="HF34" s="49">
        <f t="shared" si="140"/>
        <v>0.11624849999999999</v>
      </c>
      <c r="HG34" s="49">
        <f t="shared" si="141"/>
        <v>-3.6825000000000001</v>
      </c>
      <c r="HH34" s="49">
        <f t="shared" si="142"/>
        <v>-0.20253750000000001</v>
      </c>
      <c r="HI34" s="49">
        <f t="shared" si="143"/>
        <v>0.12787335</v>
      </c>
      <c r="HJ34" s="49">
        <f t="shared" si="144"/>
        <v>-0.51509911999999991</v>
      </c>
      <c r="HK34" s="50" t="e">
        <f t="shared" si="145"/>
        <v>#DIV/0!</v>
      </c>
      <c r="HL34" s="28">
        <f t="shared" si="146"/>
        <v>0</v>
      </c>
      <c r="HM34" s="28">
        <f t="shared" si="147"/>
        <v>0</v>
      </c>
      <c r="HN34" s="28">
        <f t="shared" si="148"/>
        <v>0</v>
      </c>
      <c r="HO34" s="28">
        <f t="shared" si="149"/>
        <v>0</v>
      </c>
      <c r="HP34" s="28">
        <f t="shared" si="150"/>
        <v>0</v>
      </c>
    </row>
    <row r="35" spans="1:224" x14ac:dyDescent="0.25">
      <c r="A35" s="1"/>
      <c r="B35" s="6"/>
      <c r="C35" s="124"/>
      <c r="D35" s="1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7"/>
      <c r="AH35" s="1"/>
      <c r="AI35" s="1"/>
      <c r="AX35" s="36">
        <f>SUM(AX20:AX34)</f>
        <v>7.6746391599999999</v>
      </c>
      <c r="AY35" s="36">
        <f>SUM(AY20:AY34)</f>
        <v>4.7144000000000004</v>
      </c>
      <c r="BD35" s="28">
        <f>MAX(BD20:BD34)</f>
        <v>1</v>
      </c>
      <c r="BE35" s="28">
        <v>0</v>
      </c>
      <c r="BF35" s="28">
        <v>0</v>
      </c>
      <c r="BW35">
        <v>20</v>
      </c>
      <c r="BX35" s="36">
        <f>HLOOKUP(11,$BY$19:$CE$38,2)</f>
        <v>1.6181761593678887</v>
      </c>
      <c r="BY35" s="36">
        <f t="shared" si="33"/>
        <v>1.8066498487538634</v>
      </c>
      <c r="BZ35" s="36">
        <f t="shared" si="34"/>
        <v>2.003915072006313</v>
      </c>
      <c r="CA35" s="36">
        <f t="shared" si="35"/>
        <v>1.8559027027027026</v>
      </c>
      <c r="CB35" s="36">
        <f t="shared" si="36"/>
        <v>2.0934800422572408</v>
      </c>
      <c r="CC35" s="36">
        <f t="shared" si="37"/>
        <v>2.268232027467207</v>
      </c>
      <c r="CD35" s="36">
        <f t="shared" si="38"/>
        <v>2.0889512897262081</v>
      </c>
      <c r="CE35" s="36">
        <f t="shared" si="39"/>
        <v>2.7949875121049392</v>
      </c>
      <c r="CQ35">
        <v>2.5</v>
      </c>
      <c r="CS35" s="26"/>
      <c r="CT35" s="27"/>
      <c r="CU35" s="24"/>
      <c r="CV35" s="24"/>
      <c r="CW35" s="27"/>
      <c r="CZ35" s="41">
        <f>1535+$DC$17</f>
        <v>1644</v>
      </c>
      <c r="DA35" s="1">
        <f>1480</f>
        <v>1480</v>
      </c>
      <c r="DB35" s="49">
        <f>(DA35*2+(CZ35+$DC$17)*2)*$DC$17/10^6</f>
        <v>0.70479400000000003</v>
      </c>
      <c r="DC35" s="49">
        <f>CZ35*DA35/10^6</f>
        <v>2.4331200000000002</v>
      </c>
      <c r="DD35" s="49">
        <f>DC35-DB35-DJ35-DK35</f>
        <v>1.728326</v>
      </c>
      <c r="DE35" s="49">
        <f>((((CZ35-$DC$17*2)+(DA35-$DC$17*2))*2)/1000)+DL35</f>
        <v>5.3760000000000003</v>
      </c>
      <c r="DF35" s="49">
        <f>DE35*$DC$8</f>
        <v>0.29568</v>
      </c>
      <c r="DG35" s="49">
        <f>DD35*$DC$9</f>
        <v>1.9011586000000003</v>
      </c>
      <c r="DH35" s="49">
        <f>(DB35*$DB$17)+DM35+DN35</f>
        <v>2.1989572800000001</v>
      </c>
      <c r="DI35" s="50">
        <f>(DH35+DG35+DF35)/DC35</f>
        <v>1.8066498487538634</v>
      </c>
      <c r="DJ35" s="49">
        <f t="shared" si="49"/>
        <v>0</v>
      </c>
      <c r="DK35" s="49">
        <f t="shared" si="50"/>
        <v>0</v>
      </c>
      <c r="DL35" s="49">
        <f t="shared" si="51"/>
        <v>0</v>
      </c>
      <c r="DM35" s="49">
        <f t="shared" si="52"/>
        <v>0</v>
      </c>
      <c r="DN35" s="49">
        <f t="shared" si="53"/>
        <v>0</v>
      </c>
      <c r="DO35" s="49"/>
      <c r="DP35" s="41">
        <f>1535+$DC$17</f>
        <v>1644</v>
      </c>
      <c r="DQ35" s="1">
        <f>1480</f>
        <v>1480</v>
      </c>
      <c r="DR35" s="49">
        <f t="shared" si="56"/>
        <v>0.68103199999999997</v>
      </c>
      <c r="DS35" s="49">
        <f t="shared" si="57"/>
        <v>0.18048800000000001</v>
      </c>
      <c r="DT35" s="49">
        <f t="shared" si="58"/>
        <v>2.4331200000000002</v>
      </c>
      <c r="DU35" s="49">
        <f t="shared" si="59"/>
        <v>1.5716000000000001</v>
      </c>
      <c r="DV35" s="49">
        <f t="shared" si="60"/>
        <v>7.92</v>
      </c>
      <c r="DW35" s="49">
        <f t="shared" si="61"/>
        <v>0.43559999999999999</v>
      </c>
      <c r="DX35" s="49">
        <f t="shared" si="62"/>
        <v>1.7287600000000003</v>
      </c>
      <c r="DY35" s="49">
        <f t="shared" si="63"/>
        <v>2.7114058399999998</v>
      </c>
      <c r="DZ35" s="50">
        <f t="shared" si="64"/>
        <v>2.003915072006313</v>
      </c>
      <c r="EA35" s="49">
        <f t="shared" si="65"/>
        <v>0</v>
      </c>
      <c r="EB35" s="49">
        <f t="shared" si="66"/>
        <v>0</v>
      </c>
      <c r="EC35" s="49">
        <f t="shared" si="67"/>
        <v>0</v>
      </c>
      <c r="ED35" s="49">
        <f t="shared" si="68"/>
        <v>0</v>
      </c>
      <c r="EE35" s="49">
        <f t="shared" si="69"/>
        <v>0</v>
      </c>
      <c r="EF35" s="49"/>
      <c r="EG35" s="48">
        <v>1535</v>
      </c>
      <c r="EH35" s="49">
        <v>1480</v>
      </c>
      <c r="EI35" s="49">
        <f t="shared" si="70"/>
        <v>0.60974600000000001</v>
      </c>
      <c r="EJ35" s="49">
        <f t="shared" si="71"/>
        <v>9.8435999999999996E-2</v>
      </c>
      <c r="EK35" s="49">
        <f t="shared" si="72"/>
        <v>2.2717999999999998</v>
      </c>
      <c r="EL35" s="49">
        <f t="shared" si="73"/>
        <v>1.563618</v>
      </c>
      <c r="EM35" s="49">
        <f t="shared" si="74"/>
        <v>7.5259999999999998</v>
      </c>
      <c r="EN35" s="49">
        <f t="shared" si="75"/>
        <v>0.41392999999999996</v>
      </c>
      <c r="EO35" s="49">
        <f t="shared" si="76"/>
        <v>1.7199798000000002</v>
      </c>
      <c r="EP35" s="49">
        <f t="shared" si="77"/>
        <v>2.08232996</v>
      </c>
      <c r="EQ35" s="50">
        <f t="shared" si="78"/>
        <v>1.8559027027027026</v>
      </c>
      <c r="ER35" s="28">
        <f t="shared" si="79"/>
        <v>0</v>
      </c>
      <c r="ES35" s="28">
        <f t="shared" si="80"/>
        <v>0</v>
      </c>
      <c r="ET35" s="28">
        <f t="shared" si="81"/>
        <v>0</v>
      </c>
      <c r="EU35" s="28">
        <f t="shared" si="82"/>
        <v>0</v>
      </c>
      <c r="EV35" s="28">
        <f t="shared" si="83"/>
        <v>0</v>
      </c>
      <c r="EX35" s="48">
        <v>1535</v>
      </c>
      <c r="EY35" s="49">
        <v>1480</v>
      </c>
      <c r="EZ35" s="49">
        <f t="shared" si="86"/>
        <v>0.60974600000000001</v>
      </c>
      <c r="FA35" s="49">
        <f t="shared" si="87"/>
        <v>0.19687199999999999</v>
      </c>
      <c r="FB35" s="49">
        <f t="shared" si="88"/>
        <v>0.19434799999999999</v>
      </c>
      <c r="FC35" s="49">
        <f t="shared" si="89"/>
        <v>2.2717999999999998</v>
      </c>
      <c r="FD35" s="49">
        <f t="shared" si="90"/>
        <v>1.270834</v>
      </c>
      <c r="FE35" s="49">
        <f t="shared" si="91"/>
        <v>12.11</v>
      </c>
      <c r="FF35" s="49">
        <f t="shared" si="92"/>
        <v>0.66604999999999992</v>
      </c>
      <c r="FG35" s="49">
        <f t="shared" si="93"/>
        <v>1.3979174000000001</v>
      </c>
      <c r="FH35" s="49">
        <f t="shared" si="94"/>
        <v>3.08900212</v>
      </c>
      <c r="FI35" s="50">
        <f t="shared" si="95"/>
        <v>2.268232027467207</v>
      </c>
      <c r="FJ35" s="28">
        <f t="shared" si="96"/>
        <v>0</v>
      </c>
      <c r="FK35" s="28">
        <f t="shared" si="97"/>
        <v>0</v>
      </c>
      <c r="FL35" s="28">
        <f t="shared" si="98"/>
        <v>0</v>
      </c>
      <c r="FM35" s="28">
        <f t="shared" si="99"/>
        <v>0</v>
      </c>
      <c r="FN35" s="28">
        <f t="shared" si="100"/>
        <v>0</v>
      </c>
      <c r="FQ35" s="48">
        <v>1535</v>
      </c>
      <c r="FR35" s="49">
        <v>1480</v>
      </c>
      <c r="FS35" s="49">
        <f t="shared" si="103"/>
        <v>0.60974600000000001</v>
      </c>
      <c r="FT35" s="49">
        <f t="shared" si="104"/>
        <v>9.8435999999999996E-2</v>
      </c>
      <c r="FU35" s="49">
        <f t="shared" si="105"/>
        <v>0.19434799999999999</v>
      </c>
      <c r="FV35" s="49">
        <f t="shared" si="106"/>
        <v>2.2717999999999998</v>
      </c>
      <c r="FW35" s="49">
        <f t="shared" si="107"/>
        <v>1.36927</v>
      </c>
      <c r="FX35" s="49">
        <f t="shared" si="108"/>
        <v>9.7420000000000009</v>
      </c>
      <c r="FY35" s="49">
        <f t="shared" si="109"/>
        <v>0.53581000000000001</v>
      </c>
      <c r="FZ35" s="49">
        <f t="shared" si="110"/>
        <v>1.506197</v>
      </c>
      <c r="GA35" s="49">
        <f t="shared" si="111"/>
        <v>2.7139609600000001</v>
      </c>
      <c r="GB35" s="50">
        <f t="shared" si="112"/>
        <v>2.0934800422572408</v>
      </c>
      <c r="GC35" s="28">
        <f t="shared" si="113"/>
        <v>0</v>
      </c>
      <c r="GD35" s="28">
        <f t="shared" si="114"/>
        <v>0</v>
      </c>
      <c r="GE35" s="28">
        <f t="shared" si="115"/>
        <v>0</v>
      </c>
      <c r="GF35" s="28">
        <f t="shared" si="116"/>
        <v>0</v>
      </c>
      <c r="GG35" s="28">
        <f t="shared" si="117"/>
        <v>0</v>
      </c>
      <c r="GI35" s="48">
        <v>1535</v>
      </c>
      <c r="GJ35" s="49">
        <v>1480</v>
      </c>
      <c r="GK35" s="49">
        <f t="shared" si="120"/>
        <v>0.60974600000000001</v>
      </c>
      <c r="GL35" s="49">
        <f t="shared" si="121"/>
        <v>0.19561000000000001</v>
      </c>
      <c r="GM35" s="49">
        <f t="shared" si="122"/>
        <v>2.2717999999999998</v>
      </c>
      <c r="GN35" s="49">
        <f t="shared" si="123"/>
        <v>1.4664439999999999</v>
      </c>
      <c r="GO35" s="49">
        <f t="shared" si="124"/>
        <v>9.8960000000000008</v>
      </c>
      <c r="GP35" s="49">
        <f t="shared" si="125"/>
        <v>0.5442800000000001</v>
      </c>
      <c r="GQ35" s="49">
        <f t="shared" si="126"/>
        <v>1.6130883999999999</v>
      </c>
      <c r="GR35" s="49">
        <f t="shared" si="127"/>
        <v>2.5883111400000001</v>
      </c>
      <c r="GS35" s="50">
        <f t="shared" si="128"/>
        <v>2.0889512897262081</v>
      </c>
      <c r="GT35" s="28">
        <f t="shared" si="129"/>
        <v>0</v>
      </c>
      <c r="GU35" s="28">
        <f t="shared" si="130"/>
        <v>0</v>
      </c>
      <c r="GV35" s="28">
        <f t="shared" si="131"/>
        <v>0</v>
      </c>
      <c r="GW35" s="28">
        <f t="shared" si="132"/>
        <v>0</v>
      </c>
      <c r="GX35" s="28">
        <f t="shared" si="133"/>
        <v>0</v>
      </c>
      <c r="GZ35" s="48">
        <v>1535</v>
      </c>
      <c r="HA35" s="49">
        <v>1480</v>
      </c>
      <c r="HB35" s="49">
        <f t="shared" si="136"/>
        <v>0.60974600000000001</v>
      </c>
      <c r="HC35" s="49">
        <f t="shared" si="137"/>
        <v>0.39374399999999998</v>
      </c>
      <c r="HD35" s="49">
        <f t="shared" si="138"/>
        <v>4.1015000000000001E-3</v>
      </c>
      <c r="HE35" s="49">
        <f t="shared" si="139"/>
        <v>2.2717999999999998</v>
      </c>
      <c r="HF35" s="49">
        <f t="shared" si="140"/>
        <v>1.2642085000000001</v>
      </c>
      <c r="HG35" s="49">
        <f t="shared" si="141"/>
        <v>17.147500000000001</v>
      </c>
      <c r="HH35" s="49">
        <f t="shared" si="142"/>
        <v>0.94311250000000002</v>
      </c>
      <c r="HI35" s="49">
        <f t="shared" si="143"/>
        <v>1.3906293500000002</v>
      </c>
      <c r="HJ35" s="49">
        <f t="shared" si="144"/>
        <v>4.0159107800000005</v>
      </c>
      <c r="HK35" s="50">
        <f t="shared" si="145"/>
        <v>2.7949875121049392</v>
      </c>
      <c r="HL35" s="28">
        <f t="shared" si="146"/>
        <v>0</v>
      </c>
      <c r="HM35" s="28">
        <f t="shared" si="147"/>
        <v>0</v>
      </c>
      <c r="HN35" s="28">
        <f t="shared" si="148"/>
        <v>0</v>
      </c>
      <c r="HO35" s="28">
        <f t="shared" si="149"/>
        <v>0</v>
      </c>
      <c r="HP35" s="28">
        <f t="shared" si="150"/>
        <v>0</v>
      </c>
    </row>
    <row r="36" spans="1:224" ht="15" customHeight="1" x14ac:dyDescent="0.25">
      <c r="A36" s="1"/>
      <c r="B36" s="6"/>
      <c r="C36" s="134" t="s">
        <v>125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6"/>
      <c r="AG36" s="7"/>
      <c r="AH36" s="1"/>
      <c r="AI36" s="1"/>
      <c r="AY36" s="36">
        <f>AX35/AY35</f>
        <v>1.6279142966231119</v>
      </c>
      <c r="BE36">
        <v>0</v>
      </c>
      <c r="BF36">
        <v>0</v>
      </c>
      <c r="BW36">
        <v>21</v>
      </c>
      <c r="BX36" s="36">
        <f>HLOOKUP(11,$BY$19:$CE$38,2)</f>
        <v>1.6181761593678887</v>
      </c>
      <c r="BY36" s="36">
        <f t="shared" si="33"/>
        <v>1.8829078174515068</v>
      </c>
      <c r="BZ36" s="36">
        <f t="shared" si="34"/>
        <v>2.1081767555456881</v>
      </c>
      <c r="CA36" s="36">
        <f t="shared" si="35"/>
        <v>1.9628195781147</v>
      </c>
      <c r="CB36" s="36">
        <f t="shared" si="36"/>
        <v>2.2593083717864202</v>
      </c>
      <c r="CC36" s="36">
        <f t="shared" si="37"/>
        <v>2.4773931663370687</v>
      </c>
      <c r="CD36" s="36">
        <f t="shared" si="38"/>
        <v>2.2430644034278178</v>
      </c>
      <c r="CE36" s="36">
        <f t="shared" si="39"/>
        <v>3.1241746484289163</v>
      </c>
      <c r="CQ36">
        <v>5.5</v>
      </c>
      <c r="CS36" s="26"/>
      <c r="CT36" s="27"/>
      <c r="CU36" s="24"/>
      <c r="CV36" s="24"/>
      <c r="CW36" s="27"/>
      <c r="CZ36" s="41">
        <f>1230+$DC$17</f>
        <v>1339</v>
      </c>
      <c r="DA36" s="1">
        <v>1480</v>
      </c>
      <c r="DB36" s="49">
        <f t="shared" ref="DB36" si="159">(DA36*2+(CZ36+$DC$17)*2)*$DC$17/10^6</f>
        <v>0.63830399999999998</v>
      </c>
      <c r="DC36" s="49">
        <f t="shared" ref="DC36" si="160">CZ36*DA36/10^6</f>
        <v>1.9817199999999999</v>
      </c>
      <c r="DD36" s="49">
        <f t="shared" ref="DD36" si="161">DC36-DB36-DJ36-DK36</f>
        <v>1.3434159999999999</v>
      </c>
      <c r="DE36" s="49">
        <f t="shared" ref="DE36" si="162">((((CZ36-$DC$17*2)+(DA36-$DC$17*2))*2)/1000)+DL36</f>
        <v>4.766</v>
      </c>
      <c r="DF36" s="49">
        <f t="shared" ref="DF36:DF50" si="163">DE36*$DC$8</f>
        <v>0.26213000000000003</v>
      </c>
      <c r="DG36" s="49">
        <f t="shared" ref="DG36" si="164">DD36*$DC$9</f>
        <v>1.4777576000000001</v>
      </c>
      <c r="DH36" s="49">
        <f t="shared" ref="DH36" si="165">(DB36*$DB$17)+DM36+DN36</f>
        <v>1.99150848</v>
      </c>
      <c r="DI36" s="50">
        <f t="shared" ref="DI36" si="166">(DH36+DG36+DF36)/DC36</f>
        <v>1.8829078174515068</v>
      </c>
      <c r="DJ36" s="49">
        <f t="shared" si="49"/>
        <v>0</v>
      </c>
      <c r="DK36" s="49">
        <f t="shared" si="50"/>
        <v>0</v>
      </c>
      <c r="DL36" s="49">
        <f t="shared" si="51"/>
        <v>0</v>
      </c>
      <c r="DM36" s="49">
        <f t="shared" si="52"/>
        <v>0</v>
      </c>
      <c r="DN36" s="49">
        <f t="shared" si="53"/>
        <v>0</v>
      </c>
      <c r="DO36" s="49"/>
      <c r="DP36" s="41">
        <f>1230+$DC$17</f>
        <v>1339</v>
      </c>
      <c r="DQ36" s="1">
        <v>1480</v>
      </c>
      <c r="DR36" s="49">
        <f t="shared" si="56"/>
        <v>0.61454200000000003</v>
      </c>
      <c r="DS36" s="49">
        <f t="shared" si="57"/>
        <v>0.18048800000000001</v>
      </c>
      <c r="DT36" s="49">
        <f t="shared" si="58"/>
        <v>1.9817199999999999</v>
      </c>
      <c r="DU36" s="49">
        <f t="shared" si="59"/>
        <v>1.18669</v>
      </c>
      <c r="DV36" s="49">
        <f t="shared" si="60"/>
        <v>6.7</v>
      </c>
      <c r="DW36" s="49">
        <f t="shared" si="61"/>
        <v>0.36849999999999999</v>
      </c>
      <c r="DX36" s="49">
        <f t="shared" si="62"/>
        <v>1.3053590000000002</v>
      </c>
      <c r="DY36" s="49">
        <f t="shared" si="63"/>
        <v>2.5039570400000004</v>
      </c>
      <c r="DZ36" s="50">
        <f t="shared" si="64"/>
        <v>2.1081767555456881</v>
      </c>
      <c r="EA36" s="49">
        <f t="shared" si="65"/>
        <v>0</v>
      </c>
      <c r="EB36" s="49">
        <f t="shared" si="66"/>
        <v>0</v>
      </c>
      <c r="EC36" s="49">
        <f t="shared" si="67"/>
        <v>0</v>
      </c>
      <c r="ED36" s="49">
        <f t="shared" si="68"/>
        <v>0</v>
      </c>
      <c r="EE36" s="49">
        <f t="shared" si="69"/>
        <v>0</v>
      </c>
      <c r="EF36" s="49"/>
      <c r="EG36" s="48">
        <v>1230</v>
      </c>
      <c r="EH36" s="49">
        <v>1480</v>
      </c>
      <c r="EI36" s="49">
        <f t="shared" si="70"/>
        <v>0.54325599999999996</v>
      </c>
      <c r="EJ36" s="49">
        <f t="shared" si="71"/>
        <v>9.8435999999999996E-2</v>
      </c>
      <c r="EK36" s="49">
        <f t="shared" si="72"/>
        <v>1.8204</v>
      </c>
      <c r="EL36" s="49">
        <f t="shared" si="73"/>
        <v>1.1787080000000001</v>
      </c>
      <c r="EM36" s="49">
        <f t="shared" si="74"/>
        <v>6.9160000000000004</v>
      </c>
      <c r="EN36" s="49">
        <f t="shared" si="75"/>
        <v>0.38038</v>
      </c>
      <c r="EO36" s="49">
        <f t="shared" si="76"/>
        <v>1.2965788000000003</v>
      </c>
      <c r="EP36" s="49">
        <f t="shared" si="77"/>
        <v>1.8961579599999996</v>
      </c>
      <c r="EQ36" s="50">
        <f t="shared" si="78"/>
        <v>1.9628195781147</v>
      </c>
      <c r="ER36" s="28">
        <f t="shared" si="79"/>
        <v>0</v>
      </c>
      <c r="ES36" s="28">
        <f t="shared" si="80"/>
        <v>0</v>
      </c>
      <c r="ET36" s="28">
        <f t="shared" si="81"/>
        <v>0</v>
      </c>
      <c r="EU36" s="28">
        <f t="shared" si="82"/>
        <v>0</v>
      </c>
      <c r="EV36" s="28">
        <f t="shared" si="83"/>
        <v>0</v>
      </c>
      <c r="EX36" s="48">
        <v>1230</v>
      </c>
      <c r="EY36" s="49">
        <v>1480</v>
      </c>
      <c r="EZ36" s="49">
        <f t="shared" si="86"/>
        <v>0.54325599999999996</v>
      </c>
      <c r="FA36" s="49">
        <f t="shared" si="87"/>
        <v>0.19687199999999999</v>
      </c>
      <c r="FB36" s="49">
        <f t="shared" si="88"/>
        <v>0.19434799999999999</v>
      </c>
      <c r="FC36" s="49">
        <f t="shared" si="89"/>
        <v>1.8204</v>
      </c>
      <c r="FD36" s="49">
        <f t="shared" si="90"/>
        <v>0.88592400000000016</v>
      </c>
      <c r="FE36" s="49">
        <f t="shared" si="91"/>
        <v>11.5</v>
      </c>
      <c r="FF36" s="49">
        <f t="shared" si="92"/>
        <v>0.63249999999999995</v>
      </c>
      <c r="FG36" s="49">
        <f t="shared" si="93"/>
        <v>0.97451640000000028</v>
      </c>
      <c r="FH36" s="49">
        <f t="shared" si="94"/>
        <v>2.9028301199999995</v>
      </c>
      <c r="FI36" s="50">
        <f t="shared" si="95"/>
        <v>2.4773931663370687</v>
      </c>
      <c r="FJ36" s="28">
        <f t="shared" si="96"/>
        <v>0</v>
      </c>
      <c r="FK36" s="28">
        <f t="shared" si="97"/>
        <v>0</v>
      </c>
      <c r="FL36" s="28">
        <f t="shared" si="98"/>
        <v>0</v>
      </c>
      <c r="FM36" s="28">
        <f t="shared" si="99"/>
        <v>0</v>
      </c>
      <c r="FN36" s="28">
        <f t="shared" si="100"/>
        <v>0</v>
      </c>
      <c r="FQ36" s="48">
        <v>1230</v>
      </c>
      <c r="FR36" s="49">
        <v>1480</v>
      </c>
      <c r="FS36" s="49">
        <f t="shared" si="103"/>
        <v>0.54325599999999996</v>
      </c>
      <c r="FT36" s="49">
        <f t="shared" si="104"/>
        <v>9.8435999999999996E-2</v>
      </c>
      <c r="FU36" s="49">
        <f t="shared" si="105"/>
        <v>0.19434799999999999</v>
      </c>
      <c r="FV36" s="49">
        <f t="shared" si="106"/>
        <v>1.8204</v>
      </c>
      <c r="FW36" s="49">
        <f t="shared" si="107"/>
        <v>0.98436000000000012</v>
      </c>
      <c r="FX36" s="49">
        <f t="shared" si="108"/>
        <v>9.1319999999999997</v>
      </c>
      <c r="FY36" s="49">
        <f t="shared" si="109"/>
        <v>0.50226000000000004</v>
      </c>
      <c r="FZ36" s="49">
        <f t="shared" si="110"/>
        <v>1.0827960000000003</v>
      </c>
      <c r="GA36" s="49">
        <f t="shared" si="111"/>
        <v>2.5277889599999996</v>
      </c>
      <c r="GB36" s="50">
        <f t="shared" si="112"/>
        <v>2.2593083717864202</v>
      </c>
      <c r="GC36" s="28">
        <f t="shared" si="113"/>
        <v>0</v>
      </c>
      <c r="GD36" s="28">
        <f t="shared" si="114"/>
        <v>0</v>
      </c>
      <c r="GE36" s="28">
        <f t="shared" si="115"/>
        <v>0</v>
      </c>
      <c r="GF36" s="28">
        <f t="shared" si="116"/>
        <v>0</v>
      </c>
      <c r="GG36" s="28">
        <f t="shared" si="117"/>
        <v>0</v>
      </c>
      <c r="GI36" s="48">
        <v>1230</v>
      </c>
      <c r="GJ36" s="49">
        <v>1480</v>
      </c>
      <c r="GK36" s="49">
        <f t="shared" si="120"/>
        <v>0.54325599999999996</v>
      </c>
      <c r="GL36" s="49">
        <f t="shared" si="121"/>
        <v>0.19561000000000001</v>
      </c>
      <c r="GM36" s="49">
        <f t="shared" si="122"/>
        <v>1.8204</v>
      </c>
      <c r="GN36" s="49">
        <f t="shared" si="123"/>
        <v>1.081534</v>
      </c>
      <c r="GO36" s="49">
        <f t="shared" si="124"/>
        <v>9.2859999999999996</v>
      </c>
      <c r="GP36" s="49">
        <f t="shared" si="125"/>
        <v>0.51073000000000002</v>
      </c>
      <c r="GQ36" s="49">
        <f t="shared" si="126"/>
        <v>1.1896874000000002</v>
      </c>
      <c r="GR36" s="49">
        <f t="shared" si="127"/>
        <v>2.3828570399999998</v>
      </c>
      <c r="GS36" s="50">
        <f t="shared" si="128"/>
        <v>2.2430644034278178</v>
      </c>
      <c r="GT36" s="28">
        <f t="shared" si="129"/>
        <v>0</v>
      </c>
      <c r="GU36" s="28">
        <f t="shared" si="130"/>
        <v>0</v>
      </c>
      <c r="GV36" s="28">
        <f t="shared" si="131"/>
        <v>0</v>
      </c>
      <c r="GW36" s="28">
        <f t="shared" si="132"/>
        <v>0</v>
      </c>
      <c r="GX36" s="28">
        <f t="shared" si="133"/>
        <v>0</v>
      </c>
      <c r="GZ36" s="48">
        <v>1230</v>
      </c>
      <c r="HA36" s="49">
        <v>1480</v>
      </c>
      <c r="HB36" s="49">
        <f t="shared" si="136"/>
        <v>0.54325599999999996</v>
      </c>
      <c r="HC36" s="49">
        <f t="shared" si="137"/>
        <v>0.39374399999999998</v>
      </c>
      <c r="HD36" s="49">
        <f t="shared" si="138"/>
        <v>4.1015000000000001E-3</v>
      </c>
      <c r="HE36" s="49">
        <f t="shared" si="139"/>
        <v>1.8204</v>
      </c>
      <c r="HF36" s="49">
        <f t="shared" si="140"/>
        <v>0.87929850000000009</v>
      </c>
      <c r="HG36" s="49">
        <f t="shared" si="141"/>
        <v>16.537500000000001</v>
      </c>
      <c r="HH36" s="49">
        <f t="shared" si="142"/>
        <v>0.90956250000000005</v>
      </c>
      <c r="HI36" s="49">
        <f t="shared" si="143"/>
        <v>0.96722835000000018</v>
      </c>
      <c r="HJ36" s="49">
        <f t="shared" si="144"/>
        <v>3.8104566799999997</v>
      </c>
      <c r="HK36" s="50">
        <f t="shared" si="145"/>
        <v>3.1241746484289163</v>
      </c>
      <c r="HL36" s="28">
        <f t="shared" si="146"/>
        <v>0</v>
      </c>
      <c r="HM36" s="28">
        <f t="shared" si="147"/>
        <v>0</v>
      </c>
      <c r="HN36" s="28">
        <f t="shared" si="148"/>
        <v>0</v>
      </c>
      <c r="HO36" s="28">
        <f t="shared" si="149"/>
        <v>0</v>
      </c>
      <c r="HP36" s="28">
        <f t="shared" si="150"/>
        <v>0</v>
      </c>
    </row>
    <row r="37" spans="1:224" ht="21" x14ac:dyDescent="0.35">
      <c r="A37" s="1"/>
      <c r="B37" s="6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9"/>
      <c r="AG37" s="7"/>
      <c r="AH37" s="1"/>
      <c r="AI37" s="1"/>
      <c r="AJ37" s="143" t="str">
        <f>IF(AX35=0,"","VALORE MEDIO Uw ="&amp; ROUNDUP(AY36,2))</f>
        <v>VALORE MEDIO Uw =1,63</v>
      </c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5"/>
      <c r="BE37">
        <v>0</v>
      </c>
      <c r="BF37">
        <v>0</v>
      </c>
      <c r="BW37">
        <v>22</v>
      </c>
      <c r="BX37" s="36">
        <f>HLOOKUP(11,$BY$19:$CE$38,2)</f>
        <v>1.6181761593678887</v>
      </c>
      <c r="BY37" s="36">
        <f t="shared" si="33"/>
        <v>1.6872385209491283</v>
      </c>
      <c r="BZ37" s="36">
        <f t="shared" si="34"/>
        <v>1.885831112301614</v>
      </c>
      <c r="CA37" s="36">
        <f t="shared" si="35"/>
        <v>1.7025377535333499</v>
      </c>
      <c r="CB37" s="36">
        <f t="shared" si="36"/>
        <v>1.9129265955864121</v>
      </c>
      <c r="CC37" s="36">
        <f t="shared" si="37"/>
        <v>2.0671461740639723</v>
      </c>
      <c r="CD37" s="36">
        <f t="shared" si="38"/>
        <v>1.8993867691544755</v>
      </c>
      <c r="CE37" s="36">
        <f t="shared" si="39"/>
        <v>2.5201243317629558</v>
      </c>
      <c r="CS37" s="26"/>
      <c r="CT37" s="27"/>
      <c r="CU37" s="24"/>
      <c r="CV37" s="24"/>
      <c r="CW37" s="27"/>
      <c r="CZ37" s="41">
        <v>1644</v>
      </c>
      <c r="DA37" s="1">
        <v>2180</v>
      </c>
      <c r="DB37" s="49">
        <f>(DA37*2+(CZ37+$DC$17)*2)*$DC$17/10^6</f>
        <v>0.85739399999999999</v>
      </c>
      <c r="DC37" s="49">
        <f>CZ37*DA37/10^6</f>
        <v>3.58392</v>
      </c>
      <c r="DD37" s="49">
        <f>DC37-DB37-DJ37-DK37</f>
        <v>2.7265259999999998</v>
      </c>
      <c r="DE37" s="49">
        <f>((((CZ37-$DC$17*2)+(DA37-$DC$17*2))*2)/1000)+DL37</f>
        <v>6.7759999999999998</v>
      </c>
      <c r="DF37" s="49">
        <f>DE37*$DC$8</f>
        <v>0.37268000000000001</v>
      </c>
      <c r="DG37" s="49">
        <f>DD37*$DC$9</f>
        <v>2.9991786</v>
      </c>
      <c r="DH37" s="49">
        <f>(DB37*$DB$17)+DM37+DN37</f>
        <v>2.6750692800000002</v>
      </c>
      <c r="DI37" s="50">
        <f>(DH37+DG37+DF37)/DC37</f>
        <v>1.6872385209491283</v>
      </c>
      <c r="DJ37" s="49">
        <f t="shared" si="49"/>
        <v>0</v>
      </c>
      <c r="DK37" s="49">
        <f t="shared" si="50"/>
        <v>0</v>
      </c>
      <c r="DL37" s="49">
        <f t="shared" si="51"/>
        <v>0</v>
      </c>
      <c r="DM37" s="49">
        <f t="shared" si="52"/>
        <v>0</v>
      </c>
      <c r="DN37" s="49">
        <f t="shared" si="53"/>
        <v>0</v>
      </c>
      <c r="DO37" s="49"/>
      <c r="DP37" s="41">
        <v>1644</v>
      </c>
      <c r="DQ37" s="1">
        <v>2180</v>
      </c>
      <c r="DR37" s="49">
        <f t="shared" si="56"/>
        <v>0.83363200000000004</v>
      </c>
      <c r="DS37" s="49">
        <f t="shared" si="57"/>
        <v>0.28828799999999999</v>
      </c>
      <c r="DT37" s="49">
        <f t="shared" si="58"/>
        <v>3.58392</v>
      </c>
      <c r="DU37" s="49">
        <f t="shared" si="59"/>
        <v>2.4619999999999997</v>
      </c>
      <c r="DV37" s="49">
        <f t="shared" si="60"/>
        <v>9.32</v>
      </c>
      <c r="DW37" s="49">
        <f t="shared" si="61"/>
        <v>0.51260000000000006</v>
      </c>
      <c r="DX37" s="49">
        <f t="shared" si="62"/>
        <v>2.7081999999999997</v>
      </c>
      <c r="DY37" s="49">
        <f t="shared" si="63"/>
        <v>3.5378678400000005</v>
      </c>
      <c r="DZ37" s="50">
        <f t="shared" si="64"/>
        <v>1.885831112301614</v>
      </c>
      <c r="EA37" s="49">
        <f t="shared" si="65"/>
        <v>0</v>
      </c>
      <c r="EB37" s="49">
        <f t="shared" si="66"/>
        <v>0</v>
      </c>
      <c r="EC37" s="49">
        <f t="shared" si="67"/>
        <v>0</v>
      </c>
      <c r="ED37" s="49">
        <f t="shared" si="68"/>
        <v>0</v>
      </c>
      <c r="EE37" s="49">
        <f t="shared" si="69"/>
        <v>0</v>
      </c>
      <c r="EF37" s="49"/>
      <c r="EG37" s="48">
        <v>1850</v>
      </c>
      <c r="EH37" s="49">
        <v>2180</v>
      </c>
      <c r="EI37" s="49">
        <f t="shared" si="70"/>
        <v>0.83101599999999998</v>
      </c>
      <c r="EJ37" s="49">
        <f t="shared" si="71"/>
        <v>0.15303600000000001</v>
      </c>
      <c r="EK37" s="49">
        <f t="shared" si="72"/>
        <v>4.0330000000000004</v>
      </c>
      <c r="EL37" s="49">
        <f t="shared" si="73"/>
        <v>3.0489480000000002</v>
      </c>
      <c r="EM37" s="49">
        <f t="shared" si="74"/>
        <v>10.956</v>
      </c>
      <c r="EN37" s="49">
        <f t="shared" si="75"/>
        <v>0.60258</v>
      </c>
      <c r="EO37" s="49">
        <f t="shared" si="76"/>
        <v>3.3538428000000007</v>
      </c>
      <c r="EP37" s="49">
        <f t="shared" si="77"/>
        <v>2.9099119600000001</v>
      </c>
      <c r="EQ37" s="50">
        <f t="shared" si="78"/>
        <v>1.7025377535333499</v>
      </c>
      <c r="ER37" s="28">
        <f t="shared" si="79"/>
        <v>0</v>
      </c>
      <c r="ES37" s="28">
        <f t="shared" si="80"/>
        <v>0</v>
      </c>
      <c r="ET37" s="28">
        <f t="shared" si="81"/>
        <v>0</v>
      </c>
      <c r="EU37" s="28">
        <f t="shared" si="82"/>
        <v>0</v>
      </c>
      <c r="EV37" s="28">
        <f t="shared" si="83"/>
        <v>0</v>
      </c>
      <c r="EX37" s="48">
        <v>1850</v>
      </c>
      <c r="EY37" s="49">
        <v>2180</v>
      </c>
      <c r="EZ37" s="49">
        <f t="shared" si="86"/>
        <v>0.83101599999999998</v>
      </c>
      <c r="FA37" s="49">
        <f t="shared" si="87"/>
        <v>0.30607200000000001</v>
      </c>
      <c r="FB37" s="49">
        <f t="shared" si="88"/>
        <v>0.30214800000000003</v>
      </c>
      <c r="FC37" s="49">
        <f t="shared" si="89"/>
        <v>4.0330000000000004</v>
      </c>
      <c r="FD37" s="49">
        <f t="shared" si="90"/>
        <v>2.5937640000000006</v>
      </c>
      <c r="FE37" s="49">
        <f t="shared" si="91"/>
        <v>18.34</v>
      </c>
      <c r="FF37" s="49">
        <f t="shared" si="92"/>
        <v>1.0086999999999999</v>
      </c>
      <c r="FG37" s="49">
        <f t="shared" si="93"/>
        <v>2.8531404000000009</v>
      </c>
      <c r="FH37" s="49">
        <f t="shared" si="94"/>
        <v>4.4749601200000004</v>
      </c>
      <c r="FI37" s="50">
        <f t="shared" si="95"/>
        <v>2.0671461740639723</v>
      </c>
      <c r="FJ37" s="28">
        <f t="shared" si="96"/>
        <v>0</v>
      </c>
      <c r="FK37" s="28">
        <f t="shared" si="97"/>
        <v>0</v>
      </c>
      <c r="FL37" s="28">
        <f t="shared" si="98"/>
        <v>0</v>
      </c>
      <c r="FM37" s="28">
        <f t="shared" si="99"/>
        <v>0</v>
      </c>
      <c r="FN37" s="28">
        <f t="shared" si="100"/>
        <v>0</v>
      </c>
      <c r="FQ37" s="48">
        <v>1850</v>
      </c>
      <c r="FR37" s="49">
        <v>2180</v>
      </c>
      <c r="FS37" s="49">
        <f t="shared" si="103"/>
        <v>0.83101599999999998</v>
      </c>
      <c r="FT37" s="49">
        <f t="shared" si="104"/>
        <v>0.15303600000000001</v>
      </c>
      <c r="FU37" s="49">
        <f t="shared" si="105"/>
        <v>0.30214800000000003</v>
      </c>
      <c r="FV37" s="49">
        <f t="shared" si="106"/>
        <v>4.0330000000000004</v>
      </c>
      <c r="FW37" s="49">
        <f t="shared" si="107"/>
        <v>2.7468000000000004</v>
      </c>
      <c r="FX37" s="49">
        <f t="shared" si="108"/>
        <v>14.571999999999999</v>
      </c>
      <c r="FY37" s="49">
        <f t="shared" si="109"/>
        <v>0.80145999999999995</v>
      </c>
      <c r="FZ37" s="49">
        <f t="shared" si="110"/>
        <v>3.0214800000000008</v>
      </c>
      <c r="GA37" s="49">
        <f t="shared" si="111"/>
        <v>3.8918929600000003</v>
      </c>
      <c r="GB37" s="50">
        <f t="shared" si="112"/>
        <v>1.9129265955864121</v>
      </c>
      <c r="GC37" s="28">
        <f t="shared" si="113"/>
        <v>0</v>
      </c>
      <c r="GD37" s="28">
        <f t="shared" si="114"/>
        <v>0</v>
      </c>
      <c r="GE37" s="28">
        <f t="shared" si="115"/>
        <v>0</v>
      </c>
      <c r="GF37" s="28">
        <f t="shared" si="116"/>
        <v>0</v>
      </c>
      <c r="GG37" s="28">
        <f t="shared" si="117"/>
        <v>0</v>
      </c>
      <c r="GI37" s="48">
        <v>1850</v>
      </c>
      <c r="GJ37" s="49">
        <v>2180</v>
      </c>
      <c r="GK37" s="49">
        <f t="shared" si="120"/>
        <v>0.83101599999999998</v>
      </c>
      <c r="GL37" s="49">
        <f t="shared" si="121"/>
        <v>0.30410999999999999</v>
      </c>
      <c r="GM37" s="49">
        <f t="shared" si="122"/>
        <v>4.0330000000000004</v>
      </c>
      <c r="GN37" s="49">
        <f t="shared" si="123"/>
        <v>2.8978740000000003</v>
      </c>
      <c r="GO37" s="49">
        <f t="shared" si="124"/>
        <v>14.726000000000001</v>
      </c>
      <c r="GP37" s="49">
        <f t="shared" si="125"/>
        <v>0.80993000000000004</v>
      </c>
      <c r="GQ37" s="49">
        <f t="shared" si="126"/>
        <v>3.1876614000000005</v>
      </c>
      <c r="GR37" s="49">
        <f t="shared" si="127"/>
        <v>3.6626354399999999</v>
      </c>
      <c r="GS37" s="50">
        <f t="shared" si="128"/>
        <v>1.8993867691544755</v>
      </c>
      <c r="GT37" s="28">
        <f t="shared" si="129"/>
        <v>0</v>
      </c>
      <c r="GU37" s="28">
        <f t="shared" si="130"/>
        <v>0</v>
      </c>
      <c r="GV37" s="28">
        <f t="shared" si="131"/>
        <v>0</v>
      </c>
      <c r="GW37" s="28">
        <f t="shared" si="132"/>
        <v>0</v>
      </c>
      <c r="GX37" s="28">
        <f t="shared" si="133"/>
        <v>0</v>
      </c>
      <c r="GZ37" s="48">
        <v>1850</v>
      </c>
      <c r="HA37" s="49">
        <v>2180</v>
      </c>
      <c r="HB37" s="49">
        <f t="shared" si="136"/>
        <v>0.83101599999999998</v>
      </c>
      <c r="HC37" s="49">
        <f t="shared" si="137"/>
        <v>0.61214400000000002</v>
      </c>
      <c r="HD37" s="49">
        <f t="shared" si="138"/>
        <v>6.3765000000000002E-3</v>
      </c>
      <c r="HE37" s="49">
        <f t="shared" si="139"/>
        <v>4.0330000000000004</v>
      </c>
      <c r="HF37" s="49">
        <f t="shared" si="140"/>
        <v>2.5834635000000006</v>
      </c>
      <c r="HG37" s="49">
        <f t="shared" si="141"/>
        <v>26.177499999999998</v>
      </c>
      <c r="HH37" s="49">
        <f t="shared" si="142"/>
        <v>1.4397624999999998</v>
      </c>
      <c r="HI37" s="49">
        <f t="shared" si="143"/>
        <v>2.8418098500000011</v>
      </c>
      <c r="HJ37" s="49">
        <f t="shared" si="144"/>
        <v>5.8820890800000001</v>
      </c>
      <c r="HK37" s="50">
        <f t="shared" si="145"/>
        <v>2.5201243317629558</v>
      </c>
      <c r="HL37" s="28">
        <f t="shared" si="146"/>
        <v>0</v>
      </c>
      <c r="HM37" s="28">
        <f t="shared" si="147"/>
        <v>0</v>
      </c>
      <c r="HN37" s="28">
        <f t="shared" si="148"/>
        <v>0</v>
      </c>
      <c r="HO37" s="28">
        <f t="shared" si="149"/>
        <v>0</v>
      </c>
      <c r="HP37" s="28">
        <f t="shared" si="150"/>
        <v>0</v>
      </c>
    </row>
    <row r="38" spans="1:224" ht="21" x14ac:dyDescent="0.35">
      <c r="A38" s="1"/>
      <c r="B38" s="6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9"/>
      <c r="AG38" s="7"/>
      <c r="AH38" s="1"/>
      <c r="AI38" s="1"/>
      <c r="AJ38" s="87"/>
      <c r="AK38" s="87"/>
      <c r="AL38" s="87"/>
      <c r="AM38" s="87"/>
      <c r="AN38" s="87"/>
      <c r="AO38" s="87"/>
      <c r="AP38" s="87"/>
      <c r="AQ38" s="88"/>
      <c r="AR38" s="88"/>
      <c r="AS38" s="88"/>
      <c r="AT38" s="88"/>
      <c r="AU38" s="88"/>
      <c r="AV38" s="88"/>
      <c r="AW38" s="88"/>
      <c r="BE38" s="28">
        <v>0</v>
      </c>
      <c r="BF38" s="28">
        <v>0</v>
      </c>
      <c r="BW38">
        <v>23</v>
      </c>
      <c r="BX38" s="36">
        <f>HLOOKUP(11,$BY$19:$CE$38,2)</f>
        <v>1.6181761593678887</v>
      </c>
      <c r="BY38" s="36">
        <f t="shared" si="33"/>
        <v>1.7243357426233574</v>
      </c>
      <c r="BZ38" s="36">
        <f t="shared" si="34"/>
        <v>1.9393431688569305</v>
      </c>
      <c r="CA38" s="36">
        <f t="shared" si="35"/>
        <v>1.7980575130176051</v>
      </c>
      <c r="CB38" s="36">
        <f t="shared" si="36"/>
        <v>2.0610435655839328</v>
      </c>
      <c r="CC38" s="36">
        <f t="shared" si="37"/>
        <v>2.2538180386808828</v>
      </c>
      <c r="CD38" s="36">
        <f t="shared" si="38"/>
        <v>2.0368687825440119</v>
      </c>
      <c r="CE38" s="36">
        <f t="shared" si="39"/>
        <v>2.812790735804612</v>
      </c>
      <c r="CS38" s="26"/>
      <c r="CT38" s="27"/>
      <c r="CU38" s="24"/>
      <c r="CV38" s="24"/>
      <c r="CW38" s="27"/>
      <c r="CZ38" s="41">
        <v>1480</v>
      </c>
      <c r="DA38" s="1">
        <v>2180</v>
      </c>
      <c r="DB38" s="49">
        <f t="shared" ref="DB38:DB50" si="167">(DA38*2+(CZ38+$DC$17)*2)*$DC$17/10^6</f>
        <v>0.82164199999999998</v>
      </c>
      <c r="DC38" s="49">
        <f t="shared" ref="DC38:DC50" si="168">CZ38*DA38/10^6</f>
        <v>3.2263999999999999</v>
      </c>
      <c r="DD38" s="49">
        <f t="shared" ref="DD38:DD50" si="169">DC38-DB38-DJ38-DK38</f>
        <v>2.4047580000000002</v>
      </c>
      <c r="DE38" s="49">
        <f t="shared" ref="DE38:DE50" si="170">((((CZ38-$DC$17*2)+(DA38-$DC$17*2))*2)/1000)+DL38</f>
        <v>6.4480000000000004</v>
      </c>
      <c r="DF38" s="49">
        <f t="shared" si="163"/>
        <v>0.35464000000000001</v>
      </c>
      <c r="DG38" s="49">
        <f t="shared" ref="DG38:DG50" si="171">DD38*$DC$9</f>
        <v>2.6452338000000002</v>
      </c>
      <c r="DH38" s="49">
        <f t="shared" ref="DH38:DH50" si="172">(DB38*$DB$17)+DM38+DN38</f>
        <v>2.5635230400000002</v>
      </c>
      <c r="DI38" s="50">
        <f t="shared" ref="DI38:DI50" si="173">(DH38+DG38+DF38)/DC38</f>
        <v>1.7243357426233574</v>
      </c>
      <c r="DJ38" s="49">
        <f t="shared" si="49"/>
        <v>0</v>
      </c>
      <c r="DK38" s="49">
        <f t="shared" si="50"/>
        <v>0</v>
      </c>
      <c r="DL38" s="49">
        <f t="shared" si="51"/>
        <v>0</v>
      </c>
      <c r="DM38" s="49">
        <f t="shared" si="52"/>
        <v>0</v>
      </c>
      <c r="DN38" s="49">
        <f t="shared" si="53"/>
        <v>0</v>
      </c>
      <c r="DO38" s="49"/>
      <c r="DP38" s="41">
        <v>1480</v>
      </c>
      <c r="DQ38" s="1">
        <v>2180</v>
      </c>
      <c r="DR38" s="49">
        <f t="shared" si="56"/>
        <v>0.79788000000000003</v>
      </c>
      <c r="DS38" s="49">
        <f t="shared" si="57"/>
        <v>0.28828799999999999</v>
      </c>
      <c r="DT38" s="49">
        <f t="shared" si="58"/>
        <v>3.2263999999999999</v>
      </c>
      <c r="DU38" s="49">
        <f t="shared" si="59"/>
        <v>2.1402319999999997</v>
      </c>
      <c r="DV38" s="49">
        <f t="shared" si="60"/>
        <v>8.6639999999999997</v>
      </c>
      <c r="DW38" s="49">
        <f t="shared" si="61"/>
        <v>0.47652</v>
      </c>
      <c r="DX38" s="49">
        <f t="shared" si="62"/>
        <v>2.3542551999999999</v>
      </c>
      <c r="DY38" s="49">
        <f t="shared" si="63"/>
        <v>3.4263216000000005</v>
      </c>
      <c r="DZ38" s="50">
        <f t="shared" si="64"/>
        <v>1.9393431688569305</v>
      </c>
      <c r="EA38" s="49">
        <f t="shared" si="65"/>
        <v>0</v>
      </c>
      <c r="EB38" s="49">
        <f t="shared" si="66"/>
        <v>0</v>
      </c>
      <c r="EC38" s="49">
        <f t="shared" si="67"/>
        <v>0</v>
      </c>
      <c r="ED38" s="49">
        <f t="shared" si="68"/>
        <v>0</v>
      </c>
      <c r="EE38" s="49">
        <f t="shared" si="69"/>
        <v>0</v>
      </c>
      <c r="EF38" s="49"/>
      <c r="EG38" s="48">
        <v>1480</v>
      </c>
      <c r="EH38" s="49">
        <v>2180</v>
      </c>
      <c r="EI38" s="49">
        <f t="shared" si="70"/>
        <v>0.75035600000000002</v>
      </c>
      <c r="EJ38" s="49">
        <f t="shared" si="71"/>
        <v>0.15303600000000001</v>
      </c>
      <c r="EK38" s="49">
        <f t="shared" si="72"/>
        <v>3.2263999999999999</v>
      </c>
      <c r="EL38" s="49">
        <f t="shared" si="73"/>
        <v>2.3230079999999997</v>
      </c>
      <c r="EM38" s="49">
        <f t="shared" si="74"/>
        <v>10.215999999999999</v>
      </c>
      <c r="EN38" s="49">
        <f t="shared" si="75"/>
        <v>0.56187999999999994</v>
      </c>
      <c r="EO38" s="49">
        <f t="shared" si="76"/>
        <v>2.5553087999999997</v>
      </c>
      <c r="EP38" s="49">
        <f t="shared" si="77"/>
        <v>2.68406396</v>
      </c>
      <c r="EQ38" s="50">
        <f t="shared" si="78"/>
        <v>1.7980575130176051</v>
      </c>
      <c r="ER38" s="28">
        <f t="shared" si="79"/>
        <v>0</v>
      </c>
      <c r="ES38" s="28">
        <f t="shared" si="80"/>
        <v>0</v>
      </c>
      <c r="ET38" s="28">
        <f t="shared" si="81"/>
        <v>0</v>
      </c>
      <c r="EU38" s="28">
        <f t="shared" si="82"/>
        <v>0</v>
      </c>
      <c r="EV38" s="28">
        <f t="shared" si="83"/>
        <v>0</v>
      </c>
      <c r="EX38" s="48">
        <v>1480</v>
      </c>
      <c r="EY38" s="49">
        <v>2180</v>
      </c>
      <c r="EZ38" s="49">
        <f t="shared" si="86"/>
        <v>0.75035600000000002</v>
      </c>
      <c r="FA38" s="49">
        <f t="shared" si="87"/>
        <v>0.30607200000000001</v>
      </c>
      <c r="FB38" s="49">
        <f t="shared" si="88"/>
        <v>0.30214800000000003</v>
      </c>
      <c r="FC38" s="49">
        <f t="shared" si="89"/>
        <v>3.2263999999999999</v>
      </c>
      <c r="FD38" s="49">
        <f t="shared" si="90"/>
        <v>1.8678239999999999</v>
      </c>
      <c r="FE38" s="49">
        <f t="shared" si="91"/>
        <v>17.600000000000001</v>
      </c>
      <c r="FF38" s="49">
        <f t="shared" si="92"/>
        <v>0.96800000000000008</v>
      </c>
      <c r="FG38" s="49">
        <f t="shared" si="93"/>
        <v>2.0546063999999999</v>
      </c>
      <c r="FH38" s="49">
        <f t="shared" si="94"/>
        <v>4.2491121200000004</v>
      </c>
      <c r="FI38" s="50">
        <f t="shared" si="95"/>
        <v>2.2538180386808828</v>
      </c>
      <c r="FJ38" s="28">
        <f t="shared" si="96"/>
        <v>0</v>
      </c>
      <c r="FK38" s="28">
        <f t="shared" si="97"/>
        <v>0</v>
      </c>
      <c r="FL38" s="28">
        <f t="shared" si="98"/>
        <v>0</v>
      </c>
      <c r="FM38" s="28">
        <f t="shared" si="99"/>
        <v>0</v>
      </c>
      <c r="FN38" s="28">
        <f t="shared" si="100"/>
        <v>0</v>
      </c>
      <c r="FQ38" s="48">
        <v>1480</v>
      </c>
      <c r="FR38" s="49">
        <v>2180</v>
      </c>
      <c r="FS38" s="49">
        <f t="shared" si="103"/>
        <v>0.75035600000000002</v>
      </c>
      <c r="FT38" s="49">
        <f t="shared" si="104"/>
        <v>0.15303600000000001</v>
      </c>
      <c r="FU38" s="49">
        <f t="shared" si="105"/>
        <v>0.30214800000000003</v>
      </c>
      <c r="FV38" s="49">
        <f t="shared" si="106"/>
        <v>3.2263999999999999</v>
      </c>
      <c r="FW38" s="49">
        <f t="shared" si="107"/>
        <v>2.0208599999999999</v>
      </c>
      <c r="FX38" s="49">
        <f t="shared" si="108"/>
        <v>13.832000000000001</v>
      </c>
      <c r="FY38" s="49">
        <f t="shared" si="109"/>
        <v>0.76075999999999999</v>
      </c>
      <c r="FZ38" s="49">
        <f t="shared" si="110"/>
        <v>2.2229459999999999</v>
      </c>
      <c r="GA38" s="49">
        <f t="shared" si="111"/>
        <v>3.6660449600000002</v>
      </c>
      <c r="GB38" s="50">
        <f t="shared" si="112"/>
        <v>2.0610435655839328</v>
      </c>
      <c r="GC38" s="28">
        <f t="shared" si="113"/>
        <v>0</v>
      </c>
      <c r="GD38" s="28">
        <f t="shared" si="114"/>
        <v>0</v>
      </c>
      <c r="GE38" s="28">
        <f t="shared" si="115"/>
        <v>0</v>
      </c>
      <c r="GF38" s="28">
        <f t="shared" si="116"/>
        <v>0</v>
      </c>
      <c r="GG38" s="28">
        <f t="shared" si="117"/>
        <v>0</v>
      </c>
      <c r="GI38" s="48">
        <v>1480</v>
      </c>
      <c r="GJ38" s="49">
        <v>2180</v>
      </c>
      <c r="GK38" s="49">
        <f t="shared" si="120"/>
        <v>0.75035600000000002</v>
      </c>
      <c r="GL38" s="49">
        <f t="shared" si="121"/>
        <v>0.30410999999999999</v>
      </c>
      <c r="GM38" s="49">
        <f t="shared" si="122"/>
        <v>3.2263999999999999</v>
      </c>
      <c r="GN38" s="49">
        <f t="shared" si="123"/>
        <v>2.1719339999999998</v>
      </c>
      <c r="GO38" s="49">
        <f t="shared" si="124"/>
        <v>13.986000000000001</v>
      </c>
      <c r="GP38" s="49">
        <f t="shared" si="125"/>
        <v>0.76923000000000008</v>
      </c>
      <c r="GQ38" s="49">
        <f t="shared" si="126"/>
        <v>2.3891274</v>
      </c>
      <c r="GR38" s="49">
        <f t="shared" si="127"/>
        <v>3.4133960399999999</v>
      </c>
      <c r="GS38" s="50">
        <f t="shared" si="128"/>
        <v>2.0368687825440119</v>
      </c>
      <c r="GT38" s="28">
        <f t="shared" si="129"/>
        <v>0</v>
      </c>
      <c r="GU38" s="28">
        <f t="shared" si="130"/>
        <v>0</v>
      </c>
      <c r="GV38" s="28">
        <f t="shared" si="131"/>
        <v>0</v>
      </c>
      <c r="GW38" s="28">
        <f t="shared" si="132"/>
        <v>0</v>
      </c>
      <c r="GX38" s="28">
        <f t="shared" si="133"/>
        <v>0</v>
      </c>
      <c r="GZ38" s="48">
        <v>1480</v>
      </c>
      <c r="HA38" s="49">
        <v>2180</v>
      </c>
      <c r="HB38" s="49">
        <f t="shared" si="136"/>
        <v>0.75035600000000002</v>
      </c>
      <c r="HC38" s="49">
        <f t="shared" si="137"/>
        <v>0.61214400000000002</v>
      </c>
      <c r="HD38" s="49">
        <f t="shared" si="138"/>
        <v>6.3765000000000002E-3</v>
      </c>
      <c r="HE38" s="49">
        <f t="shared" si="139"/>
        <v>3.2263999999999999</v>
      </c>
      <c r="HF38" s="49">
        <f t="shared" si="140"/>
        <v>1.8575234999999999</v>
      </c>
      <c r="HG38" s="49">
        <f t="shared" si="141"/>
        <v>25.4375</v>
      </c>
      <c r="HH38" s="49">
        <f t="shared" si="142"/>
        <v>1.3990625000000001</v>
      </c>
      <c r="HI38" s="49">
        <f t="shared" si="143"/>
        <v>2.0432758500000001</v>
      </c>
      <c r="HJ38" s="49">
        <f t="shared" si="144"/>
        <v>5.6328496800000005</v>
      </c>
      <c r="HK38" s="50">
        <f t="shared" si="145"/>
        <v>2.812790735804612</v>
      </c>
      <c r="HL38" s="28">
        <f t="shared" si="146"/>
        <v>0</v>
      </c>
      <c r="HM38" s="28">
        <f t="shared" si="147"/>
        <v>0</v>
      </c>
      <c r="HN38" s="28">
        <f t="shared" si="148"/>
        <v>0</v>
      </c>
      <c r="HO38" s="28">
        <f t="shared" si="149"/>
        <v>0</v>
      </c>
      <c r="HP38" s="28">
        <f t="shared" si="150"/>
        <v>0</v>
      </c>
    </row>
    <row r="39" spans="1:224" x14ac:dyDescent="0.25">
      <c r="A39" s="1"/>
      <c r="B39" s="6"/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G39" s="7"/>
      <c r="AH39" s="1"/>
      <c r="AI39" s="1"/>
      <c r="AJ39" s="146" t="s">
        <v>8255</v>
      </c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8"/>
      <c r="BE39" s="28">
        <v>1</v>
      </c>
      <c r="BF39" s="28">
        <v>0</v>
      </c>
      <c r="BW39">
        <v>24</v>
      </c>
      <c r="BY39" s="36">
        <f t="shared" si="33"/>
        <v>1.9238656046557505</v>
      </c>
      <c r="BZ39" s="36">
        <f t="shared" si="34"/>
        <v>2.1084721838626947</v>
      </c>
      <c r="CA39" s="36">
        <f t="shared" si="35"/>
        <v>1.964979205916014</v>
      </c>
      <c r="CB39" s="36">
        <f t="shared" si="36"/>
        <v>2.1627312967690822</v>
      </c>
      <c r="CC39" s="36">
        <f t="shared" si="37"/>
        <v>2.3568841975526014</v>
      </c>
      <c r="CD39" s="36">
        <f t="shared" si="38"/>
        <v>2.1631171493969541</v>
      </c>
      <c r="CE39" s="36">
        <f t="shared" si="39"/>
        <v>2.8589252487014707</v>
      </c>
      <c r="CJ39" s="78"/>
      <c r="CK39" s="78"/>
      <c r="CL39" s="78"/>
      <c r="CM39" s="78"/>
      <c r="CS39" s="26"/>
      <c r="CT39" s="27"/>
      <c r="CU39" s="24"/>
      <c r="CV39" s="24"/>
      <c r="CW39" s="27"/>
      <c r="CZ39" s="41">
        <f>1535+$DC$17</f>
        <v>1644</v>
      </c>
      <c r="DA39" s="1">
        <f>1480</f>
        <v>1480</v>
      </c>
      <c r="DB39" s="49">
        <f t="shared" si="167"/>
        <v>0.70479400000000003</v>
      </c>
      <c r="DC39" s="49">
        <f t="shared" si="168"/>
        <v>2.4331200000000002</v>
      </c>
      <c r="DD39" s="49">
        <f t="shared" si="169"/>
        <v>1.585726</v>
      </c>
      <c r="DE39" s="49">
        <f t="shared" si="170"/>
        <v>8.2279999999999998</v>
      </c>
      <c r="DF39" s="49">
        <f t="shared" si="163"/>
        <v>0.45254</v>
      </c>
      <c r="DG39" s="49">
        <f t="shared" si="171"/>
        <v>1.7442986</v>
      </c>
      <c r="DH39" s="49">
        <f t="shared" si="172"/>
        <v>2.4841572800000002</v>
      </c>
      <c r="DI39" s="50">
        <f t="shared" si="173"/>
        <v>1.9238656046557505</v>
      </c>
      <c r="DJ39" s="49">
        <f t="shared" si="49"/>
        <v>0.1426</v>
      </c>
      <c r="DK39" s="49">
        <f t="shared" si="50"/>
        <v>0</v>
      </c>
      <c r="DL39" s="49">
        <f t="shared" si="51"/>
        <v>2.8519999999999999</v>
      </c>
      <c r="DM39" s="49">
        <f t="shared" si="52"/>
        <v>0.28520000000000001</v>
      </c>
      <c r="DN39" s="49">
        <f t="shared" si="53"/>
        <v>0</v>
      </c>
      <c r="DO39" s="49"/>
      <c r="DP39" s="41">
        <f>1535+$DC$17</f>
        <v>1644</v>
      </c>
      <c r="DQ39" s="1">
        <f>1480</f>
        <v>1480</v>
      </c>
      <c r="DR39" s="49">
        <f t="shared" si="56"/>
        <v>0.68103199999999997</v>
      </c>
      <c r="DS39" s="49">
        <f t="shared" si="57"/>
        <v>0.18048800000000001</v>
      </c>
      <c r="DT39" s="49">
        <f t="shared" si="58"/>
        <v>2.4331200000000002</v>
      </c>
      <c r="DU39" s="49">
        <f t="shared" si="59"/>
        <v>1.4444000000000001</v>
      </c>
      <c r="DV39" s="49">
        <f t="shared" si="60"/>
        <v>10.464</v>
      </c>
      <c r="DW39" s="49">
        <f t="shared" si="61"/>
        <v>0.57552000000000003</v>
      </c>
      <c r="DX39" s="49">
        <f t="shared" si="62"/>
        <v>1.5888400000000003</v>
      </c>
      <c r="DY39" s="49">
        <f t="shared" si="63"/>
        <v>2.9658058399999998</v>
      </c>
      <c r="DZ39" s="50">
        <f t="shared" si="64"/>
        <v>2.1084721838626947</v>
      </c>
      <c r="EA39" s="49">
        <f t="shared" si="65"/>
        <v>0.12720000000000001</v>
      </c>
      <c r="EB39" s="49">
        <f t="shared" si="66"/>
        <v>0</v>
      </c>
      <c r="EC39" s="49">
        <f t="shared" si="67"/>
        <v>2.544</v>
      </c>
      <c r="ED39" s="49">
        <f t="shared" si="68"/>
        <v>0.25440000000000002</v>
      </c>
      <c r="EE39" s="49">
        <f t="shared" si="69"/>
        <v>0</v>
      </c>
      <c r="EF39" s="1"/>
      <c r="EG39" s="48">
        <v>1535</v>
      </c>
      <c r="EH39" s="49">
        <v>1480</v>
      </c>
      <c r="EI39" s="49">
        <f t="shared" si="70"/>
        <v>0.60974600000000001</v>
      </c>
      <c r="EJ39" s="49">
        <f t="shared" si="71"/>
        <v>9.8435999999999996E-2</v>
      </c>
      <c r="EK39" s="49">
        <f t="shared" si="72"/>
        <v>2.2717999999999998</v>
      </c>
      <c r="EL39" s="49">
        <f t="shared" si="73"/>
        <v>1.4397180000000001</v>
      </c>
      <c r="EM39" s="49">
        <f t="shared" si="74"/>
        <v>10.004</v>
      </c>
      <c r="EN39" s="49">
        <f t="shared" si="75"/>
        <v>0.55021999999999993</v>
      </c>
      <c r="EO39" s="49">
        <f t="shared" si="76"/>
        <v>1.5836898000000001</v>
      </c>
      <c r="EP39" s="49">
        <f t="shared" si="77"/>
        <v>2.3301299599999998</v>
      </c>
      <c r="EQ39" s="50">
        <f t="shared" si="78"/>
        <v>1.964979205916014</v>
      </c>
      <c r="ER39" s="28">
        <f t="shared" si="79"/>
        <v>0.1239</v>
      </c>
      <c r="ES39" s="28">
        <f t="shared" si="80"/>
        <v>0</v>
      </c>
      <c r="ET39" s="28">
        <f t="shared" si="81"/>
        <v>2.4780000000000002</v>
      </c>
      <c r="EU39" s="28">
        <f t="shared" si="82"/>
        <v>0.24779999999999999</v>
      </c>
      <c r="EV39" s="28">
        <f t="shared" si="83"/>
        <v>0</v>
      </c>
      <c r="EX39" s="48">
        <v>1535</v>
      </c>
      <c r="EY39" s="49">
        <v>1480</v>
      </c>
      <c r="EZ39" s="49">
        <f t="shared" si="86"/>
        <v>0.60974600000000001</v>
      </c>
      <c r="FA39" s="49">
        <f t="shared" si="87"/>
        <v>0.19687199999999999</v>
      </c>
      <c r="FB39" s="49">
        <f t="shared" si="88"/>
        <v>0.19434799999999999</v>
      </c>
      <c r="FC39" s="49">
        <f t="shared" si="89"/>
        <v>2.2717999999999998</v>
      </c>
      <c r="FD39" s="49">
        <f t="shared" si="90"/>
        <v>1.170134</v>
      </c>
      <c r="FE39" s="49">
        <f t="shared" si="91"/>
        <v>14.123999999999999</v>
      </c>
      <c r="FF39" s="49">
        <f t="shared" si="92"/>
        <v>0.77681999999999995</v>
      </c>
      <c r="FG39" s="49">
        <f t="shared" si="93"/>
        <v>1.2871474000000001</v>
      </c>
      <c r="FH39" s="49">
        <f t="shared" si="94"/>
        <v>3.29040212</v>
      </c>
      <c r="FI39" s="50">
        <f t="shared" si="95"/>
        <v>2.3568841975526014</v>
      </c>
      <c r="FJ39" s="28">
        <f t="shared" si="96"/>
        <v>0.1007</v>
      </c>
      <c r="FK39" s="28">
        <f t="shared" si="97"/>
        <v>0</v>
      </c>
      <c r="FL39" s="28">
        <f t="shared" si="98"/>
        <v>2.0139999999999998</v>
      </c>
      <c r="FM39" s="28">
        <f t="shared" si="99"/>
        <v>0.2014</v>
      </c>
      <c r="FN39" s="28">
        <f t="shared" si="100"/>
        <v>0</v>
      </c>
      <c r="FQ39" s="48">
        <v>1535</v>
      </c>
      <c r="FR39" s="49">
        <v>1480</v>
      </c>
      <c r="FS39" s="49">
        <f t="shared" si="103"/>
        <v>0.60974600000000001</v>
      </c>
      <c r="FT39" s="49">
        <f t="shared" si="104"/>
        <v>9.8435999999999996E-2</v>
      </c>
      <c r="FU39" s="49">
        <f t="shared" si="105"/>
        <v>0.19434799999999999</v>
      </c>
      <c r="FV39" s="49">
        <f t="shared" si="106"/>
        <v>2.2717999999999998</v>
      </c>
      <c r="FW39" s="49">
        <f t="shared" si="107"/>
        <v>1.2607699999999999</v>
      </c>
      <c r="FX39" s="49">
        <f t="shared" si="108"/>
        <v>10.827000000000002</v>
      </c>
      <c r="FY39" s="49">
        <f t="shared" si="109"/>
        <v>0.59548500000000015</v>
      </c>
      <c r="FZ39" s="49">
        <f t="shared" si="110"/>
        <v>1.3868470000000002</v>
      </c>
      <c r="GA39" s="49">
        <f t="shared" si="111"/>
        <v>2.9309609600000002</v>
      </c>
      <c r="GB39" s="50">
        <f t="shared" si="112"/>
        <v>2.1627312967690822</v>
      </c>
      <c r="GC39" s="28">
        <f t="shared" si="113"/>
        <v>0.1085</v>
      </c>
      <c r="GD39" s="28">
        <f t="shared" si="114"/>
        <v>0</v>
      </c>
      <c r="GE39" s="28">
        <f t="shared" si="115"/>
        <v>1.085</v>
      </c>
      <c r="GF39" s="28">
        <f t="shared" si="116"/>
        <v>0.217</v>
      </c>
      <c r="GG39" s="28">
        <f t="shared" si="117"/>
        <v>0</v>
      </c>
      <c r="GI39" s="48">
        <v>1535</v>
      </c>
      <c r="GJ39" s="49">
        <v>1480</v>
      </c>
      <c r="GK39" s="49">
        <f t="shared" si="120"/>
        <v>0.60974600000000001</v>
      </c>
      <c r="GL39" s="49">
        <f t="shared" si="121"/>
        <v>0.19561000000000001</v>
      </c>
      <c r="GM39" s="49">
        <f t="shared" si="122"/>
        <v>2.2717999999999998</v>
      </c>
      <c r="GN39" s="49">
        <f t="shared" si="123"/>
        <v>1.3502439999999998</v>
      </c>
      <c r="GO39" s="49">
        <f t="shared" si="124"/>
        <v>11.058</v>
      </c>
      <c r="GP39" s="49">
        <f t="shared" si="125"/>
        <v>0.60819000000000001</v>
      </c>
      <c r="GQ39" s="49">
        <f t="shared" si="126"/>
        <v>1.4852683999999998</v>
      </c>
      <c r="GR39" s="49">
        <f t="shared" si="127"/>
        <v>2.8207111400000002</v>
      </c>
      <c r="GS39" s="50">
        <f t="shared" si="128"/>
        <v>2.1631171493969541</v>
      </c>
      <c r="GT39" s="28">
        <f t="shared" si="129"/>
        <v>0.1162</v>
      </c>
      <c r="GU39" s="28">
        <f t="shared" si="130"/>
        <v>0</v>
      </c>
      <c r="GV39" s="28">
        <f t="shared" si="131"/>
        <v>1.1619999999999999</v>
      </c>
      <c r="GW39" s="28">
        <f t="shared" si="132"/>
        <v>0.2324</v>
      </c>
      <c r="GX39" s="28">
        <f t="shared" si="133"/>
        <v>0</v>
      </c>
      <c r="GZ39" s="48">
        <v>1535</v>
      </c>
      <c r="HA39" s="49">
        <v>1480</v>
      </c>
      <c r="HB39" s="49">
        <f t="shared" si="136"/>
        <v>0.60974600000000001</v>
      </c>
      <c r="HC39" s="49">
        <f t="shared" si="137"/>
        <v>0.39374399999999998</v>
      </c>
      <c r="HD39" s="49">
        <f t="shared" si="138"/>
        <v>4.1015000000000001E-3</v>
      </c>
      <c r="HE39" s="49">
        <f t="shared" si="139"/>
        <v>2.2717999999999998</v>
      </c>
      <c r="HF39" s="49">
        <f t="shared" si="140"/>
        <v>1.1640335000000002</v>
      </c>
      <c r="HG39" s="49">
        <f t="shared" si="141"/>
        <v>18.149250000000002</v>
      </c>
      <c r="HH39" s="49">
        <f t="shared" si="142"/>
        <v>0.99820875000000009</v>
      </c>
      <c r="HI39" s="49">
        <f t="shared" si="143"/>
        <v>1.2804368500000003</v>
      </c>
      <c r="HJ39" s="49">
        <f t="shared" si="144"/>
        <v>4.2162607800000007</v>
      </c>
      <c r="HK39" s="50">
        <f t="shared" si="145"/>
        <v>2.8589252487014707</v>
      </c>
      <c r="HL39" s="28">
        <f t="shared" si="146"/>
        <v>0.100175</v>
      </c>
      <c r="HM39" s="28">
        <f t="shared" si="147"/>
        <v>0</v>
      </c>
      <c r="HN39" s="28">
        <f t="shared" si="148"/>
        <v>1.0017499999999999</v>
      </c>
      <c r="HO39" s="28">
        <f t="shared" si="149"/>
        <v>0.20035</v>
      </c>
      <c r="HP39" s="28">
        <f t="shared" si="150"/>
        <v>0</v>
      </c>
    </row>
    <row r="40" spans="1:224" x14ac:dyDescent="0.25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7"/>
      <c r="AH40" s="1"/>
      <c r="AI40" s="1"/>
      <c r="AJ40" s="3"/>
      <c r="AK40" s="4"/>
      <c r="AL40" s="4"/>
      <c r="AM40" s="4"/>
      <c r="AN40" s="4"/>
      <c r="AO40" s="4"/>
      <c r="AP40" s="4"/>
      <c r="AQ40" s="4"/>
      <c r="AR40" s="4"/>
      <c r="AS40" s="4"/>
      <c r="AT40" s="124" t="s">
        <v>2</v>
      </c>
      <c r="AU40" s="124"/>
      <c r="AV40" s="124"/>
      <c r="AW40" s="124" t="s">
        <v>122</v>
      </c>
      <c r="AX40" s="124"/>
      <c r="AY40" s="124"/>
      <c r="AZ40" s="124"/>
      <c r="BA40" s="125"/>
      <c r="BE40" s="28">
        <v>1</v>
      </c>
      <c r="BF40" s="28">
        <v>0</v>
      </c>
      <c r="BW40">
        <v>25</v>
      </c>
      <c r="BY40" s="36">
        <f t="shared" si="33"/>
        <v>1.996041862624387</v>
      </c>
      <c r="BZ40" s="36">
        <f t="shared" si="34"/>
        <v>2.2057687463415618</v>
      </c>
      <c r="CA40" s="36">
        <f t="shared" si="35"/>
        <v>2.0654343880465831</v>
      </c>
      <c r="CB40" s="36">
        <f t="shared" si="36"/>
        <v>2.3214375741595252</v>
      </c>
      <c r="CC40" s="36">
        <f t="shared" si="37"/>
        <v>2.5545190727312677</v>
      </c>
      <c r="CD40" s="36">
        <f t="shared" si="38"/>
        <v>2.3113268732146781</v>
      </c>
      <c r="CE40" s="36">
        <f t="shared" si="39"/>
        <v>3.1796727532410456</v>
      </c>
      <c r="CJ40" s="78"/>
      <c r="CK40" s="78"/>
      <c r="CL40" s="78"/>
      <c r="CM40" s="78"/>
      <c r="CS40" s="26"/>
      <c r="CT40" s="27"/>
      <c r="CU40" s="24"/>
      <c r="CV40" s="24"/>
      <c r="CW40" s="27"/>
      <c r="CZ40" s="41">
        <f>1230+$DC$17</f>
        <v>1339</v>
      </c>
      <c r="DA40" s="1">
        <v>1480</v>
      </c>
      <c r="DB40" s="49">
        <f t="shared" si="167"/>
        <v>0.63830399999999998</v>
      </c>
      <c r="DC40" s="49">
        <f t="shared" si="168"/>
        <v>1.9817199999999999</v>
      </c>
      <c r="DD40" s="49">
        <f t="shared" si="169"/>
        <v>1.2313159999999999</v>
      </c>
      <c r="DE40" s="49">
        <f t="shared" si="170"/>
        <v>7.008</v>
      </c>
      <c r="DF40" s="49">
        <f t="shared" si="163"/>
        <v>0.38544</v>
      </c>
      <c r="DG40" s="49">
        <f t="shared" si="171"/>
        <v>1.3544475999999999</v>
      </c>
      <c r="DH40" s="49">
        <f t="shared" si="172"/>
        <v>2.21570848</v>
      </c>
      <c r="DI40" s="50">
        <f t="shared" si="173"/>
        <v>1.996041862624387</v>
      </c>
      <c r="DJ40" s="49">
        <f t="shared" si="49"/>
        <v>0.11210000000000001</v>
      </c>
      <c r="DK40" s="49">
        <f t="shared" si="50"/>
        <v>0</v>
      </c>
      <c r="DL40" s="49">
        <f t="shared" si="51"/>
        <v>2.242</v>
      </c>
      <c r="DM40" s="49">
        <f t="shared" si="52"/>
        <v>0.22420000000000001</v>
      </c>
      <c r="DN40" s="49">
        <f t="shared" si="53"/>
        <v>0</v>
      </c>
      <c r="DO40" s="49"/>
      <c r="DP40" s="41">
        <f>1230+$DC$17</f>
        <v>1339</v>
      </c>
      <c r="DQ40" s="1">
        <v>1480</v>
      </c>
      <c r="DR40" s="49">
        <f t="shared" si="56"/>
        <v>0.61454200000000003</v>
      </c>
      <c r="DS40" s="49">
        <f t="shared" si="57"/>
        <v>0.18048800000000001</v>
      </c>
      <c r="DT40" s="49">
        <f t="shared" si="58"/>
        <v>1.9817199999999999</v>
      </c>
      <c r="DU40" s="49">
        <f t="shared" si="59"/>
        <v>1.08999</v>
      </c>
      <c r="DV40" s="49">
        <f t="shared" si="60"/>
        <v>8.6340000000000003</v>
      </c>
      <c r="DW40" s="49">
        <f t="shared" si="61"/>
        <v>0.47487000000000001</v>
      </c>
      <c r="DX40" s="49">
        <f t="shared" si="62"/>
        <v>1.1989890000000001</v>
      </c>
      <c r="DY40" s="49">
        <f t="shared" si="63"/>
        <v>2.6973570400000004</v>
      </c>
      <c r="DZ40" s="50">
        <f t="shared" si="64"/>
        <v>2.2057687463415618</v>
      </c>
      <c r="EA40" s="49">
        <f t="shared" si="65"/>
        <v>9.6699999999999994E-2</v>
      </c>
      <c r="EB40" s="49">
        <f t="shared" si="66"/>
        <v>0</v>
      </c>
      <c r="EC40" s="49">
        <f t="shared" si="67"/>
        <v>1.9339999999999999</v>
      </c>
      <c r="ED40" s="49">
        <f t="shared" si="68"/>
        <v>0.19339999999999999</v>
      </c>
      <c r="EE40" s="49">
        <f t="shared" si="69"/>
        <v>0</v>
      </c>
      <c r="EF40" s="1"/>
      <c r="EG40" s="48">
        <v>1230</v>
      </c>
      <c r="EH40" s="49">
        <v>1480</v>
      </c>
      <c r="EI40" s="49">
        <f t="shared" si="70"/>
        <v>0.54325599999999996</v>
      </c>
      <c r="EJ40" s="49">
        <f t="shared" si="71"/>
        <v>9.8435999999999996E-2</v>
      </c>
      <c r="EK40" s="49">
        <f t="shared" si="72"/>
        <v>1.8204</v>
      </c>
      <c r="EL40" s="49">
        <f t="shared" si="73"/>
        <v>1.0853080000000002</v>
      </c>
      <c r="EM40" s="49">
        <f t="shared" si="74"/>
        <v>8.7840000000000007</v>
      </c>
      <c r="EN40" s="49">
        <f t="shared" si="75"/>
        <v>0.48312000000000005</v>
      </c>
      <c r="EO40" s="49">
        <f t="shared" si="76"/>
        <v>1.1938388000000002</v>
      </c>
      <c r="EP40" s="49">
        <f t="shared" si="77"/>
        <v>2.0829579599999994</v>
      </c>
      <c r="EQ40" s="50">
        <f t="shared" si="78"/>
        <v>2.0654343880465831</v>
      </c>
      <c r="ER40" s="28">
        <f t="shared" si="79"/>
        <v>9.3399999999999997E-2</v>
      </c>
      <c r="ES40" s="28">
        <f t="shared" si="80"/>
        <v>0</v>
      </c>
      <c r="ET40" s="28">
        <f t="shared" si="81"/>
        <v>1.8680000000000001</v>
      </c>
      <c r="EU40" s="28">
        <f t="shared" si="82"/>
        <v>0.18679999999999999</v>
      </c>
      <c r="EV40" s="28">
        <f t="shared" si="83"/>
        <v>0</v>
      </c>
      <c r="EX40" s="48">
        <v>1230</v>
      </c>
      <c r="EY40" s="49">
        <v>1480</v>
      </c>
      <c r="EZ40" s="49">
        <f t="shared" si="86"/>
        <v>0.54325599999999996</v>
      </c>
      <c r="FA40" s="49">
        <f t="shared" si="87"/>
        <v>0.19687199999999999</v>
      </c>
      <c r="FB40" s="49">
        <f t="shared" si="88"/>
        <v>0.19434799999999999</v>
      </c>
      <c r="FC40" s="49">
        <f t="shared" si="89"/>
        <v>1.8204</v>
      </c>
      <c r="FD40" s="49">
        <f t="shared" si="90"/>
        <v>0.81572400000000012</v>
      </c>
      <c r="FE40" s="49">
        <f t="shared" si="91"/>
        <v>12.904</v>
      </c>
      <c r="FF40" s="49">
        <f t="shared" si="92"/>
        <v>0.70972000000000002</v>
      </c>
      <c r="FG40" s="49">
        <f t="shared" si="93"/>
        <v>0.89729640000000022</v>
      </c>
      <c r="FH40" s="49">
        <f t="shared" si="94"/>
        <v>3.0432301199999996</v>
      </c>
      <c r="FI40" s="50">
        <f t="shared" si="95"/>
        <v>2.5545190727312677</v>
      </c>
      <c r="FJ40" s="28">
        <f t="shared" si="96"/>
        <v>7.0199999999999999E-2</v>
      </c>
      <c r="FK40" s="28">
        <f t="shared" si="97"/>
        <v>0</v>
      </c>
      <c r="FL40" s="28">
        <f t="shared" si="98"/>
        <v>1.4039999999999999</v>
      </c>
      <c r="FM40" s="28">
        <f t="shared" si="99"/>
        <v>0.1404</v>
      </c>
      <c r="FN40" s="28">
        <f t="shared" si="100"/>
        <v>0</v>
      </c>
      <c r="FQ40" s="48">
        <v>1230</v>
      </c>
      <c r="FR40" s="49">
        <v>1480</v>
      </c>
      <c r="FS40" s="49">
        <f t="shared" si="103"/>
        <v>0.54325599999999996</v>
      </c>
      <c r="FT40" s="49">
        <f t="shared" si="104"/>
        <v>9.8435999999999996E-2</v>
      </c>
      <c r="FU40" s="49">
        <f t="shared" si="105"/>
        <v>0.19434799999999999</v>
      </c>
      <c r="FV40" s="49">
        <f t="shared" si="106"/>
        <v>1.8204</v>
      </c>
      <c r="FW40" s="49">
        <f t="shared" si="107"/>
        <v>0.90636000000000017</v>
      </c>
      <c r="FX40" s="49">
        <f t="shared" si="108"/>
        <v>9.911999999999999</v>
      </c>
      <c r="FY40" s="49">
        <f t="shared" si="109"/>
        <v>0.54515999999999998</v>
      </c>
      <c r="FZ40" s="49">
        <f t="shared" si="110"/>
        <v>0.99699600000000022</v>
      </c>
      <c r="GA40" s="49">
        <f t="shared" si="111"/>
        <v>2.6837889599999998</v>
      </c>
      <c r="GB40" s="50">
        <f t="shared" si="112"/>
        <v>2.3214375741595252</v>
      </c>
      <c r="GC40" s="28">
        <f t="shared" si="113"/>
        <v>7.8E-2</v>
      </c>
      <c r="GD40" s="28">
        <f t="shared" si="114"/>
        <v>0</v>
      </c>
      <c r="GE40" s="28">
        <f t="shared" si="115"/>
        <v>0.78</v>
      </c>
      <c r="GF40" s="28">
        <f t="shared" si="116"/>
        <v>0.156</v>
      </c>
      <c r="GG40" s="28">
        <f t="shared" si="117"/>
        <v>0</v>
      </c>
      <c r="GI40" s="48">
        <v>1230</v>
      </c>
      <c r="GJ40" s="49">
        <v>1480</v>
      </c>
      <c r="GK40" s="49">
        <f t="shared" si="120"/>
        <v>0.54325599999999996</v>
      </c>
      <c r="GL40" s="49">
        <f t="shared" si="121"/>
        <v>0.19561000000000001</v>
      </c>
      <c r="GM40" s="49">
        <f t="shared" si="122"/>
        <v>1.8204</v>
      </c>
      <c r="GN40" s="49">
        <f t="shared" si="123"/>
        <v>0.995834</v>
      </c>
      <c r="GO40" s="49">
        <f t="shared" si="124"/>
        <v>10.142999999999999</v>
      </c>
      <c r="GP40" s="49">
        <f t="shared" si="125"/>
        <v>0.55786499999999994</v>
      </c>
      <c r="GQ40" s="49">
        <f t="shared" si="126"/>
        <v>1.0954174000000001</v>
      </c>
      <c r="GR40" s="49">
        <f t="shared" si="127"/>
        <v>2.5542570399999995</v>
      </c>
      <c r="GS40" s="50">
        <f t="shared" si="128"/>
        <v>2.3113268732146781</v>
      </c>
      <c r="GT40" s="28">
        <f t="shared" si="129"/>
        <v>8.5699999999999998E-2</v>
      </c>
      <c r="GU40" s="28">
        <f t="shared" si="130"/>
        <v>0</v>
      </c>
      <c r="GV40" s="28">
        <f t="shared" si="131"/>
        <v>0.85699999999999998</v>
      </c>
      <c r="GW40" s="28">
        <f t="shared" si="132"/>
        <v>0.1714</v>
      </c>
      <c r="GX40" s="28">
        <f t="shared" si="133"/>
        <v>0</v>
      </c>
      <c r="GZ40" s="48">
        <v>1230</v>
      </c>
      <c r="HA40" s="49">
        <v>1480</v>
      </c>
      <c r="HB40" s="49">
        <f t="shared" si="136"/>
        <v>0.54325599999999996</v>
      </c>
      <c r="HC40" s="49">
        <f t="shared" si="137"/>
        <v>0.39374399999999998</v>
      </c>
      <c r="HD40" s="49">
        <f t="shared" si="138"/>
        <v>4.1015000000000001E-3</v>
      </c>
      <c r="HE40" s="49">
        <f t="shared" si="139"/>
        <v>1.8204</v>
      </c>
      <c r="HF40" s="49">
        <f t="shared" si="140"/>
        <v>0.80962350000000005</v>
      </c>
      <c r="HG40" s="49">
        <f t="shared" si="141"/>
        <v>17.234250000000003</v>
      </c>
      <c r="HH40" s="49">
        <f t="shared" si="142"/>
        <v>0.94788375000000014</v>
      </c>
      <c r="HI40" s="49">
        <f t="shared" si="143"/>
        <v>0.89058585000000012</v>
      </c>
      <c r="HJ40" s="49">
        <f t="shared" si="144"/>
        <v>3.9498066799999996</v>
      </c>
      <c r="HK40" s="50">
        <f t="shared" si="145"/>
        <v>3.1796727532410456</v>
      </c>
      <c r="HL40" s="28">
        <f t="shared" si="146"/>
        <v>6.9675000000000001E-2</v>
      </c>
      <c r="HM40" s="28">
        <f t="shared" si="147"/>
        <v>0</v>
      </c>
      <c r="HN40" s="28">
        <f t="shared" si="148"/>
        <v>0.69674999999999998</v>
      </c>
      <c r="HO40" s="28">
        <f t="shared" si="149"/>
        <v>0.13935</v>
      </c>
      <c r="HP40" s="28">
        <f t="shared" si="150"/>
        <v>0</v>
      </c>
    </row>
    <row r="41" spans="1:224" x14ac:dyDescent="0.25">
      <c r="A41" s="1"/>
      <c r="B41" s="6"/>
      <c r="C41" s="92" t="s">
        <v>127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5"/>
      <c r="AG41" s="7"/>
      <c r="AH41" s="1"/>
      <c r="AI41" s="1"/>
      <c r="AJ41" s="118" t="s">
        <v>101</v>
      </c>
      <c r="AK41" s="119"/>
      <c r="AL41" s="119"/>
      <c r="AM41" s="119"/>
      <c r="AN41" s="119"/>
      <c r="AO41" s="119"/>
      <c r="AP41" s="119"/>
      <c r="AQ41" s="119"/>
      <c r="AR41" s="119"/>
      <c r="AS41" s="119"/>
      <c r="AT41" s="120">
        <v>2.79</v>
      </c>
      <c r="AU41" s="120"/>
      <c r="AV41" s="120"/>
      <c r="AW41" s="120">
        <v>109</v>
      </c>
      <c r="AX41" s="120"/>
      <c r="AY41" s="120"/>
      <c r="AZ41" s="120"/>
      <c r="BA41" s="121"/>
      <c r="BB41" s="115"/>
      <c r="BC41" s="76"/>
      <c r="BE41" s="28">
        <v>1</v>
      </c>
      <c r="BF41" s="28">
        <v>0</v>
      </c>
      <c r="BW41">
        <v>26</v>
      </c>
      <c r="BY41" s="36">
        <f t="shared" si="33"/>
        <v>1.7668161900935291</v>
      </c>
      <c r="BZ41" s="36">
        <f t="shared" si="34"/>
        <v>1.956814839616956</v>
      </c>
      <c r="CA41" s="36">
        <f t="shared" si="35"/>
        <v>1.7796019737168358</v>
      </c>
      <c r="CB41" s="36">
        <f t="shared" si="36"/>
        <v>1.9632613339945448</v>
      </c>
      <c r="CC41" s="36">
        <f t="shared" si="37"/>
        <v>2.1327053111827428</v>
      </c>
      <c r="CD41" s="36">
        <f t="shared" si="38"/>
        <v>1.9524899181750557</v>
      </c>
      <c r="CE41" s="36">
        <f t="shared" si="39"/>
        <v>2.5674659509050333</v>
      </c>
      <c r="CJ41" s="78"/>
      <c r="CK41" s="78"/>
      <c r="CL41" s="78"/>
      <c r="CM41" s="78"/>
      <c r="CS41" s="26"/>
      <c r="CT41" s="27"/>
      <c r="CU41" s="24"/>
      <c r="CV41" s="24"/>
      <c r="CW41" s="27"/>
      <c r="CZ41" s="41">
        <v>1644</v>
      </c>
      <c r="DA41" s="1">
        <v>2180</v>
      </c>
      <c r="DB41" s="49">
        <f t="shared" si="167"/>
        <v>0.85739399999999999</v>
      </c>
      <c r="DC41" s="49">
        <f t="shared" si="168"/>
        <v>3.58392</v>
      </c>
      <c r="DD41" s="49">
        <f t="shared" si="169"/>
        <v>2.5839259999999999</v>
      </c>
      <c r="DE41" s="49">
        <f t="shared" si="170"/>
        <v>9.6280000000000001</v>
      </c>
      <c r="DF41" s="49">
        <f t="shared" si="163"/>
        <v>0.52954000000000001</v>
      </c>
      <c r="DG41" s="49">
        <f t="shared" si="171"/>
        <v>2.8423186</v>
      </c>
      <c r="DH41" s="49">
        <f t="shared" si="172"/>
        <v>2.9602692800000003</v>
      </c>
      <c r="DI41" s="50">
        <f t="shared" si="173"/>
        <v>1.7668161900935291</v>
      </c>
      <c r="DJ41" s="49">
        <f t="shared" si="49"/>
        <v>0.1426</v>
      </c>
      <c r="DK41" s="49">
        <f t="shared" si="50"/>
        <v>0</v>
      </c>
      <c r="DL41" s="49">
        <f t="shared" si="51"/>
        <v>2.8519999999999999</v>
      </c>
      <c r="DM41" s="49">
        <f t="shared" si="52"/>
        <v>0.28520000000000001</v>
      </c>
      <c r="DN41" s="49">
        <f t="shared" si="53"/>
        <v>0</v>
      </c>
      <c r="DO41" s="49"/>
      <c r="DP41" s="41">
        <v>1644</v>
      </c>
      <c r="DQ41" s="1">
        <v>2180</v>
      </c>
      <c r="DR41" s="49">
        <f t="shared" si="56"/>
        <v>0.83363200000000004</v>
      </c>
      <c r="DS41" s="49">
        <f t="shared" si="57"/>
        <v>0.28828799999999999</v>
      </c>
      <c r="DT41" s="49">
        <f t="shared" si="58"/>
        <v>3.58392</v>
      </c>
      <c r="DU41" s="49">
        <f t="shared" si="59"/>
        <v>2.3347999999999995</v>
      </c>
      <c r="DV41" s="49">
        <f t="shared" si="60"/>
        <v>11.864000000000001</v>
      </c>
      <c r="DW41" s="49">
        <f t="shared" si="61"/>
        <v>0.6525200000000001</v>
      </c>
      <c r="DX41" s="49">
        <f t="shared" si="62"/>
        <v>2.5682799999999997</v>
      </c>
      <c r="DY41" s="49">
        <f t="shared" si="63"/>
        <v>3.7922678400000005</v>
      </c>
      <c r="DZ41" s="50">
        <f t="shared" si="64"/>
        <v>1.956814839616956</v>
      </c>
      <c r="EA41" s="49">
        <f t="shared" si="65"/>
        <v>0.12720000000000001</v>
      </c>
      <c r="EB41" s="49">
        <f t="shared" si="66"/>
        <v>0</v>
      </c>
      <c r="EC41" s="49">
        <f t="shared" si="67"/>
        <v>2.544</v>
      </c>
      <c r="ED41" s="49">
        <f t="shared" si="68"/>
        <v>0.25440000000000002</v>
      </c>
      <c r="EE41" s="49">
        <f t="shared" si="69"/>
        <v>0</v>
      </c>
      <c r="EF41" s="1"/>
      <c r="EG41" s="48">
        <v>1850</v>
      </c>
      <c r="EH41" s="49">
        <v>2180</v>
      </c>
      <c r="EI41" s="49">
        <f t="shared" si="70"/>
        <v>0.83101599999999998</v>
      </c>
      <c r="EJ41" s="49">
        <f t="shared" si="71"/>
        <v>0.15303600000000001</v>
      </c>
      <c r="EK41" s="49">
        <f t="shared" si="72"/>
        <v>4.0330000000000004</v>
      </c>
      <c r="EL41" s="49">
        <f t="shared" si="73"/>
        <v>2.893548</v>
      </c>
      <c r="EM41" s="49">
        <f t="shared" si="74"/>
        <v>14.064</v>
      </c>
      <c r="EN41" s="49">
        <f t="shared" si="75"/>
        <v>0.77351999999999999</v>
      </c>
      <c r="EO41" s="49">
        <f t="shared" si="76"/>
        <v>3.1829028000000004</v>
      </c>
      <c r="EP41" s="49">
        <f t="shared" si="77"/>
        <v>3.22071196</v>
      </c>
      <c r="EQ41" s="50">
        <f t="shared" si="78"/>
        <v>1.7796019737168358</v>
      </c>
      <c r="ER41" s="28">
        <f t="shared" si="79"/>
        <v>0.15540000000000001</v>
      </c>
      <c r="ES41" s="28">
        <f t="shared" si="80"/>
        <v>0</v>
      </c>
      <c r="ET41" s="28">
        <f t="shared" si="81"/>
        <v>3.1080000000000001</v>
      </c>
      <c r="EU41" s="28">
        <f t="shared" si="82"/>
        <v>0.31080000000000002</v>
      </c>
      <c r="EV41" s="28">
        <f t="shared" si="83"/>
        <v>0</v>
      </c>
      <c r="EX41" s="48">
        <v>1850</v>
      </c>
      <c r="EY41" s="49">
        <v>2180</v>
      </c>
      <c r="EZ41" s="49">
        <f t="shared" si="86"/>
        <v>0.83101599999999998</v>
      </c>
      <c r="FA41" s="49">
        <f t="shared" si="87"/>
        <v>0.30607200000000001</v>
      </c>
      <c r="FB41" s="49">
        <f t="shared" si="88"/>
        <v>0.30214800000000003</v>
      </c>
      <c r="FC41" s="49">
        <f t="shared" si="89"/>
        <v>4.0330000000000004</v>
      </c>
      <c r="FD41" s="49">
        <f t="shared" si="90"/>
        <v>2.4615640000000005</v>
      </c>
      <c r="FE41" s="49">
        <f t="shared" si="91"/>
        <v>20.984000000000002</v>
      </c>
      <c r="FF41" s="49">
        <f t="shared" si="92"/>
        <v>1.15412</v>
      </c>
      <c r="FG41" s="49">
        <f t="shared" si="93"/>
        <v>2.7077204000000008</v>
      </c>
      <c r="FH41" s="49">
        <f t="shared" si="94"/>
        <v>4.7393601200000006</v>
      </c>
      <c r="FI41" s="50">
        <f t="shared" si="95"/>
        <v>2.1327053111827428</v>
      </c>
      <c r="FJ41" s="28">
        <f t="shared" si="96"/>
        <v>0.13220000000000001</v>
      </c>
      <c r="FK41" s="28">
        <f t="shared" si="97"/>
        <v>0</v>
      </c>
      <c r="FL41" s="28">
        <f t="shared" si="98"/>
        <v>2.6440000000000001</v>
      </c>
      <c r="FM41" s="28">
        <f t="shared" si="99"/>
        <v>0.26440000000000002</v>
      </c>
      <c r="FN41" s="28">
        <f t="shared" si="100"/>
        <v>0</v>
      </c>
      <c r="FQ41" s="48">
        <v>1850</v>
      </c>
      <c r="FR41" s="49">
        <v>2180</v>
      </c>
      <c r="FS41" s="49">
        <f t="shared" si="103"/>
        <v>0.83101599999999998</v>
      </c>
      <c r="FT41" s="49">
        <f t="shared" si="104"/>
        <v>0.15303600000000001</v>
      </c>
      <c r="FU41" s="49">
        <f t="shared" si="105"/>
        <v>0.30214800000000003</v>
      </c>
      <c r="FV41" s="49">
        <f t="shared" si="106"/>
        <v>4.0330000000000004</v>
      </c>
      <c r="FW41" s="49">
        <f t="shared" si="107"/>
        <v>2.6068000000000002</v>
      </c>
      <c r="FX41" s="49">
        <f t="shared" si="108"/>
        <v>15.972</v>
      </c>
      <c r="FY41" s="49">
        <f t="shared" si="109"/>
        <v>0.87846000000000002</v>
      </c>
      <c r="FZ41" s="49">
        <f t="shared" si="110"/>
        <v>2.8674800000000005</v>
      </c>
      <c r="GA41" s="49">
        <f t="shared" si="111"/>
        <v>4.1718929600000001</v>
      </c>
      <c r="GB41" s="50">
        <f t="shared" si="112"/>
        <v>1.9632613339945448</v>
      </c>
      <c r="GC41" s="28">
        <f t="shared" si="113"/>
        <v>0.14000000000000001</v>
      </c>
      <c r="GD41" s="28">
        <f t="shared" si="114"/>
        <v>0</v>
      </c>
      <c r="GE41" s="28">
        <f t="shared" si="115"/>
        <v>1.4</v>
      </c>
      <c r="GF41" s="28">
        <f t="shared" si="116"/>
        <v>0.28000000000000003</v>
      </c>
      <c r="GG41" s="28">
        <f t="shared" si="117"/>
        <v>0</v>
      </c>
      <c r="GI41" s="48">
        <v>1850</v>
      </c>
      <c r="GJ41" s="49">
        <v>2180</v>
      </c>
      <c r="GK41" s="49">
        <f t="shared" si="120"/>
        <v>0.83101599999999998</v>
      </c>
      <c r="GL41" s="49">
        <f t="shared" si="121"/>
        <v>0.30410999999999999</v>
      </c>
      <c r="GM41" s="49">
        <f t="shared" si="122"/>
        <v>4.0330000000000004</v>
      </c>
      <c r="GN41" s="49">
        <f t="shared" si="123"/>
        <v>2.7501740000000003</v>
      </c>
      <c r="GO41" s="49">
        <f t="shared" si="124"/>
        <v>16.202999999999999</v>
      </c>
      <c r="GP41" s="49">
        <f t="shared" si="125"/>
        <v>0.89116499999999998</v>
      </c>
      <c r="GQ41" s="49">
        <f t="shared" si="126"/>
        <v>3.0251914000000006</v>
      </c>
      <c r="GR41" s="49">
        <f t="shared" si="127"/>
        <v>3.9580354399999997</v>
      </c>
      <c r="GS41" s="50">
        <f t="shared" si="128"/>
        <v>1.9524899181750557</v>
      </c>
      <c r="GT41" s="28">
        <f t="shared" si="129"/>
        <v>0.1477</v>
      </c>
      <c r="GU41" s="28">
        <f t="shared" si="130"/>
        <v>0</v>
      </c>
      <c r="GV41" s="28">
        <f t="shared" si="131"/>
        <v>1.4770000000000001</v>
      </c>
      <c r="GW41" s="28">
        <f t="shared" si="132"/>
        <v>0.2954</v>
      </c>
      <c r="GX41" s="28">
        <f t="shared" si="133"/>
        <v>0</v>
      </c>
      <c r="GZ41" s="48">
        <v>1850</v>
      </c>
      <c r="HA41" s="49">
        <v>2180</v>
      </c>
      <c r="HB41" s="49">
        <f t="shared" si="136"/>
        <v>0.83101599999999998</v>
      </c>
      <c r="HC41" s="49">
        <f t="shared" si="137"/>
        <v>0.61214400000000002</v>
      </c>
      <c r="HD41" s="49">
        <f t="shared" si="138"/>
        <v>6.3765000000000002E-3</v>
      </c>
      <c r="HE41" s="49">
        <f t="shared" si="139"/>
        <v>4.0330000000000004</v>
      </c>
      <c r="HF41" s="49">
        <f t="shared" si="140"/>
        <v>2.4517885000000006</v>
      </c>
      <c r="HG41" s="49">
        <f t="shared" si="141"/>
        <v>27.494249999999997</v>
      </c>
      <c r="HH41" s="49">
        <f t="shared" si="142"/>
        <v>1.5121837499999999</v>
      </c>
      <c r="HI41" s="49">
        <f t="shared" si="143"/>
        <v>2.6969673500000009</v>
      </c>
      <c r="HJ41" s="49">
        <f t="shared" si="144"/>
        <v>6.1454390800000001</v>
      </c>
      <c r="HK41" s="50">
        <f t="shared" si="145"/>
        <v>2.5674659509050333</v>
      </c>
      <c r="HL41" s="28">
        <f t="shared" si="146"/>
        <v>0.13167499999999999</v>
      </c>
      <c r="HM41" s="28">
        <f t="shared" si="147"/>
        <v>0</v>
      </c>
      <c r="HN41" s="28">
        <f t="shared" si="148"/>
        <v>1.3167500000000001</v>
      </c>
      <c r="HO41" s="28">
        <f t="shared" si="149"/>
        <v>0.26334999999999997</v>
      </c>
      <c r="HP41" s="28">
        <f t="shared" si="150"/>
        <v>0</v>
      </c>
    </row>
    <row r="42" spans="1:224" x14ac:dyDescent="0.25">
      <c r="A42" s="1"/>
      <c r="B42" s="6"/>
      <c r="C42" s="93" t="s">
        <v>128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7"/>
      <c r="AG42" s="7"/>
      <c r="AH42" s="1"/>
      <c r="AI42" s="1"/>
      <c r="AJ42" s="118" t="s">
        <v>102</v>
      </c>
      <c r="AK42" s="119"/>
      <c r="AL42" s="119"/>
      <c r="AM42" s="119"/>
      <c r="AN42" s="119"/>
      <c r="AO42" s="119"/>
      <c r="AP42" s="119"/>
      <c r="AQ42" s="119"/>
      <c r="AR42" s="119"/>
      <c r="AS42" s="119"/>
      <c r="AT42" s="120">
        <v>2.81</v>
      </c>
      <c r="AU42" s="120"/>
      <c r="AV42" s="120"/>
      <c r="AW42" s="120">
        <v>109</v>
      </c>
      <c r="AX42" s="120"/>
      <c r="AY42" s="120"/>
      <c r="AZ42" s="120"/>
      <c r="BA42" s="121"/>
      <c r="BB42" s="115"/>
      <c r="BC42" s="76"/>
      <c r="BE42" s="28">
        <v>1</v>
      </c>
      <c r="BF42" s="28">
        <v>0</v>
      </c>
      <c r="BW42">
        <v>27</v>
      </c>
      <c r="BY42" s="36">
        <f t="shared" si="33"/>
        <v>1.8025653483758992</v>
      </c>
      <c r="BZ42" s="36">
        <f t="shared" si="34"/>
        <v>2.0080265311182743</v>
      </c>
      <c r="CA42" s="36">
        <f t="shared" si="35"/>
        <v>1.8714520084304489</v>
      </c>
      <c r="CB42" s="36">
        <f t="shared" si="36"/>
        <v>2.107333548227126</v>
      </c>
      <c r="CC42" s="36">
        <f t="shared" si="37"/>
        <v>2.3128311802628323</v>
      </c>
      <c r="CD42" s="36">
        <f t="shared" si="38"/>
        <v>2.0866192784527646</v>
      </c>
      <c r="CE42" s="36">
        <f t="shared" si="39"/>
        <v>2.8553393193652368</v>
      </c>
      <c r="CI42" s="25"/>
      <c r="CJ42" s="78"/>
      <c r="CK42" s="78"/>
      <c r="CL42" s="78"/>
      <c r="CM42" s="78"/>
      <c r="CS42" s="26"/>
      <c r="CT42" s="27"/>
      <c r="CU42" s="24"/>
      <c r="CV42" s="24"/>
      <c r="CW42" s="27"/>
      <c r="CZ42" s="41">
        <v>1480</v>
      </c>
      <c r="DA42" s="1">
        <v>2180</v>
      </c>
      <c r="DB42" s="49">
        <f t="shared" si="167"/>
        <v>0.82164199999999998</v>
      </c>
      <c r="DC42" s="49">
        <f t="shared" si="168"/>
        <v>3.2263999999999999</v>
      </c>
      <c r="DD42" s="49">
        <f t="shared" si="169"/>
        <v>2.2785580000000003</v>
      </c>
      <c r="DE42" s="49">
        <f t="shared" si="170"/>
        <v>8.9720000000000013</v>
      </c>
      <c r="DF42" s="49">
        <f t="shared" si="163"/>
        <v>0.49346000000000007</v>
      </c>
      <c r="DG42" s="49">
        <f t="shared" si="171"/>
        <v>2.5064138000000007</v>
      </c>
      <c r="DH42" s="49">
        <f t="shared" si="172"/>
        <v>2.8159230400000004</v>
      </c>
      <c r="DI42" s="50">
        <f t="shared" si="173"/>
        <v>1.8025653483758992</v>
      </c>
      <c r="DJ42" s="49">
        <f t="shared" si="49"/>
        <v>0.12620000000000001</v>
      </c>
      <c r="DK42" s="49">
        <f t="shared" si="50"/>
        <v>0</v>
      </c>
      <c r="DL42" s="49">
        <f t="shared" si="51"/>
        <v>2.524</v>
      </c>
      <c r="DM42" s="49">
        <f t="shared" si="52"/>
        <v>0.25240000000000001</v>
      </c>
      <c r="DN42" s="49">
        <f t="shared" si="53"/>
        <v>0</v>
      </c>
      <c r="DO42" s="49"/>
      <c r="DP42" s="41">
        <v>1480</v>
      </c>
      <c r="DQ42" s="1">
        <v>2180</v>
      </c>
      <c r="DR42" s="49">
        <f t="shared" si="56"/>
        <v>0.79788000000000003</v>
      </c>
      <c r="DS42" s="49">
        <f t="shared" si="57"/>
        <v>0.28828799999999999</v>
      </c>
      <c r="DT42" s="49">
        <f t="shared" si="58"/>
        <v>3.2263999999999999</v>
      </c>
      <c r="DU42" s="49">
        <f t="shared" si="59"/>
        <v>2.0294319999999999</v>
      </c>
      <c r="DV42" s="49">
        <f t="shared" si="60"/>
        <v>10.879999999999999</v>
      </c>
      <c r="DW42" s="49">
        <f t="shared" si="61"/>
        <v>0.59839999999999993</v>
      </c>
      <c r="DX42" s="49">
        <f t="shared" si="62"/>
        <v>2.2323751999999999</v>
      </c>
      <c r="DY42" s="49">
        <f t="shared" si="63"/>
        <v>3.6479216000000005</v>
      </c>
      <c r="DZ42" s="50">
        <f t="shared" si="64"/>
        <v>2.0080265311182743</v>
      </c>
      <c r="EA42" s="49">
        <f t="shared" si="65"/>
        <v>0.1108</v>
      </c>
      <c r="EB42" s="49">
        <f t="shared" si="66"/>
        <v>0</v>
      </c>
      <c r="EC42" s="49">
        <f t="shared" si="67"/>
        <v>2.2160000000000002</v>
      </c>
      <c r="ED42" s="49">
        <f t="shared" si="68"/>
        <v>0.22159999999999999</v>
      </c>
      <c r="EE42" s="49">
        <f t="shared" si="69"/>
        <v>0</v>
      </c>
      <c r="EF42" s="1"/>
      <c r="EG42" s="48">
        <v>1480</v>
      </c>
      <c r="EH42" s="49">
        <v>2180</v>
      </c>
      <c r="EI42" s="49">
        <f t="shared" si="70"/>
        <v>0.75035600000000002</v>
      </c>
      <c r="EJ42" s="49">
        <f t="shared" si="71"/>
        <v>0.15303600000000001</v>
      </c>
      <c r="EK42" s="49">
        <f t="shared" si="72"/>
        <v>3.2263999999999999</v>
      </c>
      <c r="EL42" s="49">
        <f t="shared" si="73"/>
        <v>2.2046079999999999</v>
      </c>
      <c r="EM42" s="49">
        <f t="shared" si="74"/>
        <v>12.584</v>
      </c>
      <c r="EN42" s="49">
        <f t="shared" si="75"/>
        <v>0.69211999999999996</v>
      </c>
      <c r="EO42" s="49">
        <f t="shared" si="76"/>
        <v>2.4250688</v>
      </c>
      <c r="EP42" s="49">
        <f t="shared" si="77"/>
        <v>2.9208639600000001</v>
      </c>
      <c r="EQ42" s="50">
        <f t="shared" si="78"/>
        <v>1.8714520084304489</v>
      </c>
      <c r="ER42" s="28">
        <f t="shared" si="79"/>
        <v>0.11840000000000001</v>
      </c>
      <c r="ES42" s="28">
        <f t="shared" si="80"/>
        <v>0</v>
      </c>
      <c r="ET42" s="28">
        <f t="shared" si="81"/>
        <v>2.3679999999999999</v>
      </c>
      <c r="EU42" s="28">
        <f t="shared" si="82"/>
        <v>0.23680000000000001</v>
      </c>
      <c r="EV42" s="28">
        <f t="shared" si="83"/>
        <v>0</v>
      </c>
      <c r="EX42" s="48">
        <v>1480</v>
      </c>
      <c r="EY42" s="49">
        <v>2180</v>
      </c>
      <c r="EZ42" s="49">
        <f t="shared" si="86"/>
        <v>0.75035600000000002</v>
      </c>
      <c r="FA42" s="49">
        <f t="shared" si="87"/>
        <v>0.30607200000000001</v>
      </c>
      <c r="FB42" s="49">
        <f t="shared" si="88"/>
        <v>0.30214800000000003</v>
      </c>
      <c r="FC42" s="49">
        <f t="shared" si="89"/>
        <v>3.2263999999999999</v>
      </c>
      <c r="FD42" s="49">
        <f t="shared" si="90"/>
        <v>1.772624</v>
      </c>
      <c r="FE42" s="49">
        <f t="shared" si="91"/>
        <v>19.504000000000001</v>
      </c>
      <c r="FF42" s="49">
        <f t="shared" si="92"/>
        <v>1.0727200000000001</v>
      </c>
      <c r="FG42" s="49">
        <f t="shared" si="93"/>
        <v>1.9498864000000002</v>
      </c>
      <c r="FH42" s="49">
        <f t="shared" si="94"/>
        <v>4.4395121200000007</v>
      </c>
      <c r="FI42" s="50">
        <f t="shared" si="95"/>
        <v>2.3128311802628323</v>
      </c>
      <c r="FJ42" s="28">
        <f t="shared" si="96"/>
        <v>9.5200000000000007E-2</v>
      </c>
      <c r="FK42" s="28">
        <f t="shared" si="97"/>
        <v>0</v>
      </c>
      <c r="FL42" s="28">
        <f t="shared" si="98"/>
        <v>1.9039999999999999</v>
      </c>
      <c r="FM42" s="28">
        <f t="shared" si="99"/>
        <v>0.19040000000000001</v>
      </c>
      <c r="FN42" s="28">
        <f t="shared" si="100"/>
        <v>0</v>
      </c>
      <c r="FQ42" s="48">
        <v>1480</v>
      </c>
      <c r="FR42" s="49">
        <v>2180</v>
      </c>
      <c r="FS42" s="49">
        <f t="shared" si="103"/>
        <v>0.75035600000000002</v>
      </c>
      <c r="FT42" s="49">
        <f t="shared" si="104"/>
        <v>0.15303600000000001</v>
      </c>
      <c r="FU42" s="49">
        <f t="shared" si="105"/>
        <v>0.30214800000000003</v>
      </c>
      <c r="FV42" s="49">
        <f t="shared" si="106"/>
        <v>3.2263999999999999</v>
      </c>
      <c r="FW42" s="49">
        <f t="shared" si="107"/>
        <v>1.9178599999999999</v>
      </c>
      <c r="FX42" s="49">
        <f t="shared" si="108"/>
        <v>14.862</v>
      </c>
      <c r="FY42" s="49">
        <f t="shared" si="109"/>
        <v>0.81740999999999997</v>
      </c>
      <c r="FZ42" s="49">
        <f t="shared" si="110"/>
        <v>2.1096460000000001</v>
      </c>
      <c r="GA42" s="49">
        <f t="shared" si="111"/>
        <v>3.8720449600000002</v>
      </c>
      <c r="GB42" s="50">
        <f t="shared" si="112"/>
        <v>2.107333548227126</v>
      </c>
      <c r="GC42" s="28">
        <f t="shared" si="113"/>
        <v>0.10299999999999999</v>
      </c>
      <c r="GD42" s="28">
        <f t="shared" si="114"/>
        <v>0</v>
      </c>
      <c r="GE42" s="28">
        <f t="shared" si="115"/>
        <v>1.03</v>
      </c>
      <c r="GF42" s="28">
        <f t="shared" si="116"/>
        <v>0.20599999999999999</v>
      </c>
      <c r="GG42" s="28">
        <f t="shared" si="117"/>
        <v>0</v>
      </c>
      <c r="GI42" s="48">
        <v>1480</v>
      </c>
      <c r="GJ42" s="49">
        <v>2180</v>
      </c>
      <c r="GK42" s="49">
        <f t="shared" si="120"/>
        <v>0.75035600000000002</v>
      </c>
      <c r="GL42" s="49">
        <f t="shared" si="121"/>
        <v>0.30410999999999999</v>
      </c>
      <c r="GM42" s="49">
        <f t="shared" si="122"/>
        <v>3.2263999999999999</v>
      </c>
      <c r="GN42" s="49">
        <f t="shared" si="123"/>
        <v>2.0612339999999998</v>
      </c>
      <c r="GO42" s="49">
        <f t="shared" si="124"/>
        <v>15.093</v>
      </c>
      <c r="GP42" s="49">
        <f t="shared" si="125"/>
        <v>0.83011500000000005</v>
      </c>
      <c r="GQ42" s="49">
        <f t="shared" si="126"/>
        <v>2.2673573999999999</v>
      </c>
      <c r="GR42" s="49">
        <f t="shared" si="127"/>
        <v>3.6347960399999999</v>
      </c>
      <c r="GS42" s="50">
        <f t="shared" si="128"/>
        <v>2.0866192784527646</v>
      </c>
      <c r="GT42" s="28">
        <f t="shared" si="129"/>
        <v>0.11070000000000001</v>
      </c>
      <c r="GU42" s="28">
        <f t="shared" si="130"/>
        <v>0</v>
      </c>
      <c r="GV42" s="28">
        <f t="shared" si="131"/>
        <v>1.107</v>
      </c>
      <c r="GW42" s="28">
        <f t="shared" si="132"/>
        <v>0.22140000000000001</v>
      </c>
      <c r="GX42" s="28">
        <f t="shared" si="133"/>
        <v>0</v>
      </c>
      <c r="GZ42" s="48">
        <v>1480</v>
      </c>
      <c r="HA42" s="49">
        <v>2180</v>
      </c>
      <c r="HB42" s="49">
        <f t="shared" si="136"/>
        <v>0.75035600000000002</v>
      </c>
      <c r="HC42" s="49">
        <f t="shared" si="137"/>
        <v>0.61214400000000002</v>
      </c>
      <c r="HD42" s="49">
        <f t="shared" si="138"/>
        <v>6.3765000000000002E-3</v>
      </c>
      <c r="HE42" s="49">
        <f t="shared" si="139"/>
        <v>3.2263999999999999</v>
      </c>
      <c r="HF42" s="49">
        <f t="shared" si="140"/>
        <v>1.7628484999999998</v>
      </c>
      <c r="HG42" s="49">
        <f t="shared" si="141"/>
        <v>26.384250000000002</v>
      </c>
      <c r="HH42" s="49">
        <f t="shared" si="142"/>
        <v>1.4511337500000001</v>
      </c>
      <c r="HI42" s="49">
        <f t="shared" si="143"/>
        <v>1.9391333499999999</v>
      </c>
      <c r="HJ42" s="49">
        <f t="shared" si="144"/>
        <v>5.8221996800000007</v>
      </c>
      <c r="HK42" s="50">
        <f t="shared" si="145"/>
        <v>2.8553393193652368</v>
      </c>
      <c r="HL42" s="28">
        <f t="shared" si="146"/>
        <v>9.4674999999999995E-2</v>
      </c>
      <c r="HM42" s="28">
        <f t="shared" si="147"/>
        <v>0</v>
      </c>
      <c r="HN42" s="28">
        <f t="shared" si="148"/>
        <v>0.94674999999999998</v>
      </c>
      <c r="HO42" s="28">
        <f t="shared" si="149"/>
        <v>0.18934999999999999</v>
      </c>
      <c r="HP42" s="28">
        <f t="shared" si="150"/>
        <v>0</v>
      </c>
    </row>
    <row r="43" spans="1:224" x14ac:dyDescent="0.25">
      <c r="A43" s="1"/>
      <c r="B43" s="6"/>
      <c r="C43" s="93" t="s">
        <v>129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7"/>
      <c r="AG43" s="7"/>
      <c r="AH43" s="1"/>
      <c r="AI43" s="1"/>
      <c r="AJ43" s="118" t="s">
        <v>103</v>
      </c>
      <c r="AK43" s="119"/>
      <c r="AL43" s="119"/>
      <c r="AM43" s="119"/>
      <c r="AN43" s="119"/>
      <c r="AO43" s="119"/>
      <c r="AP43" s="119"/>
      <c r="AQ43" s="119"/>
      <c r="AR43" s="119"/>
      <c r="AS43" s="119"/>
      <c r="AT43" s="120">
        <v>3.81</v>
      </c>
      <c r="AU43" s="120"/>
      <c r="AV43" s="120"/>
      <c r="AW43" s="120">
        <v>78</v>
      </c>
      <c r="AX43" s="120"/>
      <c r="AY43" s="120"/>
      <c r="AZ43" s="120"/>
      <c r="BA43" s="121"/>
      <c r="BB43" s="115"/>
      <c r="BC43" s="76"/>
      <c r="BE43" s="28">
        <v>0</v>
      </c>
      <c r="BF43" s="28">
        <v>1</v>
      </c>
      <c r="BW43">
        <v>28</v>
      </c>
      <c r="BY43" s="36">
        <f t="shared" si="33"/>
        <v>1.9443783619385808</v>
      </c>
      <c r="BZ43" s="36">
        <f t="shared" si="34"/>
        <v>2.1382709607417634</v>
      </c>
      <c r="CA43" s="36">
        <f t="shared" si="35"/>
        <v>1.9786137688176779</v>
      </c>
      <c r="CB43" s="36">
        <f t="shared" si="36"/>
        <v>2.2009388854652698</v>
      </c>
      <c r="CC43" s="36">
        <f t="shared" si="37"/>
        <v>2.3679657188132759</v>
      </c>
      <c r="CD43" s="36">
        <f t="shared" si="38"/>
        <v>2.2188694163218599</v>
      </c>
      <c r="CE43" s="36">
        <f t="shared" si="39"/>
        <v>2.9069887886257599</v>
      </c>
      <c r="CI43" s="25"/>
      <c r="CJ43" s="78"/>
      <c r="CK43" s="78"/>
      <c r="CL43" s="78"/>
      <c r="CM43" s="78"/>
      <c r="CS43" s="26"/>
      <c r="CT43" s="27"/>
      <c r="CU43" s="24"/>
      <c r="CV43" s="24"/>
      <c r="CW43" s="27"/>
      <c r="CZ43" s="41">
        <f>1535+$DC$17</f>
        <v>1644</v>
      </c>
      <c r="DA43" s="1">
        <f>1480</f>
        <v>1480</v>
      </c>
      <c r="DB43" s="49">
        <f t="shared" si="167"/>
        <v>0.70479400000000003</v>
      </c>
      <c r="DC43" s="49">
        <f t="shared" si="168"/>
        <v>2.4331200000000002</v>
      </c>
      <c r="DD43" s="49">
        <f t="shared" si="169"/>
        <v>1.585726</v>
      </c>
      <c r="DE43" s="49">
        <f t="shared" si="170"/>
        <v>6.8020000000000005</v>
      </c>
      <c r="DF43" s="49">
        <f t="shared" si="163"/>
        <v>0.37411000000000005</v>
      </c>
      <c r="DG43" s="49">
        <f t="shared" si="171"/>
        <v>1.7442986</v>
      </c>
      <c r="DH43" s="49">
        <f t="shared" si="172"/>
        <v>2.6124972800000004</v>
      </c>
      <c r="DI43" s="50">
        <f t="shared" si="173"/>
        <v>1.9443783619385808</v>
      </c>
      <c r="DJ43" s="49">
        <f t="shared" si="49"/>
        <v>0</v>
      </c>
      <c r="DK43" s="49">
        <f t="shared" si="50"/>
        <v>0.1426</v>
      </c>
      <c r="DL43" s="49">
        <f t="shared" si="51"/>
        <v>1.4259999999999999</v>
      </c>
      <c r="DM43" s="49">
        <f t="shared" si="52"/>
        <v>0</v>
      </c>
      <c r="DN43" s="49">
        <f t="shared" si="53"/>
        <v>0.41354000000000002</v>
      </c>
      <c r="DO43" s="49"/>
      <c r="DP43" s="41">
        <f>1535+$DC$17</f>
        <v>1644</v>
      </c>
      <c r="DQ43" s="1">
        <f>1480</f>
        <v>1480</v>
      </c>
      <c r="DR43" s="49">
        <f t="shared" si="56"/>
        <v>0.68103199999999997</v>
      </c>
      <c r="DS43" s="49">
        <f t="shared" si="57"/>
        <v>0.18048800000000001</v>
      </c>
      <c r="DT43" s="49">
        <f t="shared" si="58"/>
        <v>2.4331200000000002</v>
      </c>
      <c r="DU43" s="49">
        <f t="shared" si="59"/>
        <v>1.4444000000000001</v>
      </c>
      <c r="DV43" s="49">
        <f t="shared" si="60"/>
        <v>9.1920000000000002</v>
      </c>
      <c r="DW43" s="49">
        <f t="shared" si="61"/>
        <v>0.50556000000000001</v>
      </c>
      <c r="DX43" s="49">
        <f t="shared" si="62"/>
        <v>1.5888400000000003</v>
      </c>
      <c r="DY43" s="49">
        <f t="shared" si="63"/>
        <v>3.1082698399999997</v>
      </c>
      <c r="DZ43" s="50">
        <f t="shared" si="64"/>
        <v>2.1382709607417634</v>
      </c>
      <c r="EA43" s="49">
        <f t="shared" si="65"/>
        <v>0</v>
      </c>
      <c r="EB43" s="49">
        <f t="shared" si="66"/>
        <v>0.12720000000000001</v>
      </c>
      <c r="EC43" s="49">
        <f t="shared" si="67"/>
        <v>1.272</v>
      </c>
      <c r="ED43" s="49">
        <f t="shared" si="68"/>
        <v>0</v>
      </c>
      <c r="EE43" s="49">
        <f t="shared" si="69"/>
        <v>0.39686400000000005</v>
      </c>
      <c r="EG43" s="48">
        <v>1535</v>
      </c>
      <c r="EH43" s="49">
        <v>1480</v>
      </c>
      <c r="EI43" s="49">
        <f t="shared" si="70"/>
        <v>0.60974600000000001</v>
      </c>
      <c r="EJ43" s="49">
        <f t="shared" si="71"/>
        <v>9.8435999999999996E-2</v>
      </c>
      <c r="EK43" s="49">
        <f t="shared" si="72"/>
        <v>2.2717999999999998</v>
      </c>
      <c r="EL43" s="49">
        <f t="shared" si="73"/>
        <v>1.4397180000000001</v>
      </c>
      <c r="EM43" s="49">
        <f t="shared" si="74"/>
        <v>8.7650000000000006</v>
      </c>
      <c r="EN43" s="49">
        <f t="shared" si="75"/>
        <v>0.48207500000000003</v>
      </c>
      <c r="EO43" s="49">
        <f t="shared" si="76"/>
        <v>1.5836898000000001</v>
      </c>
      <c r="EP43" s="49">
        <f t="shared" si="77"/>
        <v>2.4292499599999999</v>
      </c>
      <c r="EQ43" s="50">
        <f t="shared" si="78"/>
        <v>1.9786137688176779</v>
      </c>
      <c r="ER43" s="28">
        <f t="shared" si="79"/>
        <v>0</v>
      </c>
      <c r="ES43" s="28">
        <f t="shared" si="80"/>
        <v>0.1239</v>
      </c>
      <c r="ET43" s="28">
        <f t="shared" si="81"/>
        <v>1.2390000000000001</v>
      </c>
      <c r="EU43" s="28">
        <f t="shared" si="82"/>
        <v>0</v>
      </c>
      <c r="EV43" s="28">
        <f t="shared" si="83"/>
        <v>0.34691999999999995</v>
      </c>
      <c r="EX43" s="48">
        <v>1535</v>
      </c>
      <c r="EY43" s="49">
        <v>1480</v>
      </c>
      <c r="EZ43" s="49">
        <f t="shared" si="86"/>
        <v>0.60974600000000001</v>
      </c>
      <c r="FA43" s="49">
        <f t="shared" si="87"/>
        <v>0.19687199999999999</v>
      </c>
      <c r="FB43" s="49">
        <f t="shared" si="88"/>
        <v>0.19434799999999999</v>
      </c>
      <c r="FC43" s="49">
        <f t="shared" si="89"/>
        <v>2.2717999999999998</v>
      </c>
      <c r="FD43" s="49">
        <f t="shared" si="90"/>
        <v>1.170134</v>
      </c>
      <c r="FE43" s="49">
        <f t="shared" si="91"/>
        <v>13.116999999999999</v>
      </c>
      <c r="FF43" s="49">
        <f t="shared" si="92"/>
        <v>0.72143499999999994</v>
      </c>
      <c r="FG43" s="49">
        <f t="shared" si="93"/>
        <v>1.2871474000000001</v>
      </c>
      <c r="FH43" s="49">
        <f t="shared" si="94"/>
        <v>3.3709621199999997</v>
      </c>
      <c r="FI43" s="50">
        <f t="shared" si="95"/>
        <v>2.3679657188132759</v>
      </c>
      <c r="FJ43" s="28">
        <f t="shared" si="96"/>
        <v>0</v>
      </c>
      <c r="FK43" s="28">
        <f t="shared" si="97"/>
        <v>0.1007</v>
      </c>
      <c r="FL43" s="28">
        <f t="shared" si="98"/>
        <v>1.0069999999999999</v>
      </c>
      <c r="FM43" s="28">
        <f t="shared" si="99"/>
        <v>0</v>
      </c>
      <c r="FN43" s="28">
        <f t="shared" si="100"/>
        <v>0.28195999999999999</v>
      </c>
      <c r="FQ43" s="48">
        <v>1535</v>
      </c>
      <c r="FR43" s="49">
        <v>1480</v>
      </c>
      <c r="FS43" s="49">
        <f t="shared" si="103"/>
        <v>0.60974600000000001</v>
      </c>
      <c r="FT43" s="49">
        <f t="shared" si="104"/>
        <v>9.8435999999999996E-2</v>
      </c>
      <c r="FU43" s="49">
        <f t="shared" si="105"/>
        <v>0.19434799999999999</v>
      </c>
      <c r="FV43" s="49">
        <f t="shared" si="106"/>
        <v>2.2717999999999998</v>
      </c>
      <c r="FW43" s="49">
        <f t="shared" si="107"/>
        <v>1.2607699999999999</v>
      </c>
      <c r="FX43" s="49">
        <f t="shared" si="108"/>
        <v>10.827000000000002</v>
      </c>
      <c r="FY43" s="49">
        <f t="shared" si="109"/>
        <v>0.59548500000000015</v>
      </c>
      <c r="FZ43" s="49">
        <f t="shared" si="110"/>
        <v>1.3868470000000002</v>
      </c>
      <c r="GA43" s="49">
        <f t="shared" si="111"/>
        <v>3.0177609599999999</v>
      </c>
      <c r="GB43" s="50">
        <f t="shared" si="112"/>
        <v>2.2009388854652698</v>
      </c>
      <c r="GC43" s="28">
        <f t="shared" si="113"/>
        <v>0</v>
      </c>
      <c r="GD43" s="28">
        <f t="shared" si="114"/>
        <v>0.1085</v>
      </c>
      <c r="GE43" s="28">
        <f t="shared" si="115"/>
        <v>1.085</v>
      </c>
      <c r="GF43" s="28">
        <f t="shared" si="116"/>
        <v>0</v>
      </c>
      <c r="GG43" s="28">
        <f t="shared" si="117"/>
        <v>0.30379999999999996</v>
      </c>
      <c r="GI43" s="48">
        <v>1535</v>
      </c>
      <c r="GJ43" s="49">
        <v>1480</v>
      </c>
      <c r="GK43" s="49">
        <f t="shared" si="120"/>
        <v>0.60974600000000001</v>
      </c>
      <c r="GL43" s="49">
        <f t="shared" si="121"/>
        <v>0.19561000000000001</v>
      </c>
      <c r="GM43" s="49">
        <f t="shared" si="122"/>
        <v>2.2717999999999998</v>
      </c>
      <c r="GN43" s="49">
        <f t="shared" si="123"/>
        <v>1.3502439999999998</v>
      </c>
      <c r="GO43" s="49">
        <f t="shared" si="124"/>
        <v>11.058</v>
      </c>
      <c r="GP43" s="49">
        <f t="shared" si="125"/>
        <v>0.60819000000000001</v>
      </c>
      <c r="GQ43" s="49">
        <f t="shared" si="126"/>
        <v>1.4852683999999998</v>
      </c>
      <c r="GR43" s="49">
        <f t="shared" si="127"/>
        <v>2.9473691400000002</v>
      </c>
      <c r="GS43" s="50">
        <f t="shared" si="128"/>
        <v>2.2188694163218599</v>
      </c>
      <c r="GT43" s="28">
        <f t="shared" si="129"/>
        <v>0</v>
      </c>
      <c r="GU43" s="28">
        <f t="shared" si="130"/>
        <v>0.1162</v>
      </c>
      <c r="GV43" s="28">
        <f t="shared" si="131"/>
        <v>1.1619999999999999</v>
      </c>
      <c r="GW43" s="28">
        <f t="shared" si="132"/>
        <v>0</v>
      </c>
      <c r="GX43" s="28">
        <f t="shared" si="133"/>
        <v>0.35905799999999999</v>
      </c>
      <c r="GZ43" s="48">
        <v>1535</v>
      </c>
      <c r="HA43" s="49">
        <v>1480</v>
      </c>
      <c r="HB43" s="49">
        <f t="shared" si="136"/>
        <v>0.60974600000000001</v>
      </c>
      <c r="HC43" s="49">
        <f t="shared" si="137"/>
        <v>0.39374399999999998</v>
      </c>
      <c r="HD43" s="49">
        <f t="shared" si="138"/>
        <v>4.1015000000000001E-3</v>
      </c>
      <c r="HE43" s="49">
        <f t="shared" si="139"/>
        <v>2.2717999999999998</v>
      </c>
      <c r="HF43" s="49">
        <f t="shared" si="140"/>
        <v>1.1640335000000002</v>
      </c>
      <c r="HG43" s="49">
        <f t="shared" si="141"/>
        <v>18.149250000000002</v>
      </c>
      <c r="HH43" s="49">
        <f t="shared" si="142"/>
        <v>0.99820875000000009</v>
      </c>
      <c r="HI43" s="49">
        <f t="shared" si="143"/>
        <v>1.2804368500000003</v>
      </c>
      <c r="HJ43" s="49">
        <f t="shared" si="144"/>
        <v>4.3254515300000005</v>
      </c>
      <c r="HK43" s="50">
        <f t="shared" si="145"/>
        <v>2.9069887886257599</v>
      </c>
      <c r="HL43" s="28">
        <f t="shared" si="146"/>
        <v>0</v>
      </c>
      <c r="HM43" s="28">
        <f t="shared" si="147"/>
        <v>0.100175</v>
      </c>
      <c r="HN43" s="28">
        <f t="shared" si="148"/>
        <v>1.0017499999999999</v>
      </c>
      <c r="HO43" s="28">
        <f t="shared" si="149"/>
        <v>0</v>
      </c>
      <c r="HP43" s="28">
        <f t="shared" si="150"/>
        <v>0.30954074999999998</v>
      </c>
    </row>
    <row r="44" spans="1:224" x14ac:dyDescent="0.25">
      <c r="A44" s="1"/>
      <c r="B44" s="6"/>
      <c r="C44" s="94" t="s">
        <v>130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0"/>
      <c r="AG44" s="7"/>
      <c r="AH44" s="1"/>
      <c r="AI44" s="1"/>
      <c r="AJ44" s="118" t="s">
        <v>104</v>
      </c>
      <c r="AK44" s="119"/>
      <c r="AL44" s="119"/>
      <c r="AM44" s="119"/>
      <c r="AN44" s="119"/>
      <c r="AO44" s="119"/>
      <c r="AP44" s="119"/>
      <c r="AQ44" s="119"/>
      <c r="AR44" s="119"/>
      <c r="AS44" s="119"/>
      <c r="AT44" s="120">
        <v>3.25</v>
      </c>
      <c r="AU44" s="120"/>
      <c r="AV44" s="120"/>
      <c r="AW44" s="120">
        <v>154</v>
      </c>
      <c r="AX44" s="120"/>
      <c r="AY44" s="120"/>
      <c r="AZ44" s="120"/>
      <c r="BA44" s="121"/>
      <c r="BB44" s="115"/>
      <c r="BC44" s="76"/>
      <c r="BE44" s="28">
        <v>0</v>
      </c>
      <c r="BF44" s="28">
        <v>1</v>
      </c>
      <c r="BW44">
        <v>29</v>
      </c>
      <c r="BY44" s="36">
        <f t="shared" si="33"/>
        <v>2.0158403205296409</v>
      </c>
      <c r="BZ44" s="36">
        <f t="shared" si="34"/>
        <v>2.2335824637183865</v>
      </c>
      <c r="CA44" s="36">
        <f t="shared" si="35"/>
        <v>2.0782612392880684</v>
      </c>
      <c r="CB44" s="36">
        <f t="shared" si="36"/>
        <v>2.3557157547791694</v>
      </c>
      <c r="CC44" s="36">
        <f t="shared" si="37"/>
        <v>2.5641598110305424</v>
      </c>
      <c r="CD44" s="36">
        <f t="shared" si="38"/>
        <v>2.3626414194682486</v>
      </c>
      <c r="CE44" s="36">
        <f t="shared" si="39"/>
        <v>3.2213920182377498</v>
      </c>
      <c r="CI44" s="25"/>
      <c r="CJ44" s="78"/>
      <c r="CK44" s="78"/>
      <c r="CL44" s="78"/>
      <c r="CM44" s="78"/>
      <c r="CS44" s="26"/>
      <c r="CT44" s="27"/>
      <c r="CU44" s="24"/>
      <c r="CV44" s="24"/>
      <c r="CW44" s="27"/>
      <c r="CZ44" s="41">
        <f>1230+$DC$17</f>
        <v>1339</v>
      </c>
      <c r="DA44" s="1">
        <v>1480</v>
      </c>
      <c r="DB44" s="49">
        <f t="shared" si="167"/>
        <v>0.63830399999999998</v>
      </c>
      <c r="DC44" s="49">
        <f t="shared" si="168"/>
        <v>1.9817199999999999</v>
      </c>
      <c r="DD44" s="49">
        <f t="shared" si="169"/>
        <v>1.2313159999999999</v>
      </c>
      <c r="DE44" s="49">
        <f t="shared" si="170"/>
        <v>5.8870000000000005</v>
      </c>
      <c r="DF44" s="49">
        <f t="shared" si="163"/>
        <v>0.32378500000000004</v>
      </c>
      <c r="DG44" s="49">
        <f t="shared" si="171"/>
        <v>1.3544475999999999</v>
      </c>
      <c r="DH44" s="49">
        <f t="shared" si="172"/>
        <v>2.3165984800000001</v>
      </c>
      <c r="DI44" s="50">
        <f t="shared" si="173"/>
        <v>2.0158403205296409</v>
      </c>
      <c r="DJ44" s="49">
        <f t="shared" si="49"/>
        <v>0</v>
      </c>
      <c r="DK44" s="49">
        <f t="shared" si="50"/>
        <v>0.11210000000000001</v>
      </c>
      <c r="DL44" s="49">
        <f t="shared" si="51"/>
        <v>1.121</v>
      </c>
      <c r="DM44" s="49">
        <f t="shared" si="52"/>
        <v>0</v>
      </c>
      <c r="DN44" s="49">
        <f t="shared" si="53"/>
        <v>0.32508999999999999</v>
      </c>
      <c r="DO44" s="49"/>
      <c r="DP44" s="41">
        <f>1230+$DC$17</f>
        <v>1339</v>
      </c>
      <c r="DQ44" s="1">
        <v>1480</v>
      </c>
      <c r="DR44" s="49">
        <f t="shared" si="56"/>
        <v>0.61454200000000003</v>
      </c>
      <c r="DS44" s="49">
        <f t="shared" si="57"/>
        <v>0.18048800000000001</v>
      </c>
      <c r="DT44" s="49">
        <f t="shared" si="58"/>
        <v>1.9817199999999999</v>
      </c>
      <c r="DU44" s="49">
        <f t="shared" si="59"/>
        <v>1.08999</v>
      </c>
      <c r="DV44" s="49">
        <f t="shared" si="60"/>
        <v>7.6669999999999998</v>
      </c>
      <c r="DW44" s="49">
        <f t="shared" si="61"/>
        <v>0.42168499999999998</v>
      </c>
      <c r="DX44" s="49">
        <f t="shared" si="62"/>
        <v>1.1989890000000001</v>
      </c>
      <c r="DY44" s="49">
        <f t="shared" si="63"/>
        <v>2.8056610400000004</v>
      </c>
      <c r="DZ44" s="50">
        <f t="shared" si="64"/>
        <v>2.2335824637183865</v>
      </c>
      <c r="EA44" s="49">
        <f t="shared" si="65"/>
        <v>0</v>
      </c>
      <c r="EB44" s="49">
        <f t="shared" si="66"/>
        <v>9.6699999999999994E-2</v>
      </c>
      <c r="EC44" s="49">
        <f t="shared" si="67"/>
        <v>0.96699999999999997</v>
      </c>
      <c r="ED44" s="49">
        <f t="shared" si="68"/>
        <v>0</v>
      </c>
      <c r="EE44" s="49">
        <f t="shared" si="69"/>
        <v>0.30170399999999997</v>
      </c>
      <c r="EG44" s="48">
        <v>1230</v>
      </c>
      <c r="EH44" s="49">
        <v>1480</v>
      </c>
      <c r="EI44" s="49">
        <f t="shared" si="70"/>
        <v>0.54325599999999996</v>
      </c>
      <c r="EJ44" s="49">
        <f t="shared" si="71"/>
        <v>9.8435999999999996E-2</v>
      </c>
      <c r="EK44" s="49">
        <f t="shared" si="72"/>
        <v>1.8204</v>
      </c>
      <c r="EL44" s="49">
        <f t="shared" si="73"/>
        <v>1.0853080000000002</v>
      </c>
      <c r="EM44" s="49">
        <f t="shared" si="74"/>
        <v>7.8500000000000005</v>
      </c>
      <c r="EN44" s="49">
        <f t="shared" si="75"/>
        <v>0.43175000000000002</v>
      </c>
      <c r="EO44" s="49">
        <f t="shared" si="76"/>
        <v>1.1938388000000002</v>
      </c>
      <c r="EP44" s="49">
        <f t="shared" si="77"/>
        <v>2.1576779599999996</v>
      </c>
      <c r="EQ44" s="50">
        <f t="shared" si="78"/>
        <v>2.0782612392880684</v>
      </c>
      <c r="ER44" s="28">
        <f t="shared" si="79"/>
        <v>0</v>
      </c>
      <c r="ES44" s="28">
        <f t="shared" si="80"/>
        <v>9.3399999999999997E-2</v>
      </c>
      <c r="ET44" s="28">
        <f t="shared" si="81"/>
        <v>0.93400000000000005</v>
      </c>
      <c r="EU44" s="28">
        <f t="shared" si="82"/>
        <v>0</v>
      </c>
      <c r="EV44" s="28">
        <f t="shared" si="83"/>
        <v>0.26151999999999997</v>
      </c>
      <c r="EX44" s="48">
        <v>1230</v>
      </c>
      <c r="EY44" s="49">
        <v>1480</v>
      </c>
      <c r="EZ44" s="49">
        <f t="shared" si="86"/>
        <v>0.54325599999999996</v>
      </c>
      <c r="FA44" s="49">
        <f t="shared" si="87"/>
        <v>0.19687199999999999</v>
      </c>
      <c r="FB44" s="49">
        <f t="shared" si="88"/>
        <v>0.19434799999999999</v>
      </c>
      <c r="FC44" s="49">
        <f t="shared" si="89"/>
        <v>1.8204</v>
      </c>
      <c r="FD44" s="49">
        <f t="shared" si="90"/>
        <v>0.81572400000000012</v>
      </c>
      <c r="FE44" s="49">
        <f t="shared" si="91"/>
        <v>12.202</v>
      </c>
      <c r="FF44" s="49">
        <f t="shared" si="92"/>
        <v>0.67110999999999998</v>
      </c>
      <c r="FG44" s="49">
        <f t="shared" si="93"/>
        <v>0.89729640000000022</v>
      </c>
      <c r="FH44" s="49">
        <f t="shared" si="94"/>
        <v>3.0993901199999994</v>
      </c>
      <c r="FI44" s="50">
        <f t="shared" si="95"/>
        <v>2.5641598110305424</v>
      </c>
      <c r="FJ44" s="28">
        <f t="shared" si="96"/>
        <v>0</v>
      </c>
      <c r="FK44" s="28">
        <f t="shared" si="97"/>
        <v>7.0199999999999999E-2</v>
      </c>
      <c r="FL44" s="28">
        <f t="shared" si="98"/>
        <v>0.70199999999999996</v>
      </c>
      <c r="FM44" s="28">
        <f t="shared" si="99"/>
        <v>0</v>
      </c>
      <c r="FN44" s="28">
        <f t="shared" si="100"/>
        <v>0.19655999999999998</v>
      </c>
      <c r="FQ44" s="48">
        <v>1230</v>
      </c>
      <c r="FR44" s="49">
        <v>1480</v>
      </c>
      <c r="FS44" s="49">
        <f t="shared" si="103"/>
        <v>0.54325599999999996</v>
      </c>
      <c r="FT44" s="49">
        <f t="shared" si="104"/>
        <v>9.8435999999999996E-2</v>
      </c>
      <c r="FU44" s="49">
        <f t="shared" si="105"/>
        <v>0.19434799999999999</v>
      </c>
      <c r="FV44" s="49">
        <f t="shared" si="106"/>
        <v>1.8204</v>
      </c>
      <c r="FW44" s="49">
        <f t="shared" si="107"/>
        <v>0.90636000000000017</v>
      </c>
      <c r="FX44" s="49">
        <f t="shared" si="108"/>
        <v>9.911999999999999</v>
      </c>
      <c r="FY44" s="49">
        <f t="shared" si="109"/>
        <v>0.54515999999999998</v>
      </c>
      <c r="FZ44" s="49">
        <f t="shared" si="110"/>
        <v>0.99699600000000022</v>
      </c>
      <c r="GA44" s="49">
        <f t="shared" si="111"/>
        <v>2.7461889599999996</v>
      </c>
      <c r="GB44" s="50">
        <f t="shared" si="112"/>
        <v>2.3557157547791694</v>
      </c>
      <c r="GC44" s="28">
        <f t="shared" si="113"/>
        <v>0</v>
      </c>
      <c r="GD44" s="28">
        <f t="shared" si="114"/>
        <v>7.8E-2</v>
      </c>
      <c r="GE44" s="28">
        <f t="shared" si="115"/>
        <v>0.78</v>
      </c>
      <c r="GF44" s="28">
        <f t="shared" si="116"/>
        <v>0</v>
      </c>
      <c r="GG44" s="28">
        <f t="shared" si="117"/>
        <v>0.21839999999999998</v>
      </c>
      <c r="GI44" s="48">
        <v>1230</v>
      </c>
      <c r="GJ44" s="49">
        <v>1480</v>
      </c>
      <c r="GK44" s="49">
        <f t="shared" si="120"/>
        <v>0.54325599999999996</v>
      </c>
      <c r="GL44" s="49">
        <f t="shared" si="121"/>
        <v>0.19561000000000001</v>
      </c>
      <c r="GM44" s="49">
        <f t="shared" si="122"/>
        <v>1.8204</v>
      </c>
      <c r="GN44" s="49">
        <f t="shared" si="123"/>
        <v>0.995834</v>
      </c>
      <c r="GO44" s="49">
        <f t="shared" si="124"/>
        <v>10.142999999999999</v>
      </c>
      <c r="GP44" s="49">
        <f t="shared" si="125"/>
        <v>0.55786499999999994</v>
      </c>
      <c r="GQ44" s="49">
        <f t="shared" si="126"/>
        <v>1.0954174000000001</v>
      </c>
      <c r="GR44" s="49">
        <f t="shared" si="127"/>
        <v>2.6476700399999995</v>
      </c>
      <c r="GS44" s="50">
        <f t="shared" si="128"/>
        <v>2.3626414194682486</v>
      </c>
      <c r="GT44" s="28">
        <f t="shared" si="129"/>
        <v>0</v>
      </c>
      <c r="GU44" s="28">
        <f t="shared" si="130"/>
        <v>8.5699999999999998E-2</v>
      </c>
      <c r="GV44" s="28">
        <f t="shared" si="131"/>
        <v>0.85699999999999998</v>
      </c>
      <c r="GW44" s="28">
        <f t="shared" si="132"/>
        <v>0</v>
      </c>
      <c r="GX44" s="28">
        <f t="shared" si="133"/>
        <v>0.26481299999999997</v>
      </c>
      <c r="GZ44" s="48">
        <v>1230</v>
      </c>
      <c r="HA44" s="49">
        <v>1480</v>
      </c>
      <c r="HB44" s="49">
        <f t="shared" si="136"/>
        <v>0.54325599999999996</v>
      </c>
      <c r="HC44" s="49">
        <f t="shared" si="137"/>
        <v>0.39374399999999998</v>
      </c>
      <c r="HD44" s="49">
        <f t="shared" si="138"/>
        <v>4.1015000000000001E-3</v>
      </c>
      <c r="HE44" s="49">
        <f t="shared" si="139"/>
        <v>1.8204</v>
      </c>
      <c r="HF44" s="49">
        <f t="shared" si="140"/>
        <v>0.80962350000000005</v>
      </c>
      <c r="HG44" s="49">
        <f t="shared" si="141"/>
        <v>17.234250000000003</v>
      </c>
      <c r="HH44" s="49">
        <f t="shared" si="142"/>
        <v>0.94788375000000014</v>
      </c>
      <c r="HI44" s="49">
        <f t="shared" si="143"/>
        <v>0.89058585000000012</v>
      </c>
      <c r="HJ44" s="49">
        <f t="shared" si="144"/>
        <v>4.0257524299999998</v>
      </c>
      <c r="HK44" s="50">
        <f t="shared" si="145"/>
        <v>3.2213920182377498</v>
      </c>
      <c r="HL44" s="28">
        <f t="shared" si="146"/>
        <v>0</v>
      </c>
      <c r="HM44" s="28">
        <f t="shared" si="147"/>
        <v>6.9675000000000001E-2</v>
      </c>
      <c r="HN44" s="28">
        <f t="shared" si="148"/>
        <v>0.69674999999999998</v>
      </c>
      <c r="HO44" s="28">
        <f t="shared" si="149"/>
        <v>0</v>
      </c>
      <c r="HP44" s="28">
        <f t="shared" si="150"/>
        <v>0.21529574999999998</v>
      </c>
    </row>
    <row r="45" spans="1:224" x14ac:dyDescent="0.25">
      <c r="A45" s="1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1"/>
      <c r="AI45" s="1"/>
      <c r="AJ45" s="118" t="s">
        <v>105</v>
      </c>
      <c r="AK45" s="119"/>
      <c r="AL45" s="119"/>
      <c r="AM45" s="119"/>
      <c r="AN45" s="119"/>
      <c r="AO45" s="119"/>
      <c r="AP45" s="119"/>
      <c r="AQ45" s="119"/>
      <c r="AR45" s="119"/>
      <c r="AS45" s="119"/>
      <c r="AT45" s="120">
        <v>2.85</v>
      </c>
      <c r="AU45" s="120"/>
      <c r="AV45" s="120"/>
      <c r="AW45" s="120">
        <v>109</v>
      </c>
      <c r="AX45" s="120"/>
      <c r="AY45" s="120"/>
      <c r="AZ45" s="120"/>
      <c r="BA45" s="121"/>
      <c r="BB45" s="115"/>
      <c r="BC45" s="76"/>
      <c r="BE45" s="28">
        <v>0</v>
      </c>
      <c r="BF45" s="28">
        <v>1</v>
      </c>
      <c r="BW45">
        <v>30</v>
      </c>
      <c r="BY45" s="36">
        <f t="shared" si="33"/>
        <v>1.780742282193799</v>
      </c>
      <c r="BZ45" s="36">
        <f t="shared" si="34"/>
        <v>1.9770452019018281</v>
      </c>
      <c r="CA45" s="36">
        <f t="shared" si="35"/>
        <v>1.7892350012397717</v>
      </c>
      <c r="CB45" s="36">
        <f t="shared" si="36"/>
        <v>1.9910322241507561</v>
      </c>
      <c r="CC45" s="36">
        <f t="shared" si="37"/>
        <v>2.1409002033225888</v>
      </c>
      <c r="CD45" s="36">
        <f t="shared" si="38"/>
        <v>1.9924088370939748</v>
      </c>
      <c r="CE45" s="36">
        <f t="shared" si="39"/>
        <v>2.6030537887428711</v>
      </c>
      <c r="CS45" s="26"/>
      <c r="CT45" s="27"/>
      <c r="CU45" s="24"/>
      <c r="CV45" s="24"/>
      <c r="CW45" s="27"/>
      <c r="CZ45" s="41">
        <v>1644</v>
      </c>
      <c r="DA45" s="1">
        <v>2180</v>
      </c>
      <c r="DB45" s="49">
        <f t="shared" si="167"/>
        <v>0.85739399999999999</v>
      </c>
      <c r="DC45" s="49">
        <f t="shared" si="168"/>
        <v>3.58392</v>
      </c>
      <c r="DD45" s="49">
        <f t="shared" si="169"/>
        <v>2.5839259999999999</v>
      </c>
      <c r="DE45" s="49">
        <f t="shared" si="170"/>
        <v>8.202</v>
      </c>
      <c r="DF45" s="49">
        <f t="shared" si="163"/>
        <v>0.45111000000000001</v>
      </c>
      <c r="DG45" s="49">
        <f t="shared" si="171"/>
        <v>2.8423186</v>
      </c>
      <c r="DH45" s="49">
        <f t="shared" si="172"/>
        <v>3.08860928</v>
      </c>
      <c r="DI45" s="50">
        <f t="shared" si="173"/>
        <v>1.780742282193799</v>
      </c>
      <c r="DJ45" s="49">
        <f t="shared" si="49"/>
        <v>0</v>
      </c>
      <c r="DK45" s="49">
        <f t="shared" si="50"/>
        <v>0.1426</v>
      </c>
      <c r="DL45" s="49">
        <f t="shared" si="51"/>
        <v>1.4259999999999999</v>
      </c>
      <c r="DM45" s="49">
        <f t="shared" si="52"/>
        <v>0</v>
      </c>
      <c r="DN45" s="49">
        <f t="shared" si="53"/>
        <v>0.41354000000000002</v>
      </c>
      <c r="DO45" s="49"/>
      <c r="DP45" s="41">
        <v>1644</v>
      </c>
      <c r="DQ45" s="1">
        <v>2180</v>
      </c>
      <c r="DR45" s="49">
        <f t="shared" si="56"/>
        <v>0.83363200000000004</v>
      </c>
      <c r="DS45" s="49">
        <f t="shared" si="57"/>
        <v>0.28828799999999999</v>
      </c>
      <c r="DT45" s="49">
        <f t="shared" si="58"/>
        <v>3.58392</v>
      </c>
      <c r="DU45" s="49">
        <f t="shared" si="59"/>
        <v>2.3347999999999995</v>
      </c>
      <c r="DV45" s="49">
        <f t="shared" si="60"/>
        <v>10.592000000000001</v>
      </c>
      <c r="DW45" s="49">
        <f t="shared" si="61"/>
        <v>0.58256000000000008</v>
      </c>
      <c r="DX45" s="49">
        <f t="shared" si="62"/>
        <v>2.5682799999999997</v>
      </c>
      <c r="DY45" s="49">
        <f t="shared" si="63"/>
        <v>3.9347318400000004</v>
      </c>
      <c r="DZ45" s="50">
        <f t="shared" si="64"/>
        <v>1.9770452019018281</v>
      </c>
      <c r="EA45" s="49">
        <f t="shared" si="65"/>
        <v>0</v>
      </c>
      <c r="EB45" s="49">
        <f t="shared" si="66"/>
        <v>0.12720000000000001</v>
      </c>
      <c r="EC45" s="49">
        <f t="shared" si="67"/>
        <v>1.272</v>
      </c>
      <c r="ED45" s="49">
        <f t="shared" si="68"/>
        <v>0</v>
      </c>
      <c r="EE45" s="49">
        <f t="shared" si="69"/>
        <v>0.39686400000000005</v>
      </c>
      <c r="EG45" s="48">
        <v>1850</v>
      </c>
      <c r="EH45" s="49">
        <v>2180</v>
      </c>
      <c r="EI45" s="49">
        <f t="shared" si="70"/>
        <v>0.83101599999999998</v>
      </c>
      <c r="EJ45" s="49">
        <f t="shared" si="71"/>
        <v>0.15303600000000001</v>
      </c>
      <c r="EK45" s="49">
        <f t="shared" si="72"/>
        <v>4.0330000000000004</v>
      </c>
      <c r="EL45" s="49">
        <f t="shared" si="73"/>
        <v>2.893548</v>
      </c>
      <c r="EM45" s="49">
        <f t="shared" si="74"/>
        <v>12.51</v>
      </c>
      <c r="EN45" s="49">
        <f t="shared" si="75"/>
        <v>0.68804999999999994</v>
      </c>
      <c r="EO45" s="49">
        <f t="shared" si="76"/>
        <v>3.1829028000000004</v>
      </c>
      <c r="EP45" s="49">
        <f t="shared" si="77"/>
        <v>3.34503196</v>
      </c>
      <c r="EQ45" s="50">
        <f t="shared" si="78"/>
        <v>1.7892350012397717</v>
      </c>
      <c r="ER45" s="28">
        <f t="shared" si="79"/>
        <v>0</v>
      </c>
      <c r="ES45" s="28">
        <f t="shared" si="80"/>
        <v>0.15540000000000001</v>
      </c>
      <c r="ET45" s="28">
        <f t="shared" si="81"/>
        <v>1.554</v>
      </c>
      <c r="EU45" s="28">
        <f t="shared" si="82"/>
        <v>0</v>
      </c>
      <c r="EV45" s="28">
        <f t="shared" si="83"/>
        <v>0.43512000000000001</v>
      </c>
      <c r="EX45" s="48">
        <v>1850</v>
      </c>
      <c r="EY45" s="49">
        <v>2180</v>
      </c>
      <c r="EZ45" s="49">
        <f t="shared" si="86"/>
        <v>0.83101599999999998</v>
      </c>
      <c r="FA45" s="49">
        <f t="shared" si="87"/>
        <v>0.30607200000000001</v>
      </c>
      <c r="FB45" s="49">
        <f t="shared" si="88"/>
        <v>0.30214800000000003</v>
      </c>
      <c r="FC45" s="49">
        <f t="shared" si="89"/>
        <v>4.0330000000000004</v>
      </c>
      <c r="FD45" s="49">
        <f t="shared" si="90"/>
        <v>2.4615640000000005</v>
      </c>
      <c r="FE45" s="49">
        <f t="shared" si="91"/>
        <v>19.661999999999999</v>
      </c>
      <c r="FF45" s="49">
        <f t="shared" si="92"/>
        <v>1.08141</v>
      </c>
      <c r="FG45" s="49">
        <f t="shared" si="93"/>
        <v>2.7077204000000008</v>
      </c>
      <c r="FH45" s="49">
        <f t="shared" si="94"/>
        <v>4.8451201200000007</v>
      </c>
      <c r="FI45" s="50">
        <f t="shared" si="95"/>
        <v>2.1409002033225888</v>
      </c>
      <c r="FJ45" s="28">
        <f t="shared" si="96"/>
        <v>0</v>
      </c>
      <c r="FK45" s="28">
        <f t="shared" si="97"/>
        <v>0.13220000000000001</v>
      </c>
      <c r="FL45" s="28">
        <f t="shared" si="98"/>
        <v>1.3220000000000001</v>
      </c>
      <c r="FM45" s="28">
        <f t="shared" si="99"/>
        <v>0</v>
      </c>
      <c r="FN45" s="28">
        <f t="shared" si="100"/>
        <v>0.37015999999999999</v>
      </c>
      <c r="FQ45" s="48">
        <v>1850</v>
      </c>
      <c r="FR45" s="49">
        <v>2180</v>
      </c>
      <c r="FS45" s="49">
        <f t="shared" si="103"/>
        <v>0.83101599999999998</v>
      </c>
      <c r="FT45" s="49">
        <f t="shared" si="104"/>
        <v>0.15303600000000001</v>
      </c>
      <c r="FU45" s="49">
        <f t="shared" si="105"/>
        <v>0.30214800000000003</v>
      </c>
      <c r="FV45" s="49">
        <f t="shared" si="106"/>
        <v>4.0330000000000004</v>
      </c>
      <c r="FW45" s="49">
        <f t="shared" si="107"/>
        <v>2.6068000000000002</v>
      </c>
      <c r="FX45" s="49">
        <f t="shared" si="108"/>
        <v>15.972</v>
      </c>
      <c r="FY45" s="49">
        <f t="shared" si="109"/>
        <v>0.87846000000000002</v>
      </c>
      <c r="FZ45" s="49">
        <f t="shared" si="110"/>
        <v>2.8674800000000005</v>
      </c>
      <c r="GA45" s="49">
        <f t="shared" si="111"/>
        <v>4.2838929600000002</v>
      </c>
      <c r="GB45" s="50">
        <f t="shared" si="112"/>
        <v>1.9910322241507561</v>
      </c>
      <c r="GC45" s="28">
        <f t="shared" si="113"/>
        <v>0</v>
      </c>
      <c r="GD45" s="28">
        <f t="shared" si="114"/>
        <v>0.14000000000000001</v>
      </c>
      <c r="GE45" s="28">
        <f t="shared" si="115"/>
        <v>1.4</v>
      </c>
      <c r="GF45" s="28">
        <f t="shared" si="116"/>
        <v>0</v>
      </c>
      <c r="GG45" s="28">
        <f t="shared" si="117"/>
        <v>0.39200000000000002</v>
      </c>
      <c r="GI45" s="48">
        <v>1850</v>
      </c>
      <c r="GJ45" s="49">
        <v>2180</v>
      </c>
      <c r="GK45" s="49">
        <f t="shared" si="120"/>
        <v>0.83101599999999998</v>
      </c>
      <c r="GL45" s="49">
        <f t="shared" si="121"/>
        <v>0.30410999999999999</v>
      </c>
      <c r="GM45" s="49">
        <f t="shared" si="122"/>
        <v>4.0330000000000004</v>
      </c>
      <c r="GN45" s="49">
        <f t="shared" si="123"/>
        <v>2.7501740000000003</v>
      </c>
      <c r="GO45" s="49">
        <f t="shared" si="124"/>
        <v>16.202999999999999</v>
      </c>
      <c r="GP45" s="49">
        <f t="shared" si="125"/>
        <v>0.89116499999999998</v>
      </c>
      <c r="GQ45" s="49">
        <f t="shared" si="126"/>
        <v>3.0251914000000006</v>
      </c>
      <c r="GR45" s="49">
        <f t="shared" si="127"/>
        <v>4.1190284400000001</v>
      </c>
      <c r="GS45" s="50">
        <f t="shared" si="128"/>
        <v>1.9924088370939748</v>
      </c>
      <c r="GT45" s="28">
        <f t="shared" si="129"/>
        <v>0</v>
      </c>
      <c r="GU45" s="28">
        <f t="shared" si="130"/>
        <v>0.1477</v>
      </c>
      <c r="GV45" s="28">
        <f t="shared" si="131"/>
        <v>1.4770000000000001</v>
      </c>
      <c r="GW45" s="28">
        <f t="shared" si="132"/>
        <v>0</v>
      </c>
      <c r="GX45" s="28">
        <f t="shared" si="133"/>
        <v>0.45639299999999999</v>
      </c>
      <c r="GZ45" s="48">
        <v>1850</v>
      </c>
      <c r="HA45" s="49">
        <v>2180</v>
      </c>
      <c r="HB45" s="49">
        <f t="shared" si="136"/>
        <v>0.83101599999999998</v>
      </c>
      <c r="HC45" s="49">
        <f t="shared" si="137"/>
        <v>0.61214400000000002</v>
      </c>
      <c r="HD45" s="49">
        <f t="shared" si="138"/>
        <v>6.3765000000000002E-3</v>
      </c>
      <c r="HE45" s="49">
        <f t="shared" si="139"/>
        <v>4.0330000000000004</v>
      </c>
      <c r="HF45" s="49">
        <f t="shared" si="140"/>
        <v>2.4517885000000006</v>
      </c>
      <c r="HG45" s="49">
        <f t="shared" si="141"/>
        <v>27.494249999999997</v>
      </c>
      <c r="HH45" s="49">
        <f t="shared" si="142"/>
        <v>1.5121837499999999</v>
      </c>
      <c r="HI45" s="49">
        <f t="shared" si="143"/>
        <v>2.6969673500000009</v>
      </c>
      <c r="HJ45" s="49">
        <f t="shared" si="144"/>
        <v>6.2889648300000003</v>
      </c>
      <c r="HK45" s="50">
        <f t="shared" si="145"/>
        <v>2.6030537887428711</v>
      </c>
      <c r="HL45" s="28">
        <f t="shared" si="146"/>
        <v>0</v>
      </c>
      <c r="HM45" s="28">
        <f t="shared" si="147"/>
        <v>0.13167499999999999</v>
      </c>
      <c r="HN45" s="28">
        <f t="shared" si="148"/>
        <v>1.3167500000000001</v>
      </c>
      <c r="HO45" s="28">
        <f t="shared" si="149"/>
        <v>0</v>
      </c>
      <c r="HP45" s="28">
        <f t="shared" si="150"/>
        <v>0.40687574999999992</v>
      </c>
    </row>
    <row r="46" spans="1:2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18" t="s">
        <v>106</v>
      </c>
      <c r="AK46" s="119"/>
      <c r="AL46" s="119"/>
      <c r="AM46" s="119"/>
      <c r="AN46" s="119"/>
      <c r="AO46" s="119"/>
      <c r="AP46" s="119"/>
      <c r="AQ46" s="119"/>
      <c r="AR46" s="119"/>
      <c r="AS46" s="119"/>
      <c r="AT46" s="120">
        <v>3.33</v>
      </c>
      <c r="AU46" s="120"/>
      <c r="AV46" s="120"/>
      <c r="AW46" s="120">
        <v>109</v>
      </c>
      <c r="AX46" s="120"/>
      <c r="AY46" s="120"/>
      <c r="AZ46" s="120"/>
      <c r="BA46" s="121"/>
      <c r="BB46" s="115"/>
      <c r="BC46" s="76"/>
      <c r="BE46" s="28">
        <v>0</v>
      </c>
      <c r="BF46" s="28">
        <v>1</v>
      </c>
      <c r="BW46">
        <v>31</v>
      </c>
      <c r="BY46" s="36">
        <f t="shared" si="33"/>
        <v>1.8162555293825939</v>
      </c>
      <c r="BZ46" s="36">
        <f t="shared" si="34"/>
        <v>2.0276012893627575</v>
      </c>
      <c r="CA46" s="36">
        <f t="shared" si="35"/>
        <v>1.8806263203570541</v>
      </c>
      <c r="CB46" s="36">
        <f t="shared" si="36"/>
        <v>2.1328728489957847</v>
      </c>
      <c r="CC46" s="36">
        <f t="shared" si="37"/>
        <v>2.3202078229605756</v>
      </c>
      <c r="CD46" s="36">
        <f t="shared" si="38"/>
        <v>2.1240179271014132</v>
      </c>
      <c r="CE46" s="36">
        <f t="shared" si="39"/>
        <v>2.8873241166625343</v>
      </c>
      <c r="CS46" s="26"/>
      <c r="CT46" s="27"/>
      <c r="CU46" s="24"/>
      <c r="CV46" s="24"/>
      <c r="CW46" s="27"/>
      <c r="CZ46" s="41">
        <v>1480</v>
      </c>
      <c r="DA46" s="1">
        <v>2180</v>
      </c>
      <c r="DB46" s="49">
        <f t="shared" si="167"/>
        <v>0.82164199999999998</v>
      </c>
      <c r="DC46" s="49">
        <f t="shared" si="168"/>
        <v>3.2263999999999999</v>
      </c>
      <c r="DD46" s="49">
        <f t="shared" si="169"/>
        <v>2.2785580000000003</v>
      </c>
      <c r="DE46" s="49">
        <f t="shared" si="170"/>
        <v>7.7100000000000009</v>
      </c>
      <c r="DF46" s="49">
        <f t="shared" si="163"/>
        <v>0.42405000000000004</v>
      </c>
      <c r="DG46" s="49">
        <f t="shared" si="171"/>
        <v>2.5064138000000007</v>
      </c>
      <c r="DH46" s="49">
        <f t="shared" si="172"/>
        <v>2.9295030400000002</v>
      </c>
      <c r="DI46" s="50">
        <f t="shared" si="173"/>
        <v>1.8162555293825939</v>
      </c>
      <c r="DJ46" s="49">
        <f t="shared" si="49"/>
        <v>0</v>
      </c>
      <c r="DK46" s="49">
        <f t="shared" si="50"/>
        <v>0.12620000000000001</v>
      </c>
      <c r="DL46" s="49">
        <f t="shared" si="51"/>
        <v>1.262</v>
      </c>
      <c r="DM46" s="49">
        <f t="shared" si="52"/>
        <v>0</v>
      </c>
      <c r="DN46" s="49">
        <f t="shared" si="53"/>
        <v>0.36598000000000003</v>
      </c>
      <c r="DO46" s="49"/>
      <c r="DP46" s="41">
        <v>1480</v>
      </c>
      <c r="DQ46" s="1">
        <v>2180</v>
      </c>
      <c r="DR46" s="49">
        <f t="shared" si="56"/>
        <v>0.79788000000000003</v>
      </c>
      <c r="DS46" s="49">
        <f t="shared" si="57"/>
        <v>0.28828799999999999</v>
      </c>
      <c r="DT46" s="49">
        <f t="shared" si="58"/>
        <v>3.2263999999999999</v>
      </c>
      <c r="DU46" s="49">
        <f t="shared" si="59"/>
        <v>2.0294319999999999</v>
      </c>
      <c r="DV46" s="49">
        <f t="shared" si="60"/>
        <v>9.7720000000000002</v>
      </c>
      <c r="DW46" s="49">
        <f t="shared" si="61"/>
        <v>0.53746000000000005</v>
      </c>
      <c r="DX46" s="49">
        <f t="shared" si="62"/>
        <v>2.2323751999999999</v>
      </c>
      <c r="DY46" s="49">
        <f t="shared" si="63"/>
        <v>3.7720176000000007</v>
      </c>
      <c r="DZ46" s="50">
        <f t="shared" si="64"/>
        <v>2.0276012893627575</v>
      </c>
      <c r="EA46" s="49">
        <f t="shared" si="65"/>
        <v>0</v>
      </c>
      <c r="EB46" s="49">
        <f t="shared" si="66"/>
        <v>0.1108</v>
      </c>
      <c r="EC46" s="49">
        <f t="shared" si="67"/>
        <v>1.1080000000000001</v>
      </c>
      <c r="ED46" s="49">
        <f t="shared" si="68"/>
        <v>0</v>
      </c>
      <c r="EE46" s="49">
        <f t="shared" si="69"/>
        <v>0.345696</v>
      </c>
      <c r="EG46" s="48">
        <v>1480</v>
      </c>
      <c r="EH46" s="49">
        <v>2180</v>
      </c>
      <c r="EI46" s="49">
        <f t="shared" si="70"/>
        <v>0.75035600000000002</v>
      </c>
      <c r="EJ46" s="49">
        <f t="shared" si="71"/>
        <v>0.15303600000000001</v>
      </c>
      <c r="EK46" s="49">
        <f t="shared" si="72"/>
        <v>3.2263999999999999</v>
      </c>
      <c r="EL46" s="49">
        <f t="shared" si="73"/>
        <v>2.2046079999999999</v>
      </c>
      <c r="EM46" s="49">
        <f t="shared" si="74"/>
        <v>11.399999999999999</v>
      </c>
      <c r="EN46" s="49">
        <f t="shared" si="75"/>
        <v>0.62699999999999989</v>
      </c>
      <c r="EO46" s="49">
        <f t="shared" si="76"/>
        <v>2.4250688</v>
      </c>
      <c r="EP46" s="49">
        <f t="shared" si="77"/>
        <v>3.0155839599999998</v>
      </c>
      <c r="EQ46" s="50">
        <f t="shared" si="78"/>
        <v>1.8806263203570541</v>
      </c>
      <c r="ER46" s="28">
        <f t="shared" si="79"/>
        <v>0</v>
      </c>
      <c r="ES46" s="28">
        <f t="shared" si="80"/>
        <v>0.11840000000000001</v>
      </c>
      <c r="ET46" s="28">
        <f t="shared" si="81"/>
        <v>1.1839999999999999</v>
      </c>
      <c r="EU46" s="28">
        <f t="shared" si="82"/>
        <v>0</v>
      </c>
      <c r="EV46" s="28">
        <f t="shared" si="83"/>
        <v>0.33151999999999998</v>
      </c>
      <c r="EX46" s="48">
        <v>1480</v>
      </c>
      <c r="EY46" s="49">
        <v>2180</v>
      </c>
      <c r="EZ46" s="49">
        <f t="shared" si="86"/>
        <v>0.75035600000000002</v>
      </c>
      <c r="FA46" s="49">
        <f t="shared" si="87"/>
        <v>0.30607200000000001</v>
      </c>
      <c r="FB46" s="49">
        <f t="shared" si="88"/>
        <v>0.30214800000000003</v>
      </c>
      <c r="FC46" s="49">
        <f t="shared" si="89"/>
        <v>3.2263999999999999</v>
      </c>
      <c r="FD46" s="49">
        <f t="shared" si="90"/>
        <v>1.772624</v>
      </c>
      <c r="FE46" s="49">
        <f t="shared" si="91"/>
        <v>18.552</v>
      </c>
      <c r="FF46" s="49">
        <f t="shared" si="92"/>
        <v>1.0203599999999999</v>
      </c>
      <c r="FG46" s="49">
        <f t="shared" si="93"/>
        <v>1.9498864000000002</v>
      </c>
      <c r="FH46" s="49">
        <f t="shared" si="94"/>
        <v>4.5156721200000005</v>
      </c>
      <c r="FI46" s="50">
        <f t="shared" si="95"/>
        <v>2.3202078229605756</v>
      </c>
      <c r="FJ46" s="28">
        <f t="shared" si="96"/>
        <v>0</v>
      </c>
      <c r="FK46" s="28">
        <f t="shared" si="97"/>
        <v>9.5200000000000007E-2</v>
      </c>
      <c r="FL46" s="28">
        <f t="shared" si="98"/>
        <v>0.95199999999999996</v>
      </c>
      <c r="FM46" s="28">
        <f t="shared" si="99"/>
        <v>0</v>
      </c>
      <c r="FN46" s="28">
        <f t="shared" si="100"/>
        <v>0.26656000000000002</v>
      </c>
      <c r="FQ46" s="48">
        <v>1480</v>
      </c>
      <c r="FR46" s="49">
        <v>2180</v>
      </c>
      <c r="FS46" s="49">
        <f t="shared" si="103"/>
        <v>0.75035600000000002</v>
      </c>
      <c r="FT46" s="49">
        <f t="shared" si="104"/>
        <v>0.15303600000000001</v>
      </c>
      <c r="FU46" s="49">
        <f t="shared" si="105"/>
        <v>0.30214800000000003</v>
      </c>
      <c r="FV46" s="49">
        <f t="shared" si="106"/>
        <v>3.2263999999999999</v>
      </c>
      <c r="FW46" s="49">
        <f t="shared" si="107"/>
        <v>1.9178599999999999</v>
      </c>
      <c r="FX46" s="49">
        <f t="shared" si="108"/>
        <v>14.862</v>
      </c>
      <c r="FY46" s="49">
        <f t="shared" si="109"/>
        <v>0.81740999999999997</v>
      </c>
      <c r="FZ46" s="49">
        <f t="shared" si="110"/>
        <v>2.1096460000000001</v>
      </c>
      <c r="GA46" s="49">
        <f t="shared" si="111"/>
        <v>3.95444496</v>
      </c>
      <c r="GB46" s="50">
        <f t="shared" si="112"/>
        <v>2.1328728489957847</v>
      </c>
      <c r="GC46" s="28">
        <f t="shared" si="113"/>
        <v>0</v>
      </c>
      <c r="GD46" s="28">
        <f t="shared" si="114"/>
        <v>0.10299999999999999</v>
      </c>
      <c r="GE46" s="28">
        <f t="shared" si="115"/>
        <v>1.03</v>
      </c>
      <c r="GF46" s="28">
        <f t="shared" si="116"/>
        <v>0</v>
      </c>
      <c r="GG46" s="28">
        <f t="shared" si="117"/>
        <v>0.28839999999999999</v>
      </c>
      <c r="GI46" s="48">
        <v>1480</v>
      </c>
      <c r="GJ46" s="49">
        <v>2180</v>
      </c>
      <c r="GK46" s="49">
        <f t="shared" si="120"/>
        <v>0.75035600000000002</v>
      </c>
      <c r="GL46" s="49">
        <f t="shared" si="121"/>
        <v>0.30410999999999999</v>
      </c>
      <c r="GM46" s="49">
        <f t="shared" si="122"/>
        <v>3.2263999999999999</v>
      </c>
      <c r="GN46" s="49">
        <f t="shared" si="123"/>
        <v>2.0612339999999998</v>
      </c>
      <c r="GO46" s="49">
        <f t="shared" si="124"/>
        <v>15.093</v>
      </c>
      <c r="GP46" s="49">
        <f t="shared" si="125"/>
        <v>0.83011500000000005</v>
      </c>
      <c r="GQ46" s="49">
        <f t="shared" si="126"/>
        <v>2.2673573999999999</v>
      </c>
      <c r="GR46" s="49">
        <f t="shared" si="127"/>
        <v>3.7554590399999999</v>
      </c>
      <c r="GS46" s="50">
        <f t="shared" si="128"/>
        <v>2.1240179271014132</v>
      </c>
      <c r="GT46" s="28">
        <f t="shared" si="129"/>
        <v>0</v>
      </c>
      <c r="GU46" s="28">
        <f t="shared" si="130"/>
        <v>0.11070000000000001</v>
      </c>
      <c r="GV46" s="28">
        <f t="shared" si="131"/>
        <v>1.107</v>
      </c>
      <c r="GW46" s="28">
        <f t="shared" si="132"/>
        <v>0</v>
      </c>
      <c r="GX46" s="28">
        <f t="shared" si="133"/>
        <v>0.34206300000000001</v>
      </c>
      <c r="GZ46" s="48">
        <v>1480</v>
      </c>
      <c r="HA46" s="49">
        <v>2180</v>
      </c>
      <c r="HB46" s="49">
        <f t="shared" si="136"/>
        <v>0.75035600000000002</v>
      </c>
      <c r="HC46" s="49">
        <f t="shared" si="137"/>
        <v>0.61214400000000002</v>
      </c>
      <c r="HD46" s="49">
        <f t="shared" si="138"/>
        <v>6.3765000000000002E-3</v>
      </c>
      <c r="HE46" s="49">
        <f t="shared" si="139"/>
        <v>3.2263999999999999</v>
      </c>
      <c r="HF46" s="49">
        <f t="shared" si="140"/>
        <v>1.7628484999999998</v>
      </c>
      <c r="HG46" s="49">
        <f t="shared" si="141"/>
        <v>26.384250000000002</v>
      </c>
      <c r="HH46" s="49">
        <f t="shared" si="142"/>
        <v>1.4511337500000001</v>
      </c>
      <c r="HI46" s="49">
        <f t="shared" si="143"/>
        <v>1.9391333499999999</v>
      </c>
      <c r="HJ46" s="49">
        <f t="shared" si="144"/>
        <v>5.9253954300000009</v>
      </c>
      <c r="HK46" s="50">
        <f t="shared" si="145"/>
        <v>2.8873241166625343</v>
      </c>
      <c r="HL46" s="28">
        <f t="shared" si="146"/>
        <v>0</v>
      </c>
      <c r="HM46" s="28">
        <f t="shared" si="147"/>
        <v>9.4674999999999995E-2</v>
      </c>
      <c r="HN46" s="28">
        <f t="shared" si="148"/>
        <v>0.94674999999999998</v>
      </c>
      <c r="HO46" s="28">
        <f t="shared" si="149"/>
        <v>0</v>
      </c>
      <c r="HP46" s="28">
        <f t="shared" si="150"/>
        <v>0.29254574999999999</v>
      </c>
    </row>
    <row r="47" spans="1:2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18" t="s">
        <v>107</v>
      </c>
      <c r="AK47" s="119"/>
      <c r="AL47" s="119"/>
      <c r="AM47" s="119"/>
      <c r="AN47" s="119"/>
      <c r="AO47" s="119"/>
      <c r="AP47" s="119"/>
      <c r="AQ47" s="119"/>
      <c r="AR47" s="119"/>
      <c r="AS47" s="119"/>
      <c r="AT47" s="120">
        <v>2.67</v>
      </c>
      <c r="AU47" s="120"/>
      <c r="AV47" s="120"/>
      <c r="AW47" s="120">
        <v>109</v>
      </c>
      <c r="AX47" s="120"/>
      <c r="AY47" s="120"/>
      <c r="AZ47" s="120"/>
      <c r="BA47" s="121"/>
      <c r="BB47" s="115"/>
      <c r="BC47" s="76"/>
      <c r="BE47" s="28">
        <v>1</v>
      </c>
      <c r="BF47" s="28">
        <v>1</v>
      </c>
      <c r="BW47">
        <v>32</v>
      </c>
      <c r="BY47" s="36">
        <f t="shared" si="33"/>
        <v>2.061594117840468</v>
      </c>
      <c r="BZ47" s="36">
        <f t="shared" si="34"/>
        <v>2.2428280725981455</v>
      </c>
      <c r="CA47" s="36">
        <f t="shared" si="35"/>
        <v>2.0876902720309887</v>
      </c>
      <c r="CB47" s="36">
        <f t="shared" si="36"/>
        <v>2.2701901399771107</v>
      </c>
      <c r="CC47" s="36">
        <f t="shared" si="37"/>
        <v>2.4566178888986707</v>
      </c>
      <c r="CD47" s="36">
        <f t="shared" si="38"/>
        <v>2.2930352759926054</v>
      </c>
      <c r="CE47" s="36">
        <f t="shared" si="39"/>
        <v>2.9709265252222914</v>
      </c>
      <c r="CS47" s="26"/>
      <c r="CT47" s="27"/>
      <c r="CU47" s="24"/>
      <c r="CV47" s="24"/>
      <c r="CW47" s="27"/>
      <c r="CZ47" s="41">
        <f>1535+$DC$17</f>
        <v>1644</v>
      </c>
      <c r="DA47" s="1">
        <f>1480</f>
        <v>1480</v>
      </c>
      <c r="DB47" s="49">
        <f t="shared" si="167"/>
        <v>0.70479400000000003</v>
      </c>
      <c r="DC47" s="49">
        <f t="shared" si="168"/>
        <v>2.4331200000000002</v>
      </c>
      <c r="DD47" s="49">
        <f t="shared" si="169"/>
        <v>1.4431259999999999</v>
      </c>
      <c r="DE47" s="49">
        <f t="shared" si="170"/>
        <v>9.6539999999999999</v>
      </c>
      <c r="DF47" s="49">
        <f t="shared" si="163"/>
        <v>0.53097000000000005</v>
      </c>
      <c r="DG47" s="49">
        <f t="shared" si="171"/>
        <v>1.5874386</v>
      </c>
      <c r="DH47" s="49">
        <f t="shared" si="172"/>
        <v>2.89769728</v>
      </c>
      <c r="DI47" s="50">
        <f t="shared" si="173"/>
        <v>2.061594117840468</v>
      </c>
      <c r="DJ47" s="49">
        <f t="shared" si="49"/>
        <v>0.1426</v>
      </c>
      <c r="DK47" s="49">
        <f t="shared" si="50"/>
        <v>0.1426</v>
      </c>
      <c r="DL47" s="49">
        <f t="shared" si="51"/>
        <v>4.2779999999999996</v>
      </c>
      <c r="DM47" s="49">
        <f t="shared" si="52"/>
        <v>0.28520000000000001</v>
      </c>
      <c r="DN47" s="49">
        <f t="shared" si="53"/>
        <v>0.41354000000000002</v>
      </c>
      <c r="DO47" s="49"/>
      <c r="DP47" s="41">
        <f>1535+$DC$17</f>
        <v>1644</v>
      </c>
      <c r="DQ47" s="1">
        <f>1480</f>
        <v>1480</v>
      </c>
      <c r="DR47" s="49">
        <f t="shared" si="56"/>
        <v>0.68103199999999997</v>
      </c>
      <c r="DS47" s="49">
        <f t="shared" si="57"/>
        <v>0.18048800000000001</v>
      </c>
      <c r="DT47" s="49">
        <f t="shared" si="58"/>
        <v>2.4331200000000002</v>
      </c>
      <c r="DU47" s="49">
        <f t="shared" si="59"/>
        <v>1.3172000000000001</v>
      </c>
      <c r="DV47" s="49">
        <f t="shared" si="60"/>
        <v>11.736000000000001</v>
      </c>
      <c r="DW47" s="49">
        <f t="shared" si="61"/>
        <v>0.64548000000000005</v>
      </c>
      <c r="DX47" s="49">
        <f t="shared" si="62"/>
        <v>1.4489200000000002</v>
      </c>
      <c r="DY47" s="49">
        <f t="shared" si="63"/>
        <v>3.3626698399999997</v>
      </c>
      <c r="DZ47" s="50">
        <f t="shared" si="64"/>
        <v>2.2428280725981455</v>
      </c>
      <c r="EA47" s="49">
        <f t="shared" si="65"/>
        <v>0.12720000000000001</v>
      </c>
      <c r="EB47" s="49">
        <f t="shared" si="66"/>
        <v>0.12720000000000001</v>
      </c>
      <c r="EC47" s="49">
        <f t="shared" si="67"/>
        <v>3.8159999999999998</v>
      </c>
      <c r="ED47" s="49">
        <f t="shared" si="68"/>
        <v>0.25440000000000002</v>
      </c>
      <c r="EE47" s="49">
        <f t="shared" si="69"/>
        <v>0.39686400000000005</v>
      </c>
      <c r="EG47" s="48">
        <v>1535</v>
      </c>
      <c r="EH47" s="49">
        <v>1480</v>
      </c>
      <c r="EI47" s="49">
        <f t="shared" si="70"/>
        <v>0.60974600000000001</v>
      </c>
      <c r="EJ47" s="49">
        <f t="shared" si="71"/>
        <v>9.8435999999999996E-2</v>
      </c>
      <c r="EK47" s="49">
        <f t="shared" si="72"/>
        <v>2.2717999999999998</v>
      </c>
      <c r="EL47" s="49">
        <f t="shared" si="73"/>
        <v>1.3158180000000002</v>
      </c>
      <c r="EM47" s="49">
        <f t="shared" si="74"/>
        <v>11.243</v>
      </c>
      <c r="EN47" s="49">
        <f t="shared" si="75"/>
        <v>0.61836500000000005</v>
      </c>
      <c r="EO47" s="49">
        <f t="shared" si="76"/>
        <v>1.4473998000000003</v>
      </c>
      <c r="EP47" s="49">
        <f t="shared" si="77"/>
        <v>2.6770499599999997</v>
      </c>
      <c r="EQ47" s="50">
        <f t="shared" si="78"/>
        <v>2.0876902720309887</v>
      </c>
      <c r="ER47" s="28">
        <f t="shared" si="79"/>
        <v>0.1239</v>
      </c>
      <c r="ES47" s="28">
        <f t="shared" si="80"/>
        <v>0.1239</v>
      </c>
      <c r="ET47" s="28">
        <f t="shared" si="81"/>
        <v>3.7170000000000001</v>
      </c>
      <c r="EU47" s="28">
        <f t="shared" si="82"/>
        <v>0.24779999999999999</v>
      </c>
      <c r="EV47" s="28">
        <f t="shared" si="83"/>
        <v>0.34691999999999995</v>
      </c>
      <c r="EX47" s="48">
        <v>1535</v>
      </c>
      <c r="EY47" s="49">
        <v>1480</v>
      </c>
      <c r="EZ47" s="49">
        <f t="shared" si="86"/>
        <v>0.60974600000000001</v>
      </c>
      <c r="FA47" s="49">
        <f t="shared" si="87"/>
        <v>0.19687199999999999</v>
      </c>
      <c r="FB47" s="49">
        <f t="shared" si="88"/>
        <v>0.19434799999999999</v>
      </c>
      <c r="FC47" s="49">
        <f t="shared" si="89"/>
        <v>2.2717999999999998</v>
      </c>
      <c r="FD47" s="49">
        <f t="shared" si="90"/>
        <v>1.069434</v>
      </c>
      <c r="FE47" s="49">
        <f t="shared" si="91"/>
        <v>15.131</v>
      </c>
      <c r="FF47" s="49">
        <f t="shared" si="92"/>
        <v>0.83220499999999997</v>
      </c>
      <c r="FG47" s="49">
        <f t="shared" si="93"/>
        <v>1.1763774</v>
      </c>
      <c r="FH47" s="49">
        <f t="shared" si="94"/>
        <v>3.5723621200000002</v>
      </c>
      <c r="FI47" s="50">
        <f t="shared" si="95"/>
        <v>2.4566178888986707</v>
      </c>
      <c r="FJ47" s="28">
        <f t="shared" si="96"/>
        <v>0.1007</v>
      </c>
      <c r="FK47" s="28">
        <f t="shared" si="97"/>
        <v>0.1007</v>
      </c>
      <c r="FL47" s="28">
        <f t="shared" si="98"/>
        <v>3.0209999999999999</v>
      </c>
      <c r="FM47" s="28">
        <f t="shared" si="99"/>
        <v>0.2014</v>
      </c>
      <c r="FN47" s="28">
        <f t="shared" si="100"/>
        <v>0.28195999999999999</v>
      </c>
      <c r="FQ47" s="48">
        <v>1535</v>
      </c>
      <c r="FR47" s="49">
        <v>1480</v>
      </c>
      <c r="FS47" s="49">
        <f t="shared" si="103"/>
        <v>0.60974600000000001</v>
      </c>
      <c r="FT47" s="49">
        <f t="shared" si="104"/>
        <v>9.8435999999999996E-2</v>
      </c>
      <c r="FU47" s="49">
        <f t="shared" si="105"/>
        <v>0.19434799999999999</v>
      </c>
      <c r="FV47" s="49">
        <f t="shared" si="106"/>
        <v>2.2717999999999998</v>
      </c>
      <c r="FW47" s="49">
        <f t="shared" si="107"/>
        <v>1.1522699999999999</v>
      </c>
      <c r="FX47" s="49">
        <f t="shared" si="108"/>
        <v>11.912000000000001</v>
      </c>
      <c r="FY47" s="49">
        <f t="shared" si="109"/>
        <v>0.65516000000000008</v>
      </c>
      <c r="FZ47" s="49">
        <f t="shared" si="110"/>
        <v>1.2674970000000001</v>
      </c>
      <c r="GA47" s="49">
        <f t="shared" si="111"/>
        <v>3.23476096</v>
      </c>
      <c r="GB47" s="50">
        <f t="shared" si="112"/>
        <v>2.2701901399771107</v>
      </c>
      <c r="GC47" s="28">
        <f t="shared" si="113"/>
        <v>0.1085</v>
      </c>
      <c r="GD47" s="28">
        <f t="shared" si="114"/>
        <v>0.1085</v>
      </c>
      <c r="GE47" s="28">
        <f t="shared" si="115"/>
        <v>2.17</v>
      </c>
      <c r="GF47" s="28">
        <f t="shared" si="116"/>
        <v>0.217</v>
      </c>
      <c r="GG47" s="28">
        <f t="shared" si="117"/>
        <v>0.30379999999999996</v>
      </c>
      <c r="GI47" s="48">
        <v>1535</v>
      </c>
      <c r="GJ47" s="49">
        <v>1480</v>
      </c>
      <c r="GK47" s="49">
        <f t="shared" si="120"/>
        <v>0.60974600000000001</v>
      </c>
      <c r="GL47" s="49">
        <f t="shared" si="121"/>
        <v>0.19561000000000001</v>
      </c>
      <c r="GM47" s="49">
        <f t="shared" si="122"/>
        <v>2.2717999999999998</v>
      </c>
      <c r="GN47" s="49">
        <f t="shared" si="123"/>
        <v>1.2340439999999997</v>
      </c>
      <c r="GO47" s="49">
        <f t="shared" si="124"/>
        <v>12.22</v>
      </c>
      <c r="GP47" s="49">
        <f t="shared" si="125"/>
        <v>0.67210000000000003</v>
      </c>
      <c r="GQ47" s="49">
        <f t="shared" si="126"/>
        <v>1.3574483999999998</v>
      </c>
      <c r="GR47" s="49">
        <f t="shared" si="127"/>
        <v>3.1797691400000003</v>
      </c>
      <c r="GS47" s="50">
        <f t="shared" si="128"/>
        <v>2.2930352759926054</v>
      </c>
      <c r="GT47" s="28">
        <f t="shared" si="129"/>
        <v>0.1162</v>
      </c>
      <c r="GU47" s="28">
        <f t="shared" si="130"/>
        <v>0.1162</v>
      </c>
      <c r="GV47" s="28">
        <f t="shared" si="131"/>
        <v>2.3239999999999998</v>
      </c>
      <c r="GW47" s="28">
        <f t="shared" si="132"/>
        <v>0.2324</v>
      </c>
      <c r="GX47" s="28">
        <f t="shared" si="133"/>
        <v>0.35905799999999999</v>
      </c>
      <c r="GZ47" s="48">
        <v>1535</v>
      </c>
      <c r="HA47" s="49">
        <v>1480</v>
      </c>
      <c r="HB47" s="49">
        <f t="shared" si="136"/>
        <v>0.60974600000000001</v>
      </c>
      <c r="HC47" s="49">
        <f t="shared" si="137"/>
        <v>0.39374399999999998</v>
      </c>
      <c r="HD47" s="49">
        <f t="shared" si="138"/>
        <v>4.1015000000000001E-3</v>
      </c>
      <c r="HE47" s="49">
        <f t="shared" si="139"/>
        <v>2.2717999999999998</v>
      </c>
      <c r="HF47" s="49">
        <f t="shared" si="140"/>
        <v>1.0638585000000003</v>
      </c>
      <c r="HG47" s="49">
        <f t="shared" si="141"/>
        <v>19.151</v>
      </c>
      <c r="HH47" s="49">
        <f t="shared" si="142"/>
        <v>1.0533049999999999</v>
      </c>
      <c r="HI47" s="49">
        <f t="shared" si="143"/>
        <v>1.1702443500000004</v>
      </c>
      <c r="HJ47" s="49">
        <f t="shared" si="144"/>
        <v>4.5258015300000007</v>
      </c>
      <c r="HK47" s="50">
        <f t="shared" si="145"/>
        <v>2.9709265252222914</v>
      </c>
      <c r="HL47" s="28">
        <f t="shared" si="146"/>
        <v>0.100175</v>
      </c>
      <c r="HM47" s="28">
        <f t="shared" si="147"/>
        <v>0.100175</v>
      </c>
      <c r="HN47" s="28">
        <f t="shared" si="148"/>
        <v>2.0034999999999998</v>
      </c>
      <c r="HO47" s="28">
        <f t="shared" si="149"/>
        <v>0.20035</v>
      </c>
      <c r="HP47" s="28">
        <f t="shared" si="150"/>
        <v>0.30954074999999998</v>
      </c>
    </row>
    <row r="48" spans="1:2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18" t="s">
        <v>108</v>
      </c>
      <c r="AK48" s="119"/>
      <c r="AL48" s="119"/>
      <c r="AM48" s="119"/>
      <c r="AN48" s="119"/>
      <c r="AO48" s="119"/>
      <c r="AP48" s="119"/>
      <c r="AQ48" s="119"/>
      <c r="AR48" s="119"/>
      <c r="AS48" s="119"/>
      <c r="AT48" s="120">
        <v>3.12</v>
      </c>
      <c r="AU48" s="120"/>
      <c r="AV48" s="120"/>
      <c r="AW48" s="120">
        <v>109</v>
      </c>
      <c r="AX48" s="120"/>
      <c r="AY48" s="120"/>
      <c r="AZ48" s="120"/>
      <c r="BA48" s="121"/>
      <c r="BB48" s="115"/>
      <c r="BC48" s="76"/>
      <c r="BE48" s="28">
        <v>1</v>
      </c>
      <c r="BF48" s="28">
        <v>1</v>
      </c>
      <c r="BW48">
        <v>33</v>
      </c>
      <c r="BY48" s="36">
        <f t="shared" si="33"/>
        <v>2.1289743657025211</v>
      </c>
      <c r="BZ48" s="36">
        <f t="shared" si="34"/>
        <v>2.3311744545142603</v>
      </c>
      <c r="CA48" s="36">
        <f t="shared" si="35"/>
        <v>2.1808760492199513</v>
      </c>
      <c r="CB48" s="36">
        <f t="shared" si="36"/>
        <v>2.4178449571522744</v>
      </c>
      <c r="CC48" s="36">
        <f t="shared" si="37"/>
        <v>2.6412857174247417</v>
      </c>
      <c r="CD48" s="36">
        <f t="shared" si="38"/>
        <v>2.430903889255108</v>
      </c>
      <c r="CE48" s="36">
        <f t="shared" si="39"/>
        <v>3.2768901230498786</v>
      </c>
      <c r="CS48" s="26"/>
      <c r="CT48" s="27"/>
      <c r="CU48" s="24"/>
      <c r="CV48" s="24"/>
      <c r="CW48" s="27"/>
      <c r="CZ48" s="41">
        <f>1230+$DC$17</f>
        <v>1339</v>
      </c>
      <c r="DA48" s="1">
        <v>1480</v>
      </c>
      <c r="DB48" s="49">
        <f t="shared" si="167"/>
        <v>0.63830399999999998</v>
      </c>
      <c r="DC48" s="49">
        <f t="shared" si="168"/>
        <v>1.9817199999999999</v>
      </c>
      <c r="DD48" s="49">
        <f t="shared" si="169"/>
        <v>1.1192159999999998</v>
      </c>
      <c r="DE48" s="49">
        <f t="shared" si="170"/>
        <v>8.1289999999999996</v>
      </c>
      <c r="DF48" s="49">
        <f t="shared" si="163"/>
        <v>0.44709499999999996</v>
      </c>
      <c r="DG48" s="49">
        <f t="shared" si="171"/>
        <v>1.2311375999999998</v>
      </c>
      <c r="DH48" s="49">
        <f t="shared" si="172"/>
        <v>2.5407984799999999</v>
      </c>
      <c r="DI48" s="50">
        <f t="shared" si="173"/>
        <v>2.1289743657025211</v>
      </c>
      <c r="DJ48" s="49">
        <f t="shared" si="49"/>
        <v>0.11210000000000001</v>
      </c>
      <c r="DK48" s="49">
        <f t="shared" si="50"/>
        <v>0.11210000000000001</v>
      </c>
      <c r="DL48" s="49">
        <f t="shared" si="51"/>
        <v>3.363</v>
      </c>
      <c r="DM48" s="49">
        <f t="shared" si="52"/>
        <v>0.22420000000000001</v>
      </c>
      <c r="DN48" s="49">
        <f t="shared" si="53"/>
        <v>0.32508999999999999</v>
      </c>
      <c r="DO48" s="49"/>
      <c r="DP48" s="41">
        <f>1230+$DC$17</f>
        <v>1339</v>
      </c>
      <c r="DQ48" s="1">
        <v>1480</v>
      </c>
      <c r="DR48" s="49">
        <f t="shared" si="56"/>
        <v>0.61454200000000003</v>
      </c>
      <c r="DS48" s="49">
        <f t="shared" si="57"/>
        <v>0.18048800000000001</v>
      </c>
      <c r="DT48" s="49">
        <f t="shared" si="58"/>
        <v>1.9817199999999999</v>
      </c>
      <c r="DU48" s="49">
        <f t="shared" si="59"/>
        <v>0.99329000000000001</v>
      </c>
      <c r="DV48" s="49">
        <f t="shared" si="60"/>
        <v>9.6009999999999991</v>
      </c>
      <c r="DW48" s="49">
        <f t="shared" si="61"/>
        <v>0.52805499999999994</v>
      </c>
      <c r="DX48" s="49">
        <f t="shared" si="62"/>
        <v>1.092619</v>
      </c>
      <c r="DY48" s="49">
        <f t="shared" si="63"/>
        <v>2.9990610400000004</v>
      </c>
      <c r="DZ48" s="50">
        <f t="shared" si="64"/>
        <v>2.3311744545142603</v>
      </c>
      <c r="EA48" s="49">
        <f t="shared" si="65"/>
        <v>9.6699999999999994E-2</v>
      </c>
      <c r="EB48" s="49">
        <f t="shared" si="66"/>
        <v>9.6699999999999994E-2</v>
      </c>
      <c r="EC48" s="49">
        <f t="shared" si="67"/>
        <v>2.9009999999999998</v>
      </c>
      <c r="ED48" s="49">
        <f t="shared" si="68"/>
        <v>0.19339999999999999</v>
      </c>
      <c r="EE48" s="49">
        <f t="shared" si="69"/>
        <v>0.30170399999999997</v>
      </c>
      <c r="EG48" s="48">
        <v>1230</v>
      </c>
      <c r="EH48" s="49">
        <v>1480</v>
      </c>
      <c r="EI48" s="49">
        <f t="shared" si="70"/>
        <v>0.54325599999999996</v>
      </c>
      <c r="EJ48" s="49">
        <f t="shared" si="71"/>
        <v>9.8435999999999996E-2</v>
      </c>
      <c r="EK48" s="49">
        <f t="shared" si="72"/>
        <v>1.8204</v>
      </c>
      <c r="EL48" s="49">
        <f t="shared" si="73"/>
        <v>0.99190800000000012</v>
      </c>
      <c r="EM48" s="49">
        <f t="shared" si="74"/>
        <v>9.718</v>
      </c>
      <c r="EN48" s="49">
        <f t="shared" si="75"/>
        <v>0.53449000000000002</v>
      </c>
      <c r="EO48" s="49">
        <f t="shared" si="76"/>
        <v>1.0910988000000001</v>
      </c>
      <c r="EP48" s="49">
        <f t="shared" si="77"/>
        <v>2.3444779599999994</v>
      </c>
      <c r="EQ48" s="50">
        <f t="shared" si="78"/>
        <v>2.1808760492199513</v>
      </c>
      <c r="ER48" s="28">
        <f t="shared" si="79"/>
        <v>9.3399999999999997E-2</v>
      </c>
      <c r="ES48" s="28">
        <f t="shared" si="80"/>
        <v>9.3399999999999997E-2</v>
      </c>
      <c r="ET48" s="28">
        <f t="shared" si="81"/>
        <v>2.802</v>
      </c>
      <c r="EU48" s="28">
        <f t="shared" si="82"/>
        <v>0.18679999999999999</v>
      </c>
      <c r="EV48" s="28">
        <f t="shared" si="83"/>
        <v>0.26151999999999997</v>
      </c>
      <c r="EX48" s="48">
        <v>1230</v>
      </c>
      <c r="EY48" s="49">
        <v>1480</v>
      </c>
      <c r="EZ48" s="49">
        <f t="shared" si="86"/>
        <v>0.54325599999999996</v>
      </c>
      <c r="FA48" s="49">
        <f t="shared" si="87"/>
        <v>0.19687199999999999</v>
      </c>
      <c r="FB48" s="49">
        <f t="shared" si="88"/>
        <v>0.19434799999999999</v>
      </c>
      <c r="FC48" s="49">
        <f t="shared" si="89"/>
        <v>1.8204</v>
      </c>
      <c r="FD48" s="49">
        <f t="shared" si="90"/>
        <v>0.74552400000000008</v>
      </c>
      <c r="FE48" s="49">
        <f t="shared" si="91"/>
        <v>13.606</v>
      </c>
      <c r="FF48" s="49">
        <f t="shared" si="92"/>
        <v>0.74833000000000005</v>
      </c>
      <c r="FG48" s="49">
        <f t="shared" si="93"/>
        <v>0.82007640000000015</v>
      </c>
      <c r="FH48" s="49">
        <f t="shared" si="94"/>
        <v>3.2397901199999994</v>
      </c>
      <c r="FI48" s="50">
        <f t="shared" si="95"/>
        <v>2.6412857174247417</v>
      </c>
      <c r="FJ48" s="28">
        <f t="shared" si="96"/>
        <v>7.0199999999999999E-2</v>
      </c>
      <c r="FK48" s="28">
        <f t="shared" si="97"/>
        <v>7.0199999999999999E-2</v>
      </c>
      <c r="FL48" s="28">
        <f t="shared" si="98"/>
        <v>2.1059999999999999</v>
      </c>
      <c r="FM48" s="28">
        <f t="shared" si="99"/>
        <v>0.1404</v>
      </c>
      <c r="FN48" s="28">
        <f t="shared" si="100"/>
        <v>0.19655999999999998</v>
      </c>
      <c r="FQ48" s="48">
        <v>1230</v>
      </c>
      <c r="FR48" s="49">
        <v>1480</v>
      </c>
      <c r="FS48" s="49">
        <f t="shared" si="103"/>
        <v>0.54325599999999996</v>
      </c>
      <c r="FT48" s="49">
        <f t="shared" si="104"/>
        <v>9.8435999999999996E-2</v>
      </c>
      <c r="FU48" s="49">
        <f t="shared" si="105"/>
        <v>0.19434799999999999</v>
      </c>
      <c r="FV48" s="49">
        <f t="shared" si="106"/>
        <v>1.8204</v>
      </c>
      <c r="FW48" s="49">
        <f t="shared" si="107"/>
        <v>0.82836000000000021</v>
      </c>
      <c r="FX48" s="49">
        <f t="shared" si="108"/>
        <v>10.692</v>
      </c>
      <c r="FY48" s="49">
        <f t="shared" si="109"/>
        <v>0.58806000000000003</v>
      </c>
      <c r="FZ48" s="49">
        <f t="shared" si="110"/>
        <v>0.91119600000000034</v>
      </c>
      <c r="GA48" s="49">
        <f t="shared" si="111"/>
        <v>2.9021889599999997</v>
      </c>
      <c r="GB48" s="50">
        <f t="shared" si="112"/>
        <v>2.4178449571522744</v>
      </c>
      <c r="GC48" s="28">
        <f t="shared" si="113"/>
        <v>7.8E-2</v>
      </c>
      <c r="GD48" s="28">
        <f t="shared" si="114"/>
        <v>7.8E-2</v>
      </c>
      <c r="GE48" s="28">
        <f t="shared" si="115"/>
        <v>1.56</v>
      </c>
      <c r="GF48" s="28">
        <f t="shared" si="116"/>
        <v>0.156</v>
      </c>
      <c r="GG48" s="28">
        <f t="shared" si="117"/>
        <v>0.21839999999999998</v>
      </c>
      <c r="GI48" s="48">
        <v>1230</v>
      </c>
      <c r="GJ48" s="49">
        <v>1480</v>
      </c>
      <c r="GK48" s="49">
        <f t="shared" si="120"/>
        <v>0.54325599999999996</v>
      </c>
      <c r="GL48" s="49">
        <f t="shared" si="121"/>
        <v>0.19561000000000001</v>
      </c>
      <c r="GM48" s="49">
        <f t="shared" si="122"/>
        <v>1.8204</v>
      </c>
      <c r="GN48" s="49">
        <f t="shared" si="123"/>
        <v>0.910134</v>
      </c>
      <c r="GO48" s="49">
        <f t="shared" si="124"/>
        <v>11</v>
      </c>
      <c r="GP48" s="49">
        <f t="shared" si="125"/>
        <v>0.60499999999999998</v>
      </c>
      <c r="GQ48" s="49">
        <f t="shared" si="126"/>
        <v>1.0011474</v>
      </c>
      <c r="GR48" s="49">
        <f t="shared" si="127"/>
        <v>2.8190700399999997</v>
      </c>
      <c r="GS48" s="50">
        <f t="shared" si="128"/>
        <v>2.430903889255108</v>
      </c>
      <c r="GT48" s="28">
        <f t="shared" si="129"/>
        <v>8.5699999999999998E-2</v>
      </c>
      <c r="GU48" s="28">
        <f t="shared" si="130"/>
        <v>8.5699999999999998E-2</v>
      </c>
      <c r="GV48" s="28">
        <f t="shared" si="131"/>
        <v>1.714</v>
      </c>
      <c r="GW48" s="28">
        <f t="shared" si="132"/>
        <v>0.1714</v>
      </c>
      <c r="GX48" s="28">
        <f t="shared" si="133"/>
        <v>0.26481299999999997</v>
      </c>
      <c r="GZ48" s="48">
        <v>1230</v>
      </c>
      <c r="HA48" s="49">
        <v>1480</v>
      </c>
      <c r="HB48" s="49">
        <f t="shared" si="136"/>
        <v>0.54325599999999996</v>
      </c>
      <c r="HC48" s="49">
        <f t="shared" si="137"/>
        <v>0.39374399999999998</v>
      </c>
      <c r="HD48" s="49">
        <f t="shared" si="138"/>
        <v>4.1015000000000001E-3</v>
      </c>
      <c r="HE48" s="49">
        <f t="shared" si="139"/>
        <v>1.8204</v>
      </c>
      <c r="HF48" s="49">
        <f t="shared" si="140"/>
        <v>0.73994850000000001</v>
      </c>
      <c r="HG48" s="49">
        <f t="shared" si="141"/>
        <v>17.931000000000001</v>
      </c>
      <c r="HH48" s="49">
        <f t="shared" si="142"/>
        <v>0.98620500000000011</v>
      </c>
      <c r="HI48" s="49">
        <f t="shared" si="143"/>
        <v>0.81394335000000007</v>
      </c>
      <c r="HJ48" s="49">
        <f t="shared" si="144"/>
        <v>4.1651024299999992</v>
      </c>
      <c r="HK48" s="50">
        <f t="shared" si="145"/>
        <v>3.2768901230498786</v>
      </c>
      <c r="HL48" s="28">
        <f t="shared" si="146"/>
        <v>6.9675000000000001E-2</v>
      </c>
      <c r="HM48" s="28">
        <f t="shared" si="147"/>
        <v>6.9675000000000001E-2</v>
      </c>
      <c r="HN48" s="28">
        <f t="shared" si="148"/>
        <v>1.3935</v>
      </c>
      <c r="HO48" s="28">
        <f t="shared" si="149"/>
        <v>0.13935</v>
      </c>
      <c r="HP48" s="28">
        <f t="shared" si="150"/>
        <v>0.21529574999999998</v>
      </c>
    </row>
    <row r="49" spans="1:2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18" t="s">
        <v>120</v>
      </c>
      <c r="AK49" s="119"/>
      <c r="AL49" s="119"/>
      <c r="AM49" s="119"/>
      <c r="AN49" s="119"/>
      <c r="AO49" s="119"/>
      <c r="AP49" s="119"/>
      <c r="AQ49" s="119"/>
      <c r="AR49" s="119"/>
      <c r="AS49" s="119"/>
      <c r="AT49" s="120">
        <v>1.89</v>
      </c>
      <c r="AU49" s="120"/>
      <c r="AV49" s="120"/>
      <c r="AW49" s="120">
        <v>100</v>
      </c>
      <c r="AX49" s="120"/>
      <c r="AY49" s="120"/>
      <c r="AZ49" s="120"/>
      <c r="BA49" s="121"/>
      <c r="BB49" s="115"/>
      <c r="BE49" s="28">
        <v>1</v>
      </c>
      <c r="BF49" s="28">
        <v>1</v>
      </c>
      <c r="BW49">
        <v>34</v>
      </c>
      <c r="BY49" s="36">
        <f t="shared" si="33"/>
        <v>1.8603199513381998</v>
      </c>
      <c r="BZ49" s="36">
        <f t="shared" si="34"/>
        <v>2.0480289292171703</v>
      </c>
      <c r="CA49" s="36">
        <f t="shared" si="35"/>
        <v>1.8662992214232579</v>
      </c>
      <c r="CB49" s="36">
        <f t="shared" si="36"/>
        <v>2.0413669625588895</v>
      </c>
      <c r="CC49" s="36">
        <f t="shared" si="37"/>
        <v>2.2064593404413593</v>
      </c>
      <c r="CD49" s="36">
        <f t="shared" si="38"/>
        <v>2.0455119861145548</v>
      </c>
      <c r="CE49" s="36">
        <f t="shared" si="39"/>
        <v>2.650395407884949</v>
      </c>
      <c r="CS49" s="26"/>
      <c r="CT49" s="27"/>
      <c r="CU49" s="24"/>
      <c r="CV49" s="24"/>
      <c r="CW49" s="27"/>
      <c r="CZ49" s="41">
        <v>1644</v>
      </c>
      <c r="DA49" s="1">
        <v>2180</v>
      </c>
      <c r="DB49" s="49">
        <f t="shared" si="167"/>
        <v>0.85739399999999999</v>
      </c>
      <c r="DC49" s="49">
        <f t="shared" si="168"/>
        <v>3.58392</v>
      </c>
      <c r="DD49" s="49">
        <f t="shared" si="169"/>
        <v>2.4413260000000001</v>
      </c>
      <c r="DE49" s="49">
        <f t="shared" si="170"/>
        <v>11.053999999999998</v>
      </c>
      <c r="DF49" s="49">
        <f t="shared" si="163"/>
        <v>0.6079699999999999</v>
      </c>
      <c r="DG49" s="49">
        <f t="shared" si="171"/>
        <v>2.6854586000000005</v>
      </c>
      <c r="DH49" s="49">
        <f t="shared" si="172"/>
        <v>3.3738092800000006</v>
      </c>
      <c r="DI49" s="50">
        <f t="shared" si="173"/>
        <v>1.8603199513381998</v>
      </c>
      <c r="DJ49" s="49">
        <f t="shared" si="49"/>
        <v>0.1426</v>
      </c>
      <c r="DK49" s="49">
        <f t="shared" si="50"/>
        <v>0.1426</v>
      </c>
      <c r="DL49" s="49">
        <f t="shared" si="51"/>
        <v>4.2779999999999996</v>
      </c>
      <c r="DM49" s="49">
        <f t="shared" si="52"/>
        <v>0.28520000000000001</v>
      </c>
      <c r="DN49" s="49">
        <f t="shared" si="53"/>
        <v>0.41354000000000002</v>
      </c>
      <c r="DO49" s="49"/>
      <c r="DP49" s="41">
        <v>1644</v>
      </c>
      <c r="DQ49" s="1">
        <v>2180</v>
      </c>
      <c r="DR49" s="49">
        <f t="shared" si="56"/>
        <v>0.83363200000000004</v>
      </c>
      <c r="DS49" s="49">
        <f t="shared" si="57"/>
        <v>0.28828799999999999</v>
      </c>
      <c r="DT49" s="49">
        <f t="shared" si="58"/>
        <v>3.58392</v>
      </c>
      <c r="DU49" s="49">
        <f t="shared" si="59"/>
        <v>2.2075999999999993</v>
      </c>
      <c r="DV49" s="49">
        <f t="shared" si="60"/>
        <v>13.135999999999999</v>
      </c>
      <c r="DW49" s="49">
        <f t="shared" si="61"/>
        <v>0.72248000000000001</v>
      </c>
      <c r="DX49" s="49">
        <f t="shared" si="62"/>
        <v>2.4283599999999996</v>
      </c>
      <c r="DY49" s="49">
        <f t="shared" si="63"/>
        <v>4.1891318400000008</v>
      </c>
      <c r="DZ49" s="50">
        <f t="shared" si="64"/>
        <v>2.0480289292171703</v>
      </c>
      <c r="EA49" s="49">
        <f t="shared" si="65"/>
        <v>0.12720000000000001</v>
      </c>
      <c r="EB49" s="49">
        <f t="shared" si="66"/>
        <v>0.12720000000000001</v>
      </c>
      <c r="EC49" s="49">
        <f t="shared" si="67"/>
        <v>3.8159999999999998</v>
      </c>
      <c r="ED49" s="49">
        <f t="shared" si="68"/>
        <v>0.25440000000000002</v>
      </c>
      <c r="EE49" s="49">
        <f t="shared" si="69"/>
        <v>0.39686400000000005</v>
      </c>
      <c r="EG49" s="48">
        <v>1850</v>
      </c>
      <c r="EH49" s="49">
        <v>2180</v>
      </c>
      <c r="EI49" s="49">
        <f t="shared" si="70"/>
        <v>0.83101599999999998</v>
      </c>
      <c r="EJ49" s="49">
        <f t="shared" si="71"/>
        <v>0.15303600000000001</v>
      </c>
      <c r="EK49" s="49">
        <f t="shared" si="72"/>
        <v>4.0330000000000004</v>
      </c>
      <c r="EL49" s="49">
        <f t="shared" si="73"/>
        <v>2.7381479999999998</v>
      </c>
      <c r="EM49" s="49">
        <f t="shared" si="74"/>
        <v>15.617999999999999</v>
      </c>
      <c r="EN49" s="49">
        <f t="shared" si="75"/>
        <v>0.85898999999999992</v>
      </c>
      <c r="EO49" s="49">
        <f t="shared" si="76"/>
        <v>3.0119628000000001</v>
      </c>
      <c r="EP49" s="49">
        <f t="shared" si="77"/>
        <v>3.65583196</v>
      </c>
      <c r="EQ49" s="50">
        <f t="shared" si="78"/>
        <v>1.8662992214232579</v>
      </c>
      <c r="ER49" s="28">
        <f t="shared" si="79"/>
        <v>0.15540000000000001</v>
      </c>
      <c r="ES49" s="28">
        <f t="shared" si="80"/>
        <v>0.15540000000000001</v>
      </c>
      <c r="ET49" s="28">
        <f t="shared" si="81"/>
        <v>4.6619999999999999</v>
      </c>
      <c r="EU49" s="28">
        <f t="shared" si="82"/>
        <v>0.31080000000000002</v>
      </c>
      <c r="EV49" s="28">
        <f t="shared" si="83"/>
        <v>0.43512000000000001</v>
      </c>
      <c r="EX49" s="48">
        <v>1850</v>
      </c>
      <c r="EY49" s="49">
        <v>2180</v>
      </c>
      <c r="EZ49" s="49">
        <f t="shared" si="86"/>
        <v>0.83101599999999998</v>
      </c>
      <c r="FA49" s="49">
        <f t="shared" si="87"/>
        <v>0.30607200000000001</v>
      </c>
      <c r="FB49" s="49">
        <f t="shared" si="88"/>
        <v>0.30214800000000003</v>
      </c>
      <c r="FC49" s="49">
        <f t="shared" si="89"/>
        <v>4.0330000000000004</v>
      </c>
      <c r="FD49" s="49">
        <f t="shared" si="90"/>
        <v>2.3293640000000004</v>
      </c>
      <c r="FE49" s="49">
        <f t="shared" si="91"/>
        <v>22.306000000000001</v>
      </c>
      <c r="FF49" s="49">
        <f t="shared" si="92"/>
        <v>1.2268300000000001</v>
      </c>
      <c r="FG49" s="49">
        <f t="shared" si="93"/>
        <v>2.5623004000000007</v>
      </c>
      <c r="FH49" s="49">
        <f t="shared" si="94"/>
        <v>5.1095201200000009</v>
      </c>
      <c r="FI49" s="50">
        <f t="shared" si="95"/>
        <v>2.2064593404413593</v>
      </c>
      <c r="FJ49" s="28">
        <f t="shared" si="96"/>
        <v>0.13220000000000001</v>
      </c>
      <c r="FK49" s="28">
        <f t="shared" si="97"/>
        <v>0.13220000000000001</v>
      </c>
      <c r="FL49" s="28">
        <f t="shared" si="98"/>
        <v>3.9660000000000002</v>
      </c>
      <c r="FM49" s="28">
        <f t="shared" si="99"/>
        <v>0.26440000000000002</v>
      </c>
      <c r="FN49" s="28">
        <f t="shared" si="100"/>
        <v>0.37015999999999999</v>
      </c>
      <c r="FQ49" s="48">
        <v>1850</v>
      </c>
      <c r="FR49" s="49">
        <v>2180</v>
      </c>
      <c r="FS49" s="49">
        <f t="shared" si="103"/>
        <v>0.83101599999999998</v>
      </c>
      <c r="FT49" s="49">
        <f t="shared" si="104"/>
        <v>0.15303600000000001</v>
      </c>
      <c r="FU49" s="49">
        <f t="shared" si="105"/>
        <v>0.30214800000000003</v>
      </c>
      <c r="FV49" s="49">
        <f t="shared" si="106"/>
        <v>4.0330000000000004</v>
      </c>
      <c r="FW49" s="49">
        <f t="shared" si="107"/>
        <v>2.4668000000000001</v>
      </c>
      <c r="FX49" s="49">
        <f t="shared" si="108"/>
        <v>17.372</v>
      </c>
      <c r="FY49" s="49">
        <f t="shared" si="109"/>
        <v>0.95545999999999998</v>
      </c>
      <c r="FZ49" s="49">
        <f t="shared" si="110"/>
        <v>2.7134800000000001</v>
      </c>
      <c r="GA49" s="49">
        <f t="shared" si="111"/>
        <v>4.5638929600000004</v>
      </c>
      <c r="GB49" s="50">
        <f t="shared" si="112"/>
        <v>2.0413669625588895</v>
      </c>
      <c r="GC49" s="28">
        <f t="shared" si="113"/>
        <v>0.14000000000000001</v>
      </c>
      <c r="GD49" s="28">
        <f t="shared" si="114"/>
        <v>0.14000000000000001</v>
      </c>
      <c r="GE49" s="28">
        <f t="shared" si="115"/>
        <v>2.8</v>
      </c>
      <c r="GF49" s="28">
        <f t="shared" si="116"/>
        <v>0.28000000000000003</v>
      </c>
      <c r="GG49" s="28">
        <f t="shared" si="117"/>
        <v>0.39200000000000002</v>
      </c>
      <c r="GI49" s="48">
        <v>1850</v>
      </c>
      <c r="GJ49" s="49">
        <v>2180</v>
      </c>
      <c r="GK49" s="49">
        <f t="shared" si="120"/>
        <v>0.83101599999999998</v>
      </c>
      <c r="GL49" s="49">
        <f t="shared" si="121"/>
        <v>0.30410999999999999</v>
      </c>
      <c r="GM49" s="49">
        <f t="shared" si="122"/>
        <v>4.0330000000000004</v>
      </c>
      <c r="GN49" s="49">
        <f t="shared" si="123"/>
        <v>2.6024740000000004</v>
      </c>
      <c r="GO49" s="49">
        <f t="shared" si="124"/>
        <v>17.68</v>
      </c>
      <c r="GP49" s="49">
        <f t="shared" si="125"/>
        <v>0.97240000000000004</v>
      </c>
      <c r="GQ49" s="49">
        <f t="shared" si="126"/>
        <v>2.8627214000000007</v>
      </c>
      <c r="GR49" s="49">
        <f t="shared" si="127"/>
        <v>4.41442844</v>
      </c>
      <c r="GS49" s="50">
        <f t="shared" si="128"/>
        <v>2.0455119861145548</v>
      </c>
      <c r="GT49" s="28">
        <f t="shared" si="129"/>
        <v>0.1477</v>
      </c>
      <c r="GU49" s="28">
        <f t="shared" si="130"/>
        <v>0.1477</v>
      </c>
      <c r="GV49" s="28">
        <f t="shared" si="131"/>
        <v>2.9540000000000002</v>
      </c>
      <c r="GW49" s="28">
        <f t="shared" si="132"/>
        <v>0.2954</v>
      </c>
      <c r="GX49" s="28">
        <f t="shared" si="133"/>
        <v>0.45639299999999999</v>
      </c>
      <c r="GZ49" s="48">
        <v>1850</v>
      </c>
      <c r="HA49" s="49">
        <v>2180</v>
      </c>
      <c r="HB49" s="49">
        <f t="shared" si="136"/>
        <v>0.83101599999999998</v>
      </c>
      <c r="HC49" s="49">
        <f t="shared" si="137"/>
        <v>0.61214400000000002</v>
      </c>
      <c r="HD49" s="49">
        <f t="shared" si="138"/>
        <v>6.3765000000000002E-3</v>
      </c>
      <c r="HE49" s="49">
        <f t="shared" si="139"/>
        <v>4.0330000000000004</v>
      </c>
      <c r="HF49" s="49">
        <f t="shared" si="140"/>
        <v>2.3201135000000006</v>
      </c>
      <c r="HG49" s="49">
        <f t="shared" si="141"/>
        <v>28.811</v>
      </c>
      <c r="HH49" s="49">
        <f t="shared" si="142"/>
        <v>1.584605</v>
      </c>
      <c r="HI49" s="49">
        <f t="shared" si="143"/>
        <v>2.5521248500000007</v>
      </c>
      <c r="HJ49" s="49">
        <f t="shared" si="144"/>
        <v>6.5523148300000003</v>
      </c>
      <c r="HK49" s="50">
        <f t="shared" si="145"/>
        <v>2.650395407884949</v>
      </c>
      <c r="HL49" s="28">
        <f t="shared" si="146"/>
        <v>0.13167499999999999</v>
      </c>
      <c r="HM49" s="28">
        <f t="shared" si="147"/>
        <v>0.13167499999999999</v>
      </c>
      <c r="HN49" s="28">
        <f t="shared" si="148"/>
        <v>2.6335000000000002</v>
      </c>
      <c r="HO49" s="28">
        <f t="shared" si="149"/>
        <v>0.26334999999999997</v>
      </c>
      <c r="HP49" s="28">
        <f t="shared" si="150"/>
        <v>0.40687574999999992</v>
      </c>
    </row>
    <row r="50" spans="1:2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8" t="s">
        <v>121</v>
      </c>
      <c r="AK50" s="9"/>
      <c r="AL50" s="9"/>
      <c r="AM50" s="9"/>
      <c r="AN50" s="9"/>
      <c r="AO50" s="9"/>
      <c r="AP50" s="9"/>
      <c r="AQ50" s="9"/>
      <c r="AR50" s="9"/>
      <c r="AS50" s="9"/>
      <c r="AT50" s="122">
        <v>2.76</v>
      </c>
      <c r="AU50" s="122"/>
      <c r="AV50" s="122"/>
      <c r="AW50" s="122">
        <v>209</v>
      </c>
      <c r="AX50" s="122"/>
      <c r="AY50" s="122"/>
      <c r="AZ50" s="122"/>
      <c r="BA50" s="123"/>
      <c r="BB50" s="115"/>
      <c r="BE50" s="28">
        <v>1</v>
      </c>
      <c r="BF50" s="28">
        <v>1</v>
      </c>
      <c r="BW50">
        <v>35</v>
      </c>
      <c r="BY50" s="36">
        <f t="shared" si="33"/>
        <v>1.8944851351351357</v>
      </c>
      <c r="BZ50" s="36">
        <f t="shared" si="34"/>
        <v>2.0962846516241012</v>
      </c>
      <c r="CA50" s="36">
        <f t="shared" si="35"/>
        <v>1.9540208157698984</v>
      </c>
      <c r="CB50" s="36">
        <f t="shared" si="36"/>
        <v>2.1791628316389784</v>
      </c>
      <c r="CC50" s="36">
        <f t="shared" si="37"/>
        <v>2.3792209645425242</v>
      </c>
      <c r="CD50" s="36">
        <f t="shared" si="38"/>
        <v>2.1737684230101659</v>
      </c>
      <c r="CE50" s="36">
        <f t="shared" si="39"/>
        <v>2.9298727002231595</v>
      </c>
      <c r="CS50" s="26"/>
      <c r="CT50" s="27"/>
      <c r="CU50" s="24"/>
      <c r="CV50" s="24"/>
      <c r="CW50" s="27"/>
      <c r="CZ50" s="41">
        <v>1480</v>
      </c>
      <c r="DA50" s="1">
        <v>2180</v>
      </c>
      <c r="DB50" s="49">
        <f t="shared" si="167"/>
        <v>0.82164199999999998</v>
      </c>
      <c r="DC50" s="49">
        <f t="shared" si="168"/>
        <v>3.2263999999999999</v>
      </c>
      <c r="DD50" s="49">
        <f t="shared" si="169"/>
        <v>2.1523580000000004</v>
      </c>
      <c r="DE50" s="49">
        <f t="shared" si="170"/>
        <v>10.234</v>
      </c>
      <c r="DF50" s="49">
        <f t="shared" si="163"/>
        <v>0.56286999999999998</v>
      </c>
      <c r="DG50" s="49">
        <f t="shared" si="171"/>
        <v>2.3675938000000007</v>
      </c>
      <c r="DH50" s="49">
        <f t="shared" si="172"/>
        <v>3.1819030400000003</v>
      </c>
      <c r="DI50" s="50">
        <f t="shared" si="173"/>
        <v>1.8944851351351357</v>
      </c>
      <c r="DJ50" s="49">
        <f t="shared" si="49"/>
        <v>0.12620000000000001</v>
      </c>
      <c r="DK50" s="49">
        <f t="shared" si="50"/>
        <v>0.12620000000000001</v>
      </c>
      <c r="DL50" s="49">
        <f t="shared" si="51"/>
        <v>3.786</v>
      </c>
      <c r="DM50" s="49">
        <f t="shared" si="52"/>
        <v>0.25240000000000001</v>
      </c>
      <c r="DN50" s="49">
        <f t="shared" si="53"/>
        <v>0.36598000000000003</v>
      </c>
      <c r="DO50" s="49"/>
      <c r="DP50" s="41">
        <v>1480</v>
      </c>
      <c r="DQ50" s="1">
        <v>2180</v>
      </c>
      <c r="DR50" s="49">
        <f t="shared" si="56"/>
        <v>0.79788000000000003</v>
      </c>
      <c r="DS50" s="49">
        <f t="shared" si="57"/>
        <v>0.28828799999999999</v>
      </c>
      <c r="DT50" s="49">
        <f t="shared" si="58"/>
        <v>3.2263999999999999</v>
      </c>
      <c r="DU50" s="49">
        <f t="shared" si="59"/>
        <v>1.9186319999999999</v>
      </c>
      <c r="DV50" s="49">
        <f t="shared" si="60"/>
        <v>11.988</v>
      </c>
      <c r="DW50" s="49">
        <f t="shared" si="61"/>
        <v>0.65933999999999993</v>
      </c>
      <c r="DX50" s="49">
        <f t="shared" si="62"/>
        <v>2.1104951999999999</v>
      </c>
      <c r="DY50" s="49">
        <f t="shared" si="63"/>
        <v>3.9936176000000003</v>
      </c>
      <c r="DZ50" s="50">
        <f t="shared" si="64"/>
        <v>2.0962846516241012</v>
      </c>
      <c r="EA50" s="49">
        <f t="shared" si="65"/>
        <v>0.1108</v>
      </c>
      <c r="EB50" s="49">
        <f t="shared" si="66"/>
        <v>0.1108</v>
      </c>
      <c r="EC50" s="49">
        <f t="shared" si="67"/>
        <v>3.3239999999999998</v>
      </c>
      <c r="ED50" s="49">
        <f t="shared" si="68"/>
        <v>0.22159999999999999</v>
      </c>
      <c r="EE50" s="49">
        <f t="shared" si="69"/>
        <v>0.345696</v>
      </c>
      <c r="EG50" s="48">
        <v>1480</v>
      </c>
      <c r="EH50" s="49">
        <v>2180</v>
      </c>
      <c r="EI50" s="49">
        <f t="shared" si="70"/>
        <v>0.75035600000000002</v>
      </c>
      <c r="EJ50" s="49">
        <f t="shared" si="71"/>
        <v>0.15303600000000001</v>
      </c>
      <c r="EK50" s="49">
        <f t="shared" si="72"/>
        <v>3.2263999999999999</v>
      </c>
      <c r="EL50" s="49">
        <f t="shared" si="73"/>
        <v>2.0862080000000001</v>
      </c>
      <c r="EM50" s="49">
        <f t="shared" si="74"/>
        <v>13.767999999999999</v>
      </c>
      <c r="EN50" s="49">
        <f t="shared" si="75"/>
        <v>0.75723999999999991</v>
      </c>
      <c r="EO50" s="49">
        <f t="shared" si="76"/>
        <v>2.2948288000000003</v>
      </c>
      <c r="EP50" s="49">
        <f t="shared" si="77"/>
        <v>3.25238396</v>
      </c>
      <c r="EQ50" s="50">
        <f t="shared" si="78"/>
        <v>1.9540208157698984</v>
      </c>
      <c r="ER50" s="28">
        <f t="shared" si="79"/>
        <v>0.11840000000000001</v>
      </c>
      <c r="ES50" s="28">
        <f t="shared" si="80"/>
        <v>0.11840000000000001</v>
      </c>
      <c r="ET50" s="28">
        <f t="shared" si="81"/>
        <v>3.552</v>
      </c>
      <c r="EU50" s="28">
        <f t="shared" si="82"/>
        <v>0.23680000000000001</v>
      </c>
      <c r="EV50" s="28">
        <f t="shared" si="83"/>
        <v>0.33151999999999998</v>
      </c>
      <c r="EX50" s="48">
        <v>1480</v>
      </c>
      <c r="EY50" s="49">
        <v>2180</v>
      </c>
      <c r="EZ50" s="49">
        <f t="shared" si="86"/>
        <v>0.75035600000000002</v>
      </c>
      <c r="FA50" s="49">
        <f t="shared" si="87"/>
        <v>0.30607200000000001</v>
      </c>
      <c r="FB50" s="49">
        <f t="shared" si="88"/>
        <v>0.30214800000000003</v>
      </c>
      <c r="FC50" s="49">
        <f t="shared" si="89"/>
        <v>3.2263999999999999</v>
      </c>
      <c r="FD50" s="49">
        <f t="shared" si="90"/>
        <v>1.677424</v>
      </c>
      <c r="FE50" s="49">
        <f t="shared" si="91"/>
        <v>20.456000000000003</v>
      </c>
      <c r="FF50" s="49">
        <f t="shared" si="92"/>
        <v>1.1250800000000001</v>
      </c>
      <c r="FG50" s="49">
        <f t="shared" si="93"/>
        <v>1.8451664000000001</v>
      </c>
      <c r="FH50" s="49">
        <f t="shared" si="94"/>
        <v>4.7060721200000009</v>
      </c>
      <c r="FI50" s="50">
        <f t="shared" si="95"/>
        <v>2.3792209645425242</v>
      </c>
      <c r="FJ50" s="28">
        <f t="shared" si="96"/>
        <v>9.5200000000000007E-2</v>
      </c>
      <c r="FK50" s="28">
        <f t="shared" si="97"/>
        <v>9.5200000000000007E-2</v>
      </c>
      <c r="FL50" s="28">
        <f t="shared" si="98"/>
        <v>2.8559999999999999</v>
      </c>
      <c r="FM50" s="28">
        <f t="shared" si="99"/>
        <v>0.19040000000000001</v>
      </c>
      <c r="FN50" s="28">
        <f t="shared" si="100"/>
        <v>0.26656000000000002</v>
      </c>
      <c r="FQ50" s="48">
        <v>1480</v>
      </c>
      <c r="FR50" s="49">
        <v>2180</v>
      </c>
      <c r="FS50" s="49">
        <f t="shared" si="103"/>
        <v>0.75035600000000002</v>
      </c>
      <c r="FT50" s="49">
        <f t="shared" si="104"/>
        <v>0.15303600000000001</v>
      </c>
      <c r="FU50" s="49">
        <f t="shared" si="105"/>
        <v>0.30214800000000003</v>
      </c>
      <c r="FV50" s="49">
        <f t="shared" si="106"/>
        <v>3.2263999999999999</v>
      </c>
      <c r="FW50" s="49">
        <f t="shared" si="107"/>
        <v>1.8148599999999999</v>
      </c>
      <c r="FX50" s="49">
        <f t="shared" si="108"/>
        <v>15.892000000000001</v>
      </c>
      <c r="FY50" s="49">
        <f t="shared" si="109"/>
        <v>0.87406000000000006</v>
      </c>
      <c r="FZ50" s="49">
        <f t="shared" si="110"/>
        <v>1.9963460000000002</v>
      </c>
      <c r="GA50" s="49">
        <f t="shared" si="111"/>
        <v>4.1604449600000004</v>
      </c>
      <c r="GB50" s="50">
        <f t="shared" si="112"/>
        <v>2.1791628316389784</v>
      </c>
      <c r="GC50" s="28">
        <f t="shared" si="113"/>
        <v>0.10299999999999999</v>
      </c>
      <c r="GD50" s="28">
        <f t="shared" si="114"/>
        <v>0.10299999999999999</v>
      </c>
      <c r="GE50" s="28">
        <f t="shared" si="115"/>
        <v>2.06</v>
      </c>
      <c r="GF50" s="28">
        <f t="shared" si="116"/>
        <v>0.20599999999999999</v>
      </c>
      <c r="GG50" s="28">
        <f t="shared" si="117"/>
        <v>0.28839999999999999</v>
      </c>
      <c r="GI50" s="48">
        <v>1480</v>
      </c>
      <c r="GJ50" s="49">
        <v>2180</v>
      </c>
      <c r="GK50" s="49">
        <f t="shared" si="120"/>
        <v>0.75035600000000002</v>
      </c>
      <c r="GL50" s="49">
        <f t="shared" si="121"/>
        <v>0.30410999999999999</v>
      </c>
      <c r="GM50" s="49">
        <f t="shared" si="122"/>
        <v>3.2263999999999999</v>
      </c>
      <c r="GN50" s="49">
        <f t="shared" si="123"/>
        <v>1.9505339999999998</v>
      </c>
      <c r="GO50" s="49">
        <f t="shared" si="124"/>
        <v>16.2</v>
      </c>
      <c r="GP50" s="49">
        <f t="shared" si="125"/>
        <v>0.89100000000000001</v>
      </c>
      <c r="GQ50" s="49">
        <f t="shared" si="126"/>
        <v>2.1455873999999997</v>
      </c>
      <c r="GR50" s="49">
        <f t="shared" si="127"/>
        <v>3.9768590399999999</v>
      </c>
      <c r="GS50" s="50">
        <f t="shared" si="128"/>
        <v>2.1737684230101659</v>
      </c>
      <c r="GT50" s="28">
        <f t="shared" si="129"/>
        <v>0.11070000000000001</v>
      </c>
      <c r="GU50" s="28">
        <f t="shared" si="130"/>
        <v>0.11070000000000001</v>
      </c>
      <c r="GV50" s="28">
        <f t="shared" si="131"/>
        <v>2.214</v>
      </c>
      <c r="GW50" s="28">
        <f t="shared" si="132"/>
        <v>0.22140000000000001</v>
      </c>
      <c r="GX50" s="28">
        <f t="shared" si="133"/>
        <v>0.34206300000000001</v>
      </c>
      <c r="GZ50" s="48">
        <v>1480</v>
      </c>
      <c r="HA50" s="49">
        <v>2180</v>
      </c>
      <c r="HB50" s="49">
        <f t="shared" si="136"/>
        <v>0.75035600000000002</v>
      </c>
      <c r="HC50" s="49">
        <f t="shared" si="137"/>
        <v>0.61214400000000002</v>
      </c>
      <c r="HD50" s="49">
        <f t="shared" si="138"/>
        <v>6.3765000000000002E-3</v>
      </c>
      <c r="HE50" s="49">
        <f t="shared" si="139"/>
        <v>3.2263999999999999</v>
      </c>
      <c r="HF50" s="49">
        <f t="shared" si="140"/>
        <v>1.6681734999999998</v>
      </c>
      <c r="HG50" s="49">
        <f t="shared" si="141"/>
        <v>27.331</v>
      </c>
      <c r="HH50" s="49">
        <f t="shared" si="142"/>
        <v>1.5032049999999999</v>
      </c>
      <c r="HI50" s="49">
        <f t="shared" si="143"/>
        <v>1.8349908499999998</v>
      </c>
      <c r="HJ50" s="49">
        <f t="shared" si="144"/>
        <v>6.114745430000001</v>
      </c>
      <c r="HK50" s="50">
        <f t="shared" si="145"/>
        <v>2.9298727002231595</v>
      </c>
      <c r="HL50" s="28">
        <f t="shared" si="146"/>
        <v>9.4674999999999995E-2</v>
      </c>
      <c r="HM50" s="28">
        <f t="shared" si="147"/>
        <v>9.4674999999999995E-2</v>
      </c>
      <c r="HN50" s="28">
        <f t="shared" si="148"/>
        <v>1.8935</v>
      </c>
      <c r="HO50" s="28">
        <f t="shared" si="149"/>
        <v>0.18934999999999999</v>
      </c>
      <c r="HP50" s="28">
        <f t="shared" si="150"/>
        <v>0.29254574999999999</v>
      </c>
    </row>
    <row r="51" spans="1:224" x14ac:dyDescent="0.25"/>
    <row r="52" spans="1:224" x14ac:dyDescent="0.25"/>
    <row r="53" spans="1:224" x14ac:dyDescent="0.25"/>
    <row r="54" spans="1:224" x14ac:dyDescent="0.25"/>
    <row r="55" spans="1:2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CS55" s="26"/>
      <c r="CT55" s="27"/>
      <c r="CU55" s="24"/>
      <c r="CV55" s="24"/>
      <c r="CW55" s="27"/>
    </row>
    <row r="56" spans="1:224" hidden="1" x14ac:dyDescent="0.25">
      <c r="CS56" s="26"/>
      <c r="CT56" s="27"/>
      <c r="CU56" s="24"/>
      <c r="CV56" s="24"/>
      <c r="CW56" s="27"/>
    </row>
    <row r="57" spans="1:224" hidden="1" x14ac:dyDescent="0.25">
      <c r="CS57" s="26"/>
      <c r="CT57" s="27"/>
      <c r="CU57" s="24"/>
      <c r="CV57" s="24"/>
      <c r="CW57" s="27"/>
    </row>
    <row r="58" spans="1:224" hidden="1" x14ac:dyDescent="0.25">
      <c r="CS58" s="26"/>
      <c r="CT58" s="27"/>
      <c r="CU58" s="24"/>
      <c r="CV58" s="24"/>
      <c r="CW58" s="27"/>
    </row>
    <row r="59" spans="1:224" hidden="1" x14ac:dyDescent="0.25">
      <c r="CS59" s="26"/>
      <c r="CT59" s="27"/>
      <c r="CU59" s="24"/>
      <c r="CV59" s="24"/>
      <c r="CW59" s="27"/>
    </row>
    <row r="60" spans="1:224" hidden="1" x14ac:dyDescent="0.25">
      <c r="CS60" s="26"/>
      <c r="CT60" s="27"/>
      <c r="CU60" s="24"/>
      <c r="CV60" s="24"/>
      <c r="CW60" s="27"/>
    </row>
    <row r="61" spans="1:224" hidden="1" x14ac:dyDescent="0.25">
      <c r="CS61" s="26"/>
      <c r="CT61" s="27"/>
      <c r="CU61" s="24"/>
      <c r="CV61" s="24"/>
      <c r="CW61" s="27"/>
    </row>
    <row r="62" spans="1:224" hidden="1" x14ac:dyDescent="0.25">
      <c r="CS62" s="26"/>
      <c r="CT62" s="27"/>
      <c r="CU62" s="24"/>
      <c r="CV62" s="24"/>
      <c r="CW62" s="27"/>
    </row>
    <row r="63" spans="1:224" hidden="1" x14ac:dyDescent="0.25">
      <c r="CS63" s="26"/>
      <c r="CT63" s="27"/>
      <c r="CU63" s="24"/>
      <c r="CV63" s="24"/>
      <c r="CW63" s="27"/>
    </row>
    <row r="64" spans="1:224" hidden="1" x14ac:dyDescent="0.25">
      <c r="CS64" s="26"/>
      <c r="CT64" s="27"/>
      <c r="CU64" s="24"/>
      <c r="CV64" s="24"/>
      <c r="CW64" s="27"/>
    </row>
    <row r="65" spans="97:101" hidden="1" x14ac:dyDescent="0.25">
      <c r="CS65" s="26"/>
      <c r="CT65" s="27"/>
      <c r="CU65" s="24"/>
      <c r="CV65" s="24"/>
      <c r="CW65" s="27"/>
    </row>
    <row r="66" spans="97:101" hidden="1" x14ac:dyDescent="0.25">
      <c r="CS66" s="26"/>
      <c r="CT66" s="27"/>
      <c r="CU66" s="24"/>
      <c r="CV66" s="24"/>
      <c r="CW66" s="27"/>
    </row>
    <row r="67" spans="97:101" hidden="1" x14ac:dyDescent="0.25">
      <c r="CS67" s="26"/>
      <c r="CT67" s="27"/>
      <c r="CU67" s="24"/>
      <c r="CV67" s="24"/>
      <c r="CW67" s="27"/>
    </row>
    <row r="68" spans="97:101" hidden="1" x14ac:dyDescent="0.25">
      <c r="CS68" s="26"/>
      <c r="CT68" s="27"/>
      <c r="CU68" s="24"/>
      <c r="CV68" s="24"/>
      <c r="CW68" s="27"/>
    </row>
    <row r="69" spans="97:101" hidden="1" x14ac:dyDescent="0.25">
      <c r="CS69" s="26"/>
      <c r="CT69" s="27"/>
      <c r="CU69" s="24"/>
      <c r="CV69" s="24"/>
      <c r="CW69" s="27"/>
    </row>
    <row r="70" spans="97:101" hidden="1" x14ac:dyDescent="0.25">
      <c r="CS70" s="26"/>
      <c r="CT70" s="27"/>
      <c r="CU70" s="24"/>
      <c r="CV70" s="24"/>
      <c r="CW70" s="27"/>
    </row>
    <row r="71" spans="97:101" hidden="1" x14ac:dyDescent="0.25">
      <c r="CS71" s="26"/>
      <c r="CT71" s="27"/>
      <c r="CU71" s="24"/>
      <c r="CV71" s="24"/>
      <c r="CW71" s="27"/>
    </row>
    <row r="72" spans="97:101" hidden="1" x14ac:dyDescent="0.25">
      <c r="CS72" s="26"/>
      <c r="CT72" s="27"/>
      <c r="CU72" s="24"/>
      <c r="CV72" s="24"/>
      <c r="CW72" s="27"/>
    </row>
    <row r="73" spans="97:101" hidden="1" x14ac:dyDescent="0.25">
      <c r="CS73" s="26"/>
      <c r="CT73" s="27"/>
      <c r="CU73" s="24"/>
      <c r="CV73" s="24"/>
      <c r="CW73" s="27"/>
    </row>
    <row r="74" spans="97:101" hidden="1" x14ac:dyDescent="0.25">
      <c r="CS74" s="26"/>
      <c r="CT74" s="27"/>
      <c r="CU74" s="24"/>
      <c r="CV74" s="24"/>
      <c r="CW74" s="27"/>
    </row>
    <row r="75" spans="97:101" hidden="1" x14ac:dyDescent="0.25">
      <c r="CS75" s="26"/>
      <c r="CT75" s="27"/>
      <c r="CU75" s="24"/>
      <c r="CV75" s="24"/>
      <c r="CW75" s="27"/>
    </row>
    <row r="76" spans="97:101" hidden="1" x14ac:dyDescent="0.25">
      <c r="CS76" s="26"/>
      <c r="CT76" s="27"/>
      <c r="CU76" s="24"/>
      <c r="CV76" s="24"/>
      <c r="CW76" s="27"/>
    </row>
    <row r="77" spans="97:101" hidden="1" x14ac:dyDescent="0.25">
      <c r="CS77" s="26"/>
      <c r="CT77" s="27"/>
      <c r="CU77" s="24"/>
      <c r="CV77" s="24"/>
      <c r="CW77" s="27"/>
    </row>
    <row r="78" spans="97:101" hidden="1" x14ac:dyDescent="0.25">
      <c r="CS78" s="26"/>
      <c r="CT78" s="27"/>
      <c r="CU78" s="24"/>
      <c r="CV78" s="24"/>
      <c r="CW78" s="27"/>
    </row>
    <row r="79" spans="97:101" hidden="1" x14ac:dyDescent="0.25">
      <c r="CS79" s="26"/>
      <c r="CT79" s="27"/>
      <c r="CU79" s="24"/>
      <c r="CV79" s="24"/>
      <c r="CW79" s="27"/>
    </row>
    <row r="80" spans="97:101" hidden="1" x14ac:dyDescent="0.25">
      <c r="CS80" s="26"/>
      <c r="CT80" s="27"/>
      <c r="CU80" s="24"/>
      <c r="CV80" s="24"/>
      <c r="CW80" s="27"/>
    </row>
    <row r="81" spans="97:101" hidden="1" x14ac:dyDescent="0.25">
      <c r="CS81" s="26"/>
      <c r="CT81" s="27"/>
      <c r="CU81" s="24"/>
      <c r="CV81" s="24"/>
      <c r="CW81" s="27"/>
    </row>
    <row r="82" spans="97:101" hidden="1" x14ac:dyDescent="0.25">
      <c r="CS82" s="26"/>
      <c r="CT82" s="27"/>
      <c r="CU82" s="24"/>
      <c r="CV82" s="24"/>
      <c r="CW82" s="27"/>
    </row>
    <row r="83" spans="97:101" hidden="1" x14ac:dyDescent="0.25">
      <c r="CS83" s="26"/>
      <c r="CT83" s="27"/>
      <c r="CU83" s="24"/>
      <c r="CV83" s="24"/>
      <c r="CW83" s="27"/>
    </row>
    <row r="84" spans="97:101" hidden="1" x14ac:dyDescent="0.25">
      <c r="CS84" s="26"/>
      <c r="CT84" s="27"/>
      <c r="CU84" s="24"/>
      <c r="CV84" s="24"/>
      <c r="CW84" s="27"/>
    </row>
    <row r="85" spans="97:101" hidden="1" x14ac:dyDescent="0.25">
      <c r="CS85" s="26"/>
      <c r="CT85" s="27"/>
      <c r="CU85" s="24"/>
      <c r="CV85" s="24"/>
      <c r="CW85" s="27"/>
    </row>
    <row r="86" spans="97:101" hidden="1" x14ac:dyDescent="0.25">
      <c r="CS86" s="26"/>
      <c r="CT86" s="27"/>
      <c r="CU86" s="24"/>
      <c r="CV86" s="24"/>
      <c r="CW86" s="27"/>
    </row>
    <row r="87" spans="97:101" hidden="1" x14ac:dyDescent="0.25">
      <c r="CS87" s="26"/>
      <c r="CT87" s="27"/>
      <c r="CU87" s="24"/>
      <c r="CV87" s="24"/>
      <c r="CW87" s="27"/>
    </row>
    <row r="88" spans="97:101" hidden="1" x14ac:dyDescent="0.25">
      <c r="CS88" s="26"/>
      <c r="CT88" s="27"/>
      <c r="CU88" s="24"/>
      <c r="CV88" s="24"/>
      <c r="CW88" s="27"/>
    </row>
    <row r="89" spans="97:101" hidden="1" x14ac:dyDescent="0.25">
      <c r="CS89" s="26"/>
      <c r="CT89" s="27"/>
      <c r="CU89" s="24"/>
      <c r="CV89" s="24"/>
      <c r="CW89" s="27"/>
    </row>
    <row r="90" spans="97:101" hidden="1" x14ac:dyDescent="0.25">
      <c r="CS90" s="26"/>
      <c r="CT90" s="27"/>
      <c r="CU90" s="24"/>
      <c r="CV90" s="24"/>
      <c r="CW90" s="27"/>
    </row>
    <row r="91" spans="97:101" hidden="1" x14ac:dyDescent="0.25">
      <c r="CS91" s="26"/>
      <c r="CT91" s="27"/>
      <c r="CU91" s="24"/>
      <c r="CV91" s="24"/>
      <c r="CW91" s="27"/>
    </row>
    <row r="92" spans="97:101" hidden="1" x14ac:dyDescent="0.25">
      <c r="CS92" s="26"/>
      <c r="CT92" s="27"/>
      <c r="CU92" s="24"/>
      <c r="CV92" s="24"/>
      <c r="CW92" s="27"/>
    </row>
    <row r="93" spans="97:101" hidden="1" x14ac:dyDescent="0.25">
      <c r="CS93" s="26"/>
      <c r="CT93" s="27"/>
      <c r="CU93" s="24"/>
      <c r="CV93" s="24"/>
      <c r="CW93" s="27"/>
    </row>
    <row r="94" spans="97:101" hidden="1" x14ac:dyDescent="0.25">
      <c r="CS94" s="26"/>
      <c r="CT94" s="27"/>
      <c r="CU94" s="24"/>
      <c r="CV94" s="24"/>
      <c r="CW94" s="27"/>
    </row>
    <row r="95" spans="97:101" hidden="1" x14ac:dyDescent="0.25">
      <c r="CS95" s="26"/>
      <c r="CT95" s="27"/>
      <c r="CU95" s="24"/>
      <c r="CV95" s="24"/>
      <c r="CW95" s="27"/>
    </row>
    <row r="96" spans="97:101" hidden="1" x14ac:dyDescent="0.25">
      <c r="CS96" s="26"/>
      <c r="CT96" s="27"/>
      <c r="CU96" s="24"/>
      <c r="CV96" s="24"/>
      <c r="CW96" s="27"/>
    </row>
    <row r="97" spans="97:101" hidden="1" x14ac:dyDescent="0.25">
      <c r="CS97" s="26"/>
      <c r="CT97" s="27"/>
      <c r="CU97" s="24"/>
      <c r="CV97" s="24"/>
      <c r="CW97" s="27"/>
    </row>
    <row r="98" spans="97:101" hidden="1" x14ac:dyDescent="0.25">
      <c r="CS98" s="26"/>
      <c r="CT98" s="27"/>
      <c r="CU98" s="24"/>
      <c r="CV98" s="24"/>
      <c r="CW98" s="27"/>
    </row>
    <row r="99" spans="97:101" hidden="1" x14ac:dyDescent="0.25">
      <c r="CS99" s="26"/>
      <c r="CT99" s="27"/>
      <c r="CU99" s="24"/>
      <c r="CV99" s="24"/>
      <c r="CW99" s="27"/>
    </row>
    <row r="100" spans="97:101" hidden="1" x14ac:dyDescent="0.25">
      <c r="CS100" s="26"/>
      <c r="CT100" s="27"/>
      <c r="CU100" s="24"/>
      <c r="CV100" s="24"/>
      <c r="CW100" s="27"/>
    </row>
    <row r="101" spans="97:101" hidden="1" x14ac:dyDescent="0.25">
      <c r="CS101" s="26"/>
      <c r="CT101" s="27"/>
      <c r="CU101" s="24"/>
      <c r="CV101" s="24"/>
      <c r="CW101" s="27"/>
    </row>
    <row r="102" spans="97:101" hidden="1" x14ac:dyDescent="0.25">
      <c r="CS102" s="26"/>
      <c r="CT102" s="27"/>
      <c r="CU102" s="24"/>
      <c r="CV102" s="24"/>
      <c r="CW102" s="27"/>
    </row>
    <row r="103" spans="97:101" hidden="1" x14ac:dyDescent="0.25">
      <c r="CS103" s="26"/>
      <c r="CT103" s="27"/>
      <c r="CU103" s="24"/>
      <c r="CV103" s="24"/>
      <c r="CW103" s="27"/>
    </row>
    <row r="104" spans="97:101" hidden="1" x14ac:dyDescent="0.25">
      <c r="CS104" s="26"/>
      <c r="CT104" s="27"/>
      <c r="CU104" s="24"/>
      <c r="CV104" s="24"/>
      <c r="CW104" s="27"/>
    </row>
    <row r="105" spans="97:101" hidden="1" x14ac:dyDescent="0.25">
      <c r="CS105" s="26"/>
      <c r="CT105" s="27"/>
      <c r="CU105" s="24"/>
      <c r="CV105" s="24"/>
      <c r="CW105" s="27"/>
    </row>
    <row r="106" spans="97:101" hidden="1" x14ac:dyDescent="0.25">
      <c r="CS106" s="26"/>
      <c r="CT106" s="27"/>
      <c r="CU106" s="24"/>
      <c r="CV106" s="24"/>
      <c r="CW106" s="27"/>
    </row>
    <row r="107" spans="97:101" hidden="1" x14ac:dyDescent="0.25">
      <c r="CS107" s="26"/>
      <c r="CT107" s="27"/>
      <c r="CU107" s="24"/>
      <c r="CV107" s="24"/>
      <c r="CW107" s="27"/>
    </row>
    <row r="108" spans="97:101" hidden="1" x14ac:dyDescent="0.25">
      <c r="CS108" s="26"/>
      <c r="CT108" s="27"/>
      <c r="CU108" s="24"/>
      <c r="CV108" s="24"/>
      <c r="CW108" s="27"/>
    </row>
    <row r="109" spans="97:101" hidden="1" x14ac:dyDescent="0.25">
      <c r="CS109" s="26"/>
      <c r="CT109" s="27"/>
      <c r="CU109" s="24"/>
      <c r="CV109" s="24"/>
      <c r="CW109" s="27"/>
    </row>
    <row r="110" spans="97:101" hidden="1" x14ac:dyDescent="0.25">
      <c r="CS110" s="26"/>
      <c r="CT110" s="27"/>
      <c r="CU110" s="24"/>
      <c r="CV110" s="24"/>
      <c r="CW110" s="27"/>
    </row>
    <row r="111" spans="97:101" hidden="1" x14ac:dyDescent="0.25">
      <c r="CS111" s="26"/>
      <c r="CT111" s="27"/>
      <c r="CU111" s="24"/>
      <c r="CV111" s="24"/>
      <c r="CW111" s="27"/>
    </row>
    <row r="112" spans="97:101" hidden="1" x14ac:dyDescent="0.25">
      <c r="CS112" s="26"/>
      <c r="CT112" s="27"/>
      <c r="CU112" s="24"/>
      <c r="CV112" s="24"/>
      <c r="CW112" s="27"/>
    </row>
    <row r="113" spans="97:101" hidden="1" x14ac:dyDescent="0.25">
      <c r="CS113" s="26"/>
      <c r="CT113" s="27"/>
      <c r="CU113" s="24"/>
      <c r="CV113" s="24"/>
      <c r="CW113" s="27"/>
    </row>
    <row r="114" spans="97:101" hidden="1" x14ac:dyDescent="0.25">
      <c r="CS114" s="26"/>
      <c r="CT114" s="27"/>
      <c r="CU114" s="24"/>
      <c r="CV114" s="24"/>
      <c r="CW114" s="27"/>
    </row>
    <row r="115" spans="97:101" hidden="1" x14ac:dyDescent="0.25">
      <c r="CS115" s="26"/>
      <c r="CT115" s="27"/>
      <c r="CU115" s="24"/>
      <c r="CV115" s="24"/>
      <c r="CW115" s="27"/>
    </row>
    <row r="116" spans="97:101" hidden="1" x14ac:dyDescent="0.25">
      <c r="CS116" s="26"/>
      <c r="CT116" s="27"/>
      <c r="CU116" s="24"/>
      <c r="CV116" s="24"/>
      <c r="CW116" s="27"/>
    </row>
    <row r="117" spans="97:101" hidden="1" x14ac:dyDescent="0.25">
      <c r="CS117" s="26"/>
      <c r="CT117" s="27"/>
      <c r="CU117" s="24"/>
      <c r="CV117" s="24"/>
      <c r="CW117" s="27"/>
    </row>
    <row r="118" spans="97:101" hidden="1" x14ac:dyDescent="0.25">
      <c r="CS118" s="26"/>
      <c r="CT118" s="27"/>
      <c r="CU118" s="24"/>
      <c r="CV118" s="24"/>
      <c r="CW118" s="27"/>
    </row>
    <row r="119" spans="97:101" hidden="1" x14ac:dyDescent="0.25">
      <c r="CS119" s="26"/>
      <c r="CT119" s="27"/>
      <c r="CU119" s="24"/>
      <c r="CV119" s="24"/>
      <c r="CW119" s="27"/>
    </row>
    <row r="120" spans="97:101" hidden="1" x14ac:dyDescent="0.25">
      <c r="CS120" s="26"/>
      <c r="CT120" s="27"/>
      <c r="CU120" s="24"/>
      <c r="CV120" s="24"/>
      <c r="CW120" s="27"/>
    </row>
    <row r="121" spans="97:101" hidden="1" x14ac:dyDescent="0.25">
      <c r="CS121" s="26"/>
      <c r="CT121" s="27"/>
      <c r="CU121" s="24"/>
      <c r="CV121" s="24"/>
      <c r="CW121" s="27"/>
    </row>
    <row r="122" spans="97:101" hidden="1" x14ac:dyDescent="0.25">
      <c r="CS122" s="26"/>
      <c r="CT122" s="27"/>
      <c r="CU122" s="24"/>
      <c r="CV122" s="24"/>
      <c r="CW122" s="27"/>
    </row>
    <row r="123" spans="97:101" hidden="1" x14ac:dyDescent="0.25">
      <c r="CS123" s="26"/>
      <c r="CT123" s="27"/>
      <c r="CU123" s="24"/>
      <c r="CV123" s="24"/>
      <c r="CW123" s="27"/>
    </row>
    <row r="124" spans="97:101" hidden="1" x14ac:dyDescent="0.25">
      <c r="CS124" s="26"/>
      <c r="CT124" s="27"/>
      <c r="CU124" s="24"/>
      <c r="CV124" s="24"/>
      <c r="CW124" s="27"/>
    </row>
    <row r="125" spans="97:101" hidden="1" x14ac:dyDescent="0.25">
      <c r="CS125" s="26"/>
      <c r="CT125" s="27"/>
      <c r="CU125" s="24"/>
      <c r="CV125" s="24"/>
      <c r="CW125" s="27"/>
    </row>
    <row r="126" spans="97:101" hidden="1" x14ac:dyDescent="0.25">
      <c r="CS126" s="26"/>
      <c r="CT126" s="27"/>
      <c r="CU126" s="24"/>
      <c r="CV126" s="24"/>
      <c r="CW126" s="27"/>
    </row>
    <row r="127" spans="97:101" hidden="1" x14ac:dyDescent="0.25">
      <c r="CS127" s="26"/>
      <c r="CT127" s="27"/>
      <c r="CU127" s="24"/>
      <c r="CV127" s="24"/>
      <c r="CW127" s="27"/>
    </row>
    <row r="128" spans="97:101" hidden="1" x14ac:dyDescent="0.25">
      <c r="CS128" s="26"/>
      <c r="CT128" s="27"/>
      <c r="CU128" s="24"/>
      <c r="CV128" s="24"/>
      <c r="CW128" s="27"/>
    </row>
    <row r="129" spans="97:101" hidden="1" x14ac:dyDescent="0.25">
      <c r="CS129" s="26"/>
      <c r="CT129" s="27"/>
      <c r="CU129" s="24"/>
      <c r="CV129" s="24"/>
      <c r="CW129" s="27"/>
    </row>
    <row r="130" spans="97:101" hidden="1" x14ac:dyDescent="0.25">
      <c r="CS130" s="26"/>
      <c r="CT130" s="27"/>
      <c r="CU130" s="24"/>
      <c r="CV130" s="24"/>
      <c r="CW130" s="27"/>
    </row>
    <row r="131" spans="97:101" hidden="1" x14ac:dyDescent="0.25">
      <c r="CS131" s="26"/>
      <c r="CT131" s="27"/>
      <c r="CU131" s="24"/>
      <c r="CV131" s="24"/>
      <c r="CW131" s="27"/>
    </row>
    <row r="132" spans="97:101" hidden="1" x14ac:dyDescent="0.25">
      <c r="CS132" s="26"/>
      <c r="CT132" s="27"/>
      <c r="CU132" s="24"/>
      <c r="CV132" s="24"/>
      <c r="CW132" s="27"/>
    </row>
    <row r="133" spans="97:101" hidden="1" x14ac:dyDescent="0.25">
      <c r="CS133" s="26"/>
      <c r="CT133" s="27"/>
      <c r="CU133" s="24"/>
      <c r="CV133" s="24"/>
      <c r="CW133" s="27"/>
    </row>
    <row r="134" spans="97:101" hidden="1" x14ac:dyDescent="0.25">
      <c r="CS134" s="26"/>
      <c r="CT134" s="27"/>
      <c r="CU134" s="24"/>
      <c r="CV134" s="24"/>
      <c r="CW134" s="27"/>
    </row>
    <row r="135" spans="97:101" hidden="1" x14ac:dyDescent="0.25">
      <c r="CS135" s="26"/>
      <c r="CT135" s="27"/>
      <c r="CU135" s="24"/>
      <c r="CV135" s="24"/>
      <c r="CW135" s="27"/>
    </row>
    <row r="136" spans="97:101" hidden="1" x14ac:dyDescent="0.25">
      <c r="CS136" s="26"/>
      <c r="CT136" s="27"/>
      <c r="CU136" s="24"/>
      <c r="CV136" s="24"/>
      <c r="CW136" s="27"/>
    </row>
    <row r="137" spans="97:101" hidden="1" x14ac:dyDescent="0.25">
      <c r="CS137" s="26"/>
      <c r="CT137" s="27"/>
      <c r="CU137" s="24"/>
      <c r="CV137" s="24"/>
      <c r="CW137" s="27"/>
    </row>
    <row r="138" spans="97:101" hidden="1" x14ac:dyDescent="0.25">
      <c r="CS138" s="26"/>
      <c r="CT138" s="27"/>
      <c r="CU138" s="24"/>
      <c r="CV138" s="24"/>
      <c r="CW138" s="27"/>
    </row>
    <row r="139" spans="97:101" hidden="1" x14ac:dyDescent="0.25">
      <c r="CS139" s="26"/>
      <c r="CT139" s="27"/>
      <c r="CU139" s="24"/>
      <c r="CV139" s="24"/>
      <c r="CW139" s="27"/>
    </row>
    <row r="140" spans="97:101" hidden="1" x14ac:dyDescent="0.25">
      <c r="CS140" s="26"/>
      <c r="CT140" s="27"/>
      <c r="CU140" s="24"/>
      <c r="CV140" s="24"/>
      <c r="CW140" s="27"/>
    </row>
    <row r="141" spans="97:101" hidden="1" x14ac:dyDescent="0.25">
      <c r="CS141" s="26"/>
      <c r="CT141" s="27"/>
      <c r="CU141" s="24"/>
      <c r="CV141" s="24"/>
      <c r="CW141" s="27"/>
    </row>
    <row r="142" spans="97:101" hidden="1" x14ac:dyDescent="0.25">
      <c r="CS142" s="26"/>
      <c r="CT142" s="27"/>
      <c r="CU142" s="24"/>
      <c r="CV142" s="24"/>
      <c r="CW142" s="27"/>
    </row>
    <row r="143" spans="97:101" hidden="1" x14ac:dyDescent="0.25">
      <c r="CS143" s="26"/>
      <c r="CT143" s="27"/>
      <c r="CU143" s="24"/>
      <c r="CV143" s="24"/>
      <c r="CW143" s="27"/>
    </row>
    <row r="144" spans="97:101" hidden="1" x14ac:dyDescent="0.25">
      <c r="CS144" s="26"/>
      <c r="CT144" s="27"/>
      <c r="CU144" s="24"/>
      <c r="CV144" s="24"/>
      <c r="CW144" s="27"/>
    </row>
    <row r="145" spans="97:101" hidden="1" x14ac:dyDescent="0.25">
      <c r="CS145" s="26"/>
      <c r="CT145" s="27"/>
      <c r="CU145" s="24"/>
      <c r="CV145" s="24"/>
      <c r="CW145" s="27"/>
    </row>
    <row r="146" spans="97:101" hidden="1" x14ac:dyDescent="0.25">
      <c r="CS146" s="26"/>
      <c r="CT146" s="27"/>
      <c r="CU146" s="24"/>
      <c r="CV146" s="24"/>
      <c r="CW146" s="27"/>
    </row>
    <row r="147" spans="97:101" hidden="1" x14ac:dyDescent="0.25">
      <c r="CS147" s="26"/>
      <c r="CT147" s="27"/>
      <c r="CU147" s="24"/>
      <c r="CV147" s="24"/>
      <c r="CW147" s="27"/>
    </row>
    <row r="148" spans="97:101" hidden="1" x14ac:dyDescent="0.25">
      <c r="CS148" s="26"/>
      <c r="CT148" s="27"/>
      <c r="CU148" s="24"/>
      <c r="CV148" s="24"/>
      <c r="CW148" s="27"/>
    </row>
    <row r="149" spans="97:101" hidden="1" x14ac:dyDescent="0.25">
      <c r="CS149" s="26"/>
      <c r="CT149" s="27"/>
      <c r="CU149" s="24"/>
      <c r="CV149" s="24"/>
      <c r="CW149" s="27"/>
    </row>
    <row r="150" spans="97:101" hidden="1" x14ac:dyDescent="0.25">
      <c r="CS150" s="26"/>
      <c r="CT150" s="27"/>
      <c r="CU150" s="24"/>
      <c r="CV150" s="24"/>
      <c r="CW150" s="27"/>
    </row>
    <row r="151" spans="97:101" hidden="1" x14ac:dyDescent="0.25">
      <c r="CS151" s="26"/>
      <c r="CT151" s="27"/>
      <c r="CU151" s="24"/>
      <c r="CV151" s="24"/>
      <c r="CW151" s="27"/>
    </row>
    <row r="152" spans="97:101" hidden="1" x14ac:dyDescent="0.25">
      <c r="CS152" s="26"/>
      <c r="CT152" s="27"/>
      <c r="CU152" s="24"/>
      <c r="CV152" s="24"/>
      <c r="CW152" s="27"/>
    </row>
    <row r="153" spans="97:101" hidden="1" x14ac:dyDescent="0.25">
      <c r="CS153" s="26"/>
      <c r="CT153" s="27"/>
      <c r="CU153" s="24"/>
      <c r="CV153" s="24"/>
      <c r="CW153" s="27"/>
    </row>
    <row r="154" spans="97:101" hidden="1" x14ac:dyDescent="0.25">
      <c r="CS154" s="26"/>
      <c r="CT154" s="27"/>
      <c r="CU154" s="24"/>
      <c r="CV154" s="24"/>
      <c r="CW154" s="27"/>
    </row>
    <row r="155" spans="97:101" hidden="1" x14ac:dyDescent="0.25">
      <c r="CS155" s="26"/>
      <c r="CT155" s="27"/>
      <c r="CU155" s="24"/>
      <c r="CV155" s="24"/>
      <c r="CW155" s="27"/>
    </row>
    <row r="156" spans="97:101" hidden="1" x14ac:dyDescent="0.25">
      <c r="CS156" s="26"/>
      <c r="CT156" s="27"/>
      <c r="CU156" s="24"/>
      <c r="CV156" s="24"/>
      <c r="CW156" s="27"/>
    </row>
    <row r="157" spans="97:101" hidden="1" x14ac:dyDescent="0.25">
      <c r="CS157" s="26"/>
      <c r="CT157" s="27"/>
      <c r="CU157" s="24"/>
      <c r="CV157" s="24"/>
      <c r="CW157" s="27"/>
    </row>
    <row r="158" spans="97:101" hidden="1" x14ac:dyDescent="0.25">
      <c r="CS158" s="26"/>
      <c r="CT158" s="27"/>
      <c r="CU158" s="24"/>
      <c r="CV158" s="24"/>
      <c r="CW158" s="27"/>
    </row>
    <row r="159" spans="97:101" hidden="1" x14ac:dyDescent="0.25">
      <c r="CS159" s="26"/>
      <c r="CT159" s="27"/>
      <c r="CU159" s="24"/>
      <c r="CV159" s="24"/>
      <c r="CW159" s="27"/>
    </row>
    <row r="160" spans="97:101" hidden="1" x14ac:dyDescent="0.25">
      <c r="CS160" s="26"/>
      <c r="CT160" s="27"/>
      <c r="CU160" s="24"/>
      <c r="CV160" s="24"/>
      <c r="CW160" s="27"/>
    </row>
    <row r="161" spans="97:101" hidden="1" x14ac:dyDescent="0.25">
      <c r="CS161" s="26"/>
      <c r="CT161" s="27"/>
      <c r="CU161" s="24"/>
      <c r="CV161" s="24"/>
      <c r="CW161" s="27"/>
    </row>
    <row r="162" spans="97:101" hidden="1" x14ac:dyDescent="0.25">
      <c r="CS162" s="26"/>
      <c r="CT162" s="27"/>
      <c r="CU162" s="24"/>
      <c r="CV162" s="24"/>
      <c r="CW162" s="27"/>
    </row>
    <row r="163" spans="97:101" hidden="1" x14ac:dyDescent="0.25">
      <c r="CS163" s="26"/>
      <c r="CT163" s="27"/>
      <c r="CU163" s="24"/>
      <c r="CV163" s="24"/>
      <c r="CW163" s="27"/>
    </row>
    <row r="164" spans="97:101" hidden="1" x14ac:dyDescent="0.25">
      <c r="CS164" s="26"/>
      <c r="CT164" s="27"/>
      <c r="CU164" s="24"/>
      <c r="CV164" s="24"/>
      <c r="CW164" s="27"/>
    </row>
    <row r="165" spans="97:101" hidden="1" x14ac:dyDescent="0.25">
      <c r="CS165" s="26"/>
      <c r="CT165" s="27"/>
      <c r="CU165" s="24"/>
      <c r="CV165" s="24"/>
      <c r="CW165" s="27"/>
    </row>
    <row r="166" spans="97:101" hidden="1" x14ac:dyDescent="0.25">
      <c r="CS166" s="26"/>
      <c r="CT166" s="27"/>
      <c r="CU166" s="24"/>
      <c r="CV166" s="24"/>
      <c r="CW166" s="27"/>
    </row>
    <row r="167" spans="97:101" hidden="1" x14ac:dyDescent="0.25">
      <c r="CS167" s="26"/>
      <c r="CT167" s="27"/>
      <c r="CU167" s="24"/>
      <c r="CV167" s="24"/>
      <c r="CW167" s="27"/>
    </row>
    <row r="168" spans="97:101" hidden="1" x14ac:dyDescent="0.25">
      <c r="CS168" s="26"/>
      <c r="CT168" s="27"/>
      <c r="CU168" s="24"/>
      <c r="CV168" s="24"/>
      <c r="CW168" s="27"/>
    </row>
    <row r="169" spans="97:101" hidden="1" x14ac:dyDescent="0.25">
      <c r="CS169" s="26"/>
      <c r="CT169" s="27"/>
      <c r="CU169" s="24"/>
      <c r="CV169" s="24"/>
      <c r="CW169" s="27"/>
    </row>
    <row r="170" spans="97:101" hidden="1" x14ac:dyDescent="0.25">
      <c r="CS170" s="26"/>
      <c r="CT170" s="27"/>
      <c r="CU170" s="24"/>
      <c r="CV170" s="24"/>
      <c r="CW170" s="27"/>
    </row>
    <row r="171" spans="97:101" hidden="1" x14ac:dyDescent="0.25">
      <c r="CS171" s="26"/>
      <c r="CT171" s="27"/>
      <c r="CU171" s="24"/>
      <c r="CV171" s="24"/>
      <c r="CW171" s="27"/>
    </row>
    <row r="172" spans="97:101" hidden="1" x14ac:dyDescent="0.25">
      <c r="CS172" s="26"/>
      <c r="CT172" s="27"/>
      <c r="CU172" s="24"/>
      <c r="CV172" s="24"/>
      <c r="CW172" s="27"/>
    </row>
    <row r="173" spans="97:101" hidden="1" x14ac:dyDescent="0.25">
      <c r="CS173" s="26"/>
      <c r="CT173" s="27"/>
      <c r="CU173" s="24"/>
      <c r="CV173" s="24"/>
      <c r="CW173" s="27"/>
    </row>
    <row r="174" spans="97:101" hidden="1" x14ac:dyDescent="0.25">
      <c r="CS174" s="26"/>
      <c r="CT174" s="27"/>
      <c r="CU174" s="24"/>
      <c r="CV174" s="24"/>
      <c r="CW174" s="27"/>
    </row>
    <row r="175" spans="97:101" hidden="1" x14ac:dyDescent="0.25">
      <c r="CS175" s="26"/>
      <c r="CT175" s="27"/>
      <c r="CU175" s="24"/>
      <c r="CV175" s="24"/>
      <c r="CW175" s="27"/>
    </row>
    <row r="176" spans="97:101" hidden="1" x14ac:dyDescent="0.25">
      <c r="CS176" s="26"/>
      <c r="CT176" s="27"/>
      <c r="CU176" s="24"/>
      <c r="CV176" s="24"/>
      <c r="CW176" s="27"/>
    </row>
    <row r="177" spans="97:101" hidden="1" x14ac:dyDescent="0.25">
      <c r="CS177" s="26"/>
      <c r="CT177" s="27"/>
      <c r="CU177" s="24"/>
      <c r="CV177" s="24"/>
      <c r="CW177" s="27"/>
    </row>
    <row r="178" spans="97:101" hidden="1" x14ac:dyDescent="0.25">
      <c r="CS178" s="26"/>
      <c r="CT178" s="27"/>
      <c r="CU178" s="24"/>
      <c r="CV178" s="24"/>
      <c r="CW178" s="27"/>
    </row>
    <row r="179" spans="97:101" hidden="1" x14ac:dyDescent="0.25">
      <c r="CS179" s="26"/>
      <c r="CT179" s="27"/>
      <c r="CU179" s="24"/>
      <c r="CV179" s="24"/>
      <c r="CW179" s="27"/>
    </row>
    <row r="180" spans="97:101" hidden="1" x14ac:dyDescent="0.25">
      <c r="CS180" s="26"/>
      <c r="CT180" s="27"/>
      <c r="CU180" s="24"/>
      <c r="CV180" s="24"/>
      <c r="CW180" s="27"/>
    </row>
    <row r="181" spans="97:101" hidden="1" x14ac:dyDescent="0.25">
      <c r="CS181" s="26"/>
      <c r="CT181" s="27"/>
      <c r="CU181" s="24"/>
      <c r="CV181" s="24"/>
      <c r="CW181" s="27"/>
    </row>
    <row r="182" spans="97:101" hidden="1" x14ac:dyDescent="0.25">
      <c r="CS182" s="26"/>
      <c r="CT182" s="27"/>
      <c r="CU182" s="24"/>
      <c r="CV182" s="24"/>
      <c r="CW182" s="27"/>
    </row>
    <row r="183" spans="97:101" hidden="1" x14ac:dyDescent="0.25">
      <c r="CS183" s="26"/>
      <c r="CT183" s="27"/>
      <c r="CU183" s="24"/>
      <c r="CV183" s="24"/>
      <c r="CW183" s="27"/>
    </row>
    <row r="184" spans="97:101" hidden="1" x14ac:dyDescent="0.25">
      <c r="CS184" s="26"/>
      <c r="CT184" s="27"/>
      <c r="CU184" s="24"/>
      <c r="CV184" s="24"/>
      <c r="CW184" s="27"/>
    </row>
    <row r="185" spans="97:101" hidden="1" x14ac:dyDescent="0.25">
      <c r="CS185" s="26"/>
      <c r="CT185" s="27"/>
      <c r="CU185" s="24"/>
      <c r="CV185" s="24"/>
      <c r="CW185" s="27"/>
    </row>
    <row r="186" spans="97:101" hidden="1" x14ac:dyDescent="0.25">
      <c r="CS186" s="26"/>
      <c r="CT186" s="27"/>
      <c r="CU186" s="24"/>
      <c r="CV186" s="24"/>
      <c r="CW186" s="27"/>
    </row>
    <row r="187" spans="97:101" hidden="1" x14ac:dyDescent="0.25">
      <c r="CS187" s="26"/>
      <c r="CT187" s="27"/>
      <c r="CU187" s="24"/>
      <c r="CV187" s="24"/>
      <c r="CW187" s="27"/>
    </row>
    <row r="188" spans="97:101" hidden="1" x14ac:dyDescent="0.25">
      <c r="CS188" s="26"/>
      <c r="CT188" s="27"/>
      <c r="CU188" s="24"/>
      <c r="CV188" s="24"/>
      <c r="CW188" s="27"/>
    </row>
    <row r="189" spans="97:101" hidden="1" x14ac:dyDescent="0.25">
      <c r="CS189" s="26"/>
      <c r="CT189" s="27"/>
      <c r="CU189" s="24"/>
      <c r="CV189" s="24"/>
      <c r="CW189" s="27"/>
    </row>
    <row r="190" spans="97:101" hidden="1" x14ac:dyDescent="0.25">
      <c r="CS190" s="26"/>
      <c r="CT190" s="27"/>
      <c r="CU190" s="24"/>
      <c r="CV190" s="24"/>
      <c r="CW190" s="27"/>
    </row>
    <row r="191" spans="97:101" hidden="1" x14ac:dyDescent="0.25">
      <c r="CS191" s="26"/>
      <c r="CT191" s="27"/>
      <c r="CU191" s="24"/>
      <c r="CV191" s="24"/>
      <c r="CW191" s="27"/>
    </row>
    <row r="192" spans="97:101" hidden="1" x14ac:dyDescent="0.25">
      <c r="CS192" s="26"/>
      <c r="CT192" s="27"/>
      <c r="CU192" s="24"/>
      <c r="CV192" s="24"/>
      <c r="CW192" s="27"/>
    </row>
    <row r="193" spans="97:101" hidden="1" x14ac:dyDescent="0.25">
      <c r="CS193" s="26"/>
      <c r="CT193" s="27"/>
      <c r="CU193" s="24"/>
      <c r="CV193" s="24"/>
      <c r="CW193" s="27"/>
    </row>
    <row r="194" spans="97:101" hidden="1" x14ac:dyDescent="0.25">
      <c r="CS194" s="26"/>
      <c r="CT194" s="27"/>
      <c r="CU194" s="24"/>
      <c r="CV194" s="24"/>
      <c r="CW194" s="27"/>
    </row>
    <row r="195" spans="97:101" hidden="1" x14ac:dyDescent="0.25">
      <c r="CS195" s="26"/>
      <c r="CT195" s="27"/>
      <c r="CU195" s="24"/>
      <c r="CV195" s="24"/>
      <c r="CW195" s="27"/>
    </row>
    <row r="196" spans="97:101" hidden="1" x14ac:dyDescent="0.25">
      <c r="CS196" s="26"/>
      <c r="CT196" s="27"/>
      <c r="CU196" s="24"/>
      <c r="CV196" s="24"/>
      <c r="CW196" s="27"/>
    </row>
    <row r="197" spans="97:101" hidden="1" x14ac:dyDescent="0.25">
      <c r="CS197" s="26"/>
      <c r="CT197" s="27"/>
      <c r="CU197" s="24"/>
      <c r="CV197" s="24"/>
      <c r="CW197" s="27"/>
    </row>
    <row r="198" spans="97:101" hidden="1" x14ac:dyDescent="0.25">
      <c r="CS198" s="26"/>
      <c r="CT198" s="27"/>
      <c r="CU198" s="24"/>
      <c r="CV198" s="24"/>
      <c r="CW198" s="27"/>
    </row>
    <row r="199" spans="97:101" hidden="1" x14ac:dyDescent="0.25">
      <c r="CS199" s="26"/>
      <c r="CT199" s="27"/>
      <c r="CU199" s="24"/>
      <c r="CV199" s="24"/>
      <c r="CW199" s="27"/>
    </row>
    <row r="200" spans="97:101" hidden="1" x14ac:dyDescent="0.25">
      <c r="CS200" s="26"/>
      <c r="CT200" s="27"/>
      <c r="CU200" s="24"/>
      <c r="CV200" s="24"/>
      <c r="CW200" s="27"/>
    </row>
    <row r="201" spans="97:101" hidden="1" x14ac:dyDescent="0.25">
      <c r="CS201" s="26"/>
      <c r="CT201" s="27"/>
      <c r="CU201" s="24"/>
      <c r="CV201" s="24"/>
      <c r="CW201" s="27"/>
    </row>
    <row r="202" spans="97:101" hidden="1" x14ac:dyDescent="0.25">
      <c r="CS202" s="26"/>
      <c r="CT202" s="27"/>
      <c r="CU202" s="24"/>
      <c r="CV202" s="24"/>
      <c r="CW202" s="27"/>
    </row>
    <row r="203" spans="97:101" hidden="1" x14ac:dyDescent="0.25">
      <c r="CS203" s="26"/>
      <c r="CT203" s="27"/>
      <c r="CU203" s="24"/>
      <c r="CV203" s="24"/>
      <c r="CW203" s="27"/>
    </row>
    <row r="204" spans="97:101" hidden="1" x14ac:dyDescent="0.25">
      <c r="CS204" s="26"/>
      <c r="CT204" s="27"/>
      <c r="CU204" s="24"/>
      <c r="CV204" s="24"/>
      <c r="CW204" s="27"/>
    </row>
    <row r="205" spans="97:101" hidden="1" x14ac:dyDescent="0.25">
      <c r="CS205" s="26"/>
      <c r="CT205" s="27"/>
      <c r="CU205" s="24"/>
      <c r="CV205" s="24"/>
      <c r="CW205" s="27"/>
    </row>
    <row r="206" spans="97:101" hidden="1" x14ac:dyDescent="0.25">
      <c r="CS206" s="26"/>
      <c r="CT206" s="27"/>
      <c r="CU206" s="24"/>
      <c r="CV206" s="24"/>
      <c r="CW206" s="27"/>
    </row>
    <row r="207" spans="97:101" hidden="1" x14ac:dyDescent="0.25">
      <c r="CS207" s="26"/>
      <c r="CT207" s="27"/>
      <c r="CU207" s="24"/>
      <c r="CV207" s="24"/>
      <c r="CW207" s="27"/>
    </row>
    <row r="208" spans="97:101" hidden="1" x14ac:dyDescent="0.25">
      <c r="CS208" s="26"/>
      <c r="CT208" s="27"/>
      <c r="CU208" s="24"/>
      <c r="CV208" s="24"/>
      <c r="CW208" s="27"/>
    </row>
    <row r="209" spans="97:101" hidden="1" x14ac:dyDescent="0.25">
      <c r="CS209" s="26"/>
      <c r="CT209" s="27"/>
      <c r="CU209" s="24"/>
      <c r="CV209" s="24"/>
      <c r="CW209" s="27"/>
    </row>
    <row r="210" spans="97:101" hidden="1" x14ac:dyDescent="0.25">
      <c r="CS210" s="26"/>
      <c r="CT210" s="27"/>
      <c r="CU210" s="24"/>
      <c r="CV210" s="24"/>
      <c r="CW210" s="27"/>
    </row>
  </sheetData>
  <sheetProtection algorithmName="SHA-512" hashValue="l3RliY0J2psCaP+lEsNf87iIT1w6Rxw1e0lVmeL7EPlAvQHEcJvthIkXOBpKvRVE0TlMPKeR6LEY6r5wOW2BLw==" saltValue="vBfPkxfarah0aGoInmnncg==" spinCount="100000" sheet="1" objects="1" scenarios="1"/>
  <mergeCells count="321">
    <mergeCell ref="C4:S5"/>
    <mergeCell ref="AJ5:AW5"/>
    <mergeCell ref="C6:S6"/>
    <mergeCell ref="AJ6:AW6"/>
    <mergeCell ref="C8:Z9"/>
    <mergeCell ref="AA8:AC9"/>
    <mergeCell ref="AD8:AF9"/>
    <mergeCell ref="AJ8:AW8"/>
    <mergeCell ref="C12:M13"/>
    <mergeCell ref="N12:X13"/>
    <mergeCell ref="Y12:AB13"/>
    <mergeCell ref="AC12:AF13"/>
    <mergeCell ref="C14:G15"/>
    <mergeCell ref="H14:J15"/>
    <mergeCell ref="K14:N15"/>
    <mergeCell ref="O14:P15"/>
    <mergeCell ref="Q14:R15"/>
    <mergeCell ref="S14:T15"/>
    <mergeCell ref="BF14:BF19"/>
    <mergeCell ref="Q16:T17"/>
    <mergeCell ref="U16:AC18"/>
    <mergeCell ref="AD16:AF17"/>
    <mergeCell ref="C17:P17"/>
    <mergeCell ref="AJ17:AK19"/>
    <mergeCell ref="AL17:AO19"/>
    <mergeCell ref="AQ17:AS17"/>
    <mergeCell ref="AT17:AU19"/>
    <mergeCell ref="AV17:AW19"/>
    <mergeCell ref="U14:X15"/>
    <mergeCell ref="Y14:AB15"/>
    <mergeCell ref="AC14:AF15"/>
    <mergeCell ref="BC14:BC19"/>
    <mergeCell ref="BD14:BD19"/>
    <mergeCell ref="BE14:BE19"/>
    <mergeCell ref="AA19:AB19"/>
    <mergeCell ref="AQ19:AS19"/>
    <mergeCell ref="C18:T18"/>
    <mergeCell ref="AD18:AF19"/>
    <mergeCell ref="AQ18:AS18"/>
    <mergeCell ref="C19:D19"/>
    <mergeCell ref="E19:F19"/>
    <mergeCell ref="G19:I19"/>
    <mergeCell ref="J19:L19"/>
    <mergeCell ref="M19:O19"/>
    <mergeCell ref="P19:S19"/>
    <mergeCell ref="V19:X19"/>
    <mergeCell ref="AL20:AO20"/>
    <mergeCell ref="AQ20:AS20"/>
    <mergeCell ref="AT20:AU20"/>
    <mergeCell ref="AV20:AW20"/>
    <mergeCell ref="C21:D21"/>
    <mergeCell ref="E21:F21"/>
    <mergeCell ref="G21:I21"/>
    <mergeCell ref="J21:L21"/>
    <mergeCell ref="M21:O21"/>
    <mergeCell ref="P21:S21"/>
    <mergeCell ref="T20:U20"/>
    <mergeCell ref="V20:X20"/>
    <mergeCell ref="Y20:Z20"/>
    <mergeCell ref="AA20:AB20"/>
    <mergeCell ref="AD20:AF20"/>
    <mergeCell ref="AJ20:AK20"/>
    <mergeCell ref="C20:D20"/>
    <mergeCell ref="E20:F20"/>
    <mergeCell ref="G20:I20"/>
    <mergeCell ref="J20:L20"/>
    <mergeCell ref="M20:O20"/>
    <mergeCell ref="P20:S20"/>
    <mergeCell ref="AL21:AO21"/>
    <mergeCell ref="AQ21:AS21"/>
    <mergeCell ref="AV21:AW21"/>
    <mergeCell ref="C22:D22"/>
    <mergeCell ref="E22:F22"/>
    <mergeCell ref="G22:I22"/>
    <mergeCell ref="J22:L22"/>
    <mergeCell ref="M22:O22"/>
    <mergeCell ref="P22:S22"/>
    <mergeCell ref="T21:U21"/>
    <mergeCell ref="V21:X21"/>
    <mergeCell ref="Y21:Z21"/>
    <mergeCell ref="AA21:AB21"/>
    <mergeCell ref="AD21:AF21"/>
    <mergeCell ref="AJ21:AK21"/>
    <mergeCell ref="AL22:AO22"/>
    <mergeCell ref="AQ22:AS22"/>
    <mergeCell ref="AT22:AU22"/>
    <mergeCell ref="AV22:AW22"/>
    <mergeCell ref="AA22:AB22"/>
    <mergeCell ref="AD22:AF22"/>
    <mergeCell ref="AJ22:AK22"/>
    <mergeCell ref="M23:O23"/>
    <mergeCell ref="P23:S23"/>
    <mergeCell ref="T22:U22"/>
    <mergeCell ref="V22:X22"/>
    <mergeCell ref="Y22:Z22"/>
    <mergeCell ref="AT21:AU21"/>
    <mergeCell ref="AL23:AO23"/>
    <mergeCell ref="AQ23:AS23"/>
    <mergeCell ref="AT23:AU23"/>
    <mergeCell ref="AV23:AW23"/>
    <mergeCell ref="C24:D24"/>
    <mergeCell ref="E24:F24"/>
    <mergeCell ref="G24:I24"/>
    <mergeCell ref="J24:L24"/>
    <mergeCell ref="M24:O24"/>
    <mergeCell ref="P24:S24"/>
    <mergeCell ref="T23:U23"/>
    <mergeCell ref="V23:X23"/>
    <mergeCell ref="Y23:Z23"/>
    <mergeCell ref="AA23:AB23"/>
    <mergeCell ref="AD23:AF23"/>
    <mergeCell ref="AJ23:AK23"/>
    <mergeCell ref="AL24:AO24"/>
    <mergeCell ref="AQ24:AS24"/>
    <mergeCell ref="AT24:AU24"/>
    <mergeCell ref="AV24:AW24"/>
    <mergeCell ref="AA24:AB24"/>
    <mergeCell ref="AD24:AF24"/>
    <mergeCell ref="AJ24:AK24"/>
    <mergeCell ref="C23:D23"/>
    <mergeCell ref="E23:F23"/>
    <mergeCell ref="G23:I23"/>
    <mergeCell ref="J23:L23"/>
    <mergeCell ref="E25:F25"/>
    <mergeCell ref="G25:I25"/>
    <mergeCell ref="J25:L25"/>
    <mergeCell ref="M25:O25"/>
    <mergeCell ref="P25:S25"/>
    <mergeCell ref="T24:U24"/>
    <mergeCell ref="V24:X24"/>
    <mergeCell ref="Y24:Z24"/>
    <mergeCell ref="T26:U26"/>
    <mergeCell ref="V26:X26"/>
    <mergeCell ref="Y26:Z26"/>
    <mergeCell ref="AL25:AO25"/>
    <mergeCell ref="AQ25:AS25"/>
    <mergeCell ref="AT25:AU25"/>
    <mergeCell ref="AV25:AW25"/>
    <mergeCell ref="C26:D26"/>
    <mergeCell ref="E26:F26"/>
    <mergeCell ref="G26:I26"/>
    <mergeCell ref="J26:L26"/>
    <mergeCell ref="M26:O26"/>
    <mergeCell ref="P26:S26"/>
    <mergeCell ref="T25:U25"/>
    <mergeCell ref="V25:X25"/>
    <mergeCell ref="Y25:Z25"/>
    <mergeCell ref="AA25:AB25"/>
    <mergeCell ref="AD25:AF25"/>
    <mergeCell ref="AJ25:AK25"/>
    <mergeCell ref="AL26:AO26"/>
    <mergeCell ref="AQ26:AS26"/>
    <mergeCell ref="AT26:AU26"/>
    <mergeCell ref="AV26:AW26"/>
    <mergeCell ref="AA26:AB26"/>
    <mergeCell ref="AD26:AF26"/>
    <mergeCell ref="AJ26:AK26"/>
    <mergeCell ref="C25:D25"/>
    <mergeCell ref="AQ27:AS27"/>
    <mergeCell ref="AT27:AU27"/>
    <mergeCell ref="AV27:AW27"/>
    <mergeCell ref="C28:D28"/>
    <mergeCell ref="E28:F28"/>
    <mergeCell ref="G28:I28"/>
    <mergeCell ref="J28:L28"/>
    <mergeCell ref="M28:O28"/>
    <mergeCell ref="P28:S28"/>
    <mergeCell ref="T27:U27"/>
    <mergeCell ref="V27:X27"/>
    <mergeCell ref="Y27:Z27"/>
    <mergeCell ref="AA27:AB27"/>
    <mergeCell ref="AD27:AF27"/>
    <mergeCell ref="AJ27:AK27"/>
    <mergeCell ref="AL28:AO28"/>
    <mergeCell ref="AQ28:AS28"/>
    <mergeCell ref="AT28:AU28"/>
    <mergeCell ref="AV28:AW28"/>
    <mergeCell ref="AA28:AB28"/>
    <mergeCell ref="AD28:AF28"/>
    <mergeCell ref="AJ28:AK28"/>
    <mergeCell ref="C27:D27"/>
    <mergeCell ref="E27:F27"/>
    <mergeCell ref="G29:I29"/>
    <mergeCell ref="J29:L29"/>
    <mergeCell ref="M29:O29"/>
    <mergeCell ref="P29:S29"/>
    <mergeCell ref="T28:U28"/>
    <mergeCell ref="V28:X28"/>
    <mergeCell ref="Y28:Z28"/>
    <mergeCell ref="AL27:AO27"/>
    <mergeCell ref="G27:I27"/>
    <mergeCell ref="J27:L27"/>
    <mergeCell ref="M27:O27"/>
    <mergeCell ref="P27:S27"/>
    <mergeCell ref="AL29:AO29"/>
    <mergeCell ref="AQ29:AS29"/>
    <mergeCell ref="AT29:AU29"/>
    <mergeCell ref="AV29:AW29"/>
    <mergeCell ref="C30:D30"/>
    <mergeCell ref="E30:F30"/>
    <mergeCell ref="G30:I30"/>
    <mergeCell ref="J30:L30"/>
    <mergeCell ref="M30:O30"/>
    <mergeCell ref="P30:S30"/>
    <mergeCell ref="T29:U29"/>
    <mergeCell ref="V29:X29"/>
    <mergeCell ref="Y29:Z29"/>
    <mergeCell ref="AA29:AB29"/>
    <mergeCell ref="AD29:AF29"/>
    <mergeCell ref="AJ29:AK29"/>
    <mergeCell ref="AL30:AO30"/>
    <mergeCell ref="AQ30:AS30"/>
    <mergeCell ref="AT30:AU30"/>
    <mergeCell ref="AV30:AW30"/>
    <mergeCell ref="AA30:AB30"/>
    <mergeCell ref="AD30:AF30"/>
    <mergeCell ref="AJ30:AK30"/>
    <mergeCell ref="C29:D29"/>
    <mergeCell ref="E29:F29"/>
    <mergeCell ref="E31:F31"/>
    <mergeCell ref="G31:I31"/>
    <mergeCell ref="J31:L31"/>
    <mergeCell ref="M31:O31"/>
    <mergeCell ref="P31:S31"/>
    <mergeCell ref="T30:U30"/>
    <mergeCell ref="V30:X30"/>
    <mergeCell ref="Y30:Z30"/>
    <mergeCell ref="T32:U32"/>
    <mergeCell ref="V32:X32"/>
    <mergeCell ref="Y32:Z32"/>
    <mergeCell ref="AL31:AO31"/>
    <mergeCell ref="AQ31:AS31"/>
    <mergeCell ref="AT31:AU31"/>
    <mergeCell ref="AV31:AW31"/>
    <mergeCell ref="C32:D32"/>
    <mergeCell ref="E32:F32"/>
    <mergeCell ref="G32:I32"/>
    <mergeCell ref="J32:L32"/>
    <mergeCell ref="M32:O32"/>
    <mergeCell ref="P32:S32"/>
    <mergeCell ref="T31:U31"/>
    <mergeCell ref="V31:X31"/>
    <mergeCell ref="Y31:Z31"/>
    <mergeCell ref="AA31:AB31"/>
    <mergeCell ref="AD31:AF31"/>
    <mergeCell ref="AJ31:AK31"/>
    <mergeCell ref="AL32:AO32"/>
    <mergeCell ref="AQ32:AS32"/>
    <mergeCell ref="AT32:AU32"/>
    <mergeCell ref="AV32:AW32"/>
    <mergeCell ref="AA32:AB32"/>
    <mergeCell ref="AD32:AF32"/>
    <mergeCell ref="AJ32:AK32"/>
    <mergeCell ref="C31:D31"/>
    <mergeCell ref="AL33:AO33"/>
    <mergeCell ref="AQ33:AS33"/>
    <mergeCell ref="AT33:AU33"/>
    <mergeCell ref="AV33:AW33"/>
    <mergeCell ref="C34:D34"/>
    <mergeCell ref="E34:F34"/>
    <mergeCell ref="G34:I34"/>
    <mergeCell ref="J34:L34"/>
    <mergeCell ref="M34:O34"/>
    <mergeCell ref="P34:S34"/>
    <mergeCell ref="T33:U33"/>
    <mergeCell ref="V33:X33"/>
    <mergeCell ref="Y33:Z33"/>
    <mergeCell ref="AA33:AB33"/>
    <mergeCell ref="AD33:AF33"/>
    <mergeCell ref="AJ33:AK33"/>
    <mergeCell ref="C33:D33"/>
    <mergeCell ref="E33:F33"/>
    <mergeCell ref="G33:I33"/>
    <mergeCell ref="J33:L33"/>
    <mergeCell ref="M33:O33"/>
    <mergeCell ref="P33:S33"/>
    <mergeCell ref="C35:D35"/>
    <mergeCell ref="C36:AF39"/>
    <mergeCell ref="AJ37:AW37"/>
    <mergeCell ref="AJ39:BA39"/>
    <mergeCell ref="T34:U34"/>
    <mergeCell ref="V34:X34"/>
    <mergeCell ref="Y34:Z34"/>
    <mergeCell ref="AA34:AB34"/>
    <mergeCell ref="AD34:AF34"/>
    <mergeCell ref="AJ34:AK34"/>
    <mergeCell ref="AT40:AV40"/>
    <mergeCell ref="AW40:BA40"/>
    <mergeCell ref="AJ41:AS41"/>
    <mergeCell ref="AT41:AV41"/>
    <mergeCell ref="AW41:BA41"/>
    <mergeCell ref="AJ42:AS42"/>
    <mergeCell ref="AT42:AV42"/>
    <mergeCell ref="AW42:BA42"/>
    <mergeCell ref="AL34:AO34"/>
    <mergeCell ref="AQ34:AS34"/>
    <mergeCell ref="AT34:AU34"/>
    <mergeCell ref="AV34:AW34"/>
    <mergeCell ref="AJ45:AS45"/>
    <mergeCell ref="AT45:AV45"/>
    <mergeCell ref="AW45:BA45"/>
    <mergeCell ref="AJ46:AS46"/>
    <mergeCell ref="AT46:AV46"/>
    <mergeCell ref="AW46:BA46"/>
    <mergeCell ref="AJ43:AS43"/>
    <mergeCell ref="AT43:AV43"/>
    <mergeCell ref="AW43:BA43"/>
    <mergeCell ref="AJ44:AS44"/>
    <mergeCell ref="AT44:AV44"/>
    <mergeCell ref="AW44:BA44"/>
    <mergeCell ref="AJ49:AS49"/>
    <mergeCell ref="AT49:AV49"/>
    <mergeCell ref="AW49:BA49"/>
    <mergeCell ref="AT50:AV50"/>
    <mergeCell ref="AW50:BA50"/>
    <mergeCell ref="AJ47:AS47"/>
    <mergeCell ref="AT47:AV47"/>
    <mergeCell ref="AW47:BA47"/>
    <mergeCell ref="AJ48:AS48"/>
    <mergeCell ref="AT48:AV48"/>
    <mergeCell ref="AW48:BA48"/>
  </mergeCells>
  <conditionalFormatting sqref="Q16:T17">
    <cfRule type="cellIs" dxfId="17" priority="7" operator="equal">
      <formula>"NO"</formula>
    </cfRule>
    <cfRule type="cellIs" dxfId="16" priority="8" operator="equal">
      <formula>"OK"</formula>
    </cfRule>
  </conditionalFormatting>
  <conditionalFormatting sqref="AC20:AC24">
    <cfRule type="cellIs" dxfId="15" priority="5" operator="equal">
      <formula>"NO"</formula>
    </cfRule>
    <cfRule type="cellIs" dxfId="14" priority="6" operator="equal">
      <formula>"OK"</formula>
    </cfRule>
  </conditionalFormatting>
  <conditionalFormatting sqref="AC25:AC30">
    <cfRule type="cellIs" dxfId="13" priority="3" operator="equal">
      <formula>"NO"</formula>
    </cfRule>
    <cfRule type="cellIs" dxfId="12" priority="4" operator="equal">
      <formula>"OK"</formula>
    </cfRule>
  </conditionalFormatting>
  <conditionalFormatting sqref="AC31:AC34">
    <cfRule type="cellIs" dxfId="11" priority="1" operator="equal">
      <formula>"NO"</formula>
    </cfRule>
    <cfRule type="cellIs" dxfId="10" priority="2" operator="equal">
      <formula>"OK"</formula>
    </cfRule>
  </conditionalFormatting>
  <dataValidations count="11">
    <dataValidation type="list" allowBlank="1" showInputMessage="1" showErrorMessage="1" sqref="AJ6">
      <formula1>$CD$12:$CD$13</formula1>
    </dataValidation>
    <dataValidation type="list" allowBlank="1" showInputMessage="1" showErrorMessage="1" sqref="Y14:AB15">
      <formula1>$CQ$13:$CQ$36</formula1>
    </dataValidation>
    <dataValidation type="list" allowBlank="1" showInputMessage="1" showErrorMessage="1" sqref="AC14:AF15">
      <formula1>$CT$13:$CT$16</formula1>
    </dataValidation>
    <dataValidation type="list" allowBlank="1" showInputMessage="1" showErrorMessage="1" sqref="M20:O34">
      <formula1>$CL$6:$CL$10</formula1>
    </dataValidation>
    <dataValidation type="whole" operator="greaterThan" allowBlank="1" showInputMessage="1" showErrorMessage="1" sqref="E20:F34">
      <formula1>0</formula1>
    </dataValidation>
    <dataValidation type="decimal" allowBlank="1" showInputMessage="1" showErrorMessage="1" sqref="G20:I34">
      <formula1>450</formula1>
      <formula2>6500</formula2>
    </dataValidation>
    <dataValidation type="decimal" allowBlank="1" showInputMessage="1" showErrorMessage="1" sqref="J20:L34">
      <formula1>400</formula1>
      <formula2>3000</formula2>
    </dataValidation>
    <dataValidation type="list" allowBlank="1" showInputMessage="1" showErrorMessage="1" sqref="P20:S34">
      <formula1>$CM$13:$CM$15</formula1>
    </dataValidation>
    <dataValidation type="list" allowBlank="1" showInputMessage="1" showErrorMessage="1" sqref="AL20:AO34">
      <formula1>$CB$12:$CB$14</formula1>
    </dataValidation>
    <dataValidation type="list" allowBlank="1" showInputMessage="1" showErrorMessage="1" sqref="T20:U34">
      <formula1>$CO$13:$CO$14</formula1>
    </dataValidation>
    <dataValidation type="list" allowBlank="1" showInputMessage="1" showErrorMessage="1" sqref="V20:X34">
      <formula1>$CP$13:$CP$14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COMUNI!$C$19:$C$8127</xm:f>
          </x14:formula1>
          <xm:sqref>C12:M13</xm:sqref>
        </x14:dataValidation>
        <x14:dataValidation type="list" allowBlank="1" showInputMessage="1" showErrorMessage="1">
          <x14:formula1>
            <xm:f>COMUNI!$M$13:$M$19</xm:f>
          </x14:formula1>
          <xm:sqref>N12:X13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80"/>
  <sheetViews>
    <sheetView topLeftCell="A19" workbookViewId="0">
      <selection activeCell="AJ6" sqref="AJ6:AW6"/>
    </sheetView>
  </sheetViews>
  <sheetFormatPr defaultColWidth="0" defaultRowHeight="15" zeroHeight="1" x14ac:dyDescent="0.25"/>
  <cols>
    <col min="1" max="44" width="2.7109375" customWidth="1"/>
    <col min="45" max="45" width="3.28515625" customWidth="1"/>
    <col min="46" max="49" width="2.7109375" customWidth="1"/>
    <col min="50" max="51" width="0" hidden="1" customWidth="1"/>
    <col min="52" max="54" width="2.7109375" customWidth="1"/>
    <col min="55" max="16384" width="9.140625" hidden="1"/>
  </cols>
  <sheetData>
    <row r="1" spans="1:219" ht="15.75" thickBot="1" x14ac:dyDescent="0.3">
      <c r="A1" s="1"/>
      <c r="AH1" s="1"/>
      <c r="AI1" s="1"/>
      <c r="CS1" s="23"/>
      <c r="CT1" s="23"/>
      <c r="CU1" s="23"/>
      <c r="CV1" s="23"/>
      <c r="CW1" s="23"/>
    </row>
    <row r="2" spans="1:219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1"/>
      <c r="AI2" s="1"/>
      <c r="CS2" s="23"/>
      <c r="CT2" s="23"/>
      <c r="CU2" s="23"/>
      <c r="CV2" s="23"/>
      <c r="CW2" s="23"/>
      <c r="CZ2" s="38"/>
      <c r="DA2" s="39"/>
      <c r="DB2" s="39"/>
      <c r="DC2" s="39"/>
      <c r="DD2" s="39"/>
      <c r="DE2" s="39"/>
      <c r="DF2" s="39"/>
      <c r="DG2" s="39"/>
      <c r="DH2" s="39"/>
      <c r="DI2" s="40"/>
      <c r="DJ2" s="39"/>
      <c r="DK2" s="39"/>
      <c r="DL2" s="39"/>
      <c r="DM2" s="39"/>
      <c r="DN2" s="39"/>
      <c r="DO2" s="39"/>
      <c r="DP2" s="38"/>
      <c r="DQ2" s="39"/>
      <c r="DR2" s="39"/>
      <c r="DS2" s="39"/>
      <c r="DT2" s="39"/>
      <c r="DU2" s="39"/>
      <c r="DV2" s="39"/>
      <c r="DW2" s="39"/>
      <c r="DX2" s="39"/>
      <c r="DY2" s="39"/>
      <c r="DZ2" s="40"/>
      <c r="EA2" s="1"/>
      <c r="EB2" s="1"/>
      <c r="EC2" s="1"/>
      <c r="ED2" s="1"/>
      <c r="EE2" s="1"/>
      <c r="EF2" s="1"/>
      <c r="EG2" s="38"/>
      <c r="EH2" s="39"/>
      <c r="EI2" s="39"/>
      <c r="EJ2" s="39"/>
      <c r="EK2" s="39"/>
      <c r="EL2" s="39"/>
      <c r="EM2" s="39"/>
      <c r="EN2" s="39"/>
      <c r="EO2" s="39"/>
      <c r="EP2" s="39"/>
      <c r="EQ2" s="40"/>
      <c r="EX2" s="38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40"/>
      <c r="FQ2" s="38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40"/>
      <c r="GI2" s="38"/>
      <c r="GJ2" s="39"/>
      <c r="GK2" s="39"/>
      <c r="GL2" s="39"/>
      <c r="GM2" s="39"/>
      <c r="GN2" s="39"/>
      <c r="GO2" s="39"/>
      <c r="GP2" s="39"/>
      <c r="GQ2" s="39"/>
      <c r="GR2" s="39"/>
      <c r="GS2" s="40"/>
      <c r="GZ2" s="38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40"/>
    </row>
    <row r="3" spans="1:219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7"/>
      <c r="AH3" s="1"/>
      <c r="AI3" s="1"/>
      <c r="CS3" s="23"/>
      <c r="CT3" s="23"/>
      <c r="CU3" s="23"/>
      <c r="CV3" s="23"/>
      <c r="CW3" s="23"/>
      <c r="CZ3" s="41"/>
      <c r="DA3" s="1"/>
      <c r="DB3" s="1"/>
      <c r="DC3" s="1"/>
      <c r="DD3" s="1"/>
      <c r="DE3" s="1"/>
      <c r="DF3" s="1"/>
      <c r="DG3" s="1"/>
      <c r="DH3" s="1"/>
      <c r="DI3" s="42"/>
      <c r="DJ3" s="1"/>
      <c r="DK3" s="1"/>
      <c r="DL3" s="1"/>
      <c r="DM3" s="1"/>
      <c r="DN3" s="1"/>
      <c r="DO3" s="1"/>
      <c r="DP3" s="41"/>
      <c r="DQ3" s="1"/>
      <c r="DR3" s="1"/>
      <c r="DS3" s="1"/>
      <c r="DT3" s="1"/>
      <c r="DU3" s="1"/>
      <c r="DV3" s="1"/>
      <c r="DW3" s="1"/>
      <c r="DX3" s="1"/>
      <c r="DY3" s="1"/>
      <c r="DZ3" s="42"/>
      <c r="EA3" s="1"/>
      <c r="EB3" s="1"/>
      <c r="EC3" s="1"/>
      <c r="ED3" s="1"/>
      <c r="EE3" s="1"/>
      <c r="EF3" s="1"/>
      <c r="EG3" s="41"/>
      <c r="EH3" s="1"/>
      <c r="EI3" s="1"/>
      <c r="EJ3" s="1"/>
      <c r="EK3" s="1"/>
      <c r="EL3" s="1"/>
      <c r="EM3" s="1"/>
      <c r="EN3" s="1"/>
      <c r="EO3" s="1"/>
      <c r="EP3" s="1"/>
      <c r="EQ3" s="42"/>
      <c r="EX3" s="41"/>
      <c r="EY3" s="1"/>
      <c r="EZ3" s="1"/>
      <c r="FA3" s="1"/>
      <c r="FB3" s="1"/>
      <c r="FC3" s="1"/>
      <c r="FD3" s="1"/>
      <c r="FE3" s="1"/>
      <c r="FF3" s="1"/>
      <c r="FG3" s="1"/>
      <c r="FH3" s="1"/>
      <c r="FI3" s="42"/>
      <c r="FQ3" s="41"/>
      <c r="FR3" s="1"/>
      <c r="FS3" s="1"/>
      <c r="FT3" s="1"/>
      <c r="FU3" s="1"/>
      <c r="FV3" s="1"/>
      <c r="FW3" s="1"/>
      <c r="FX3" s="1"/>
      <c r="FY3" s="1"/>
      <c r="FZ3" s="1"/>
      <c r="GA3" s="1"/>
      <c r="GB3" s="42"/>
      <c r="GI3" s="41"/>
      <c r="GJ3" s="1"/>
      <c r="GK3" s="1"/>
      <c r="GL3" s="1"/>
      <c r="GM3" s="1"/>
      <c r="GN3" s="1"/>
      <c r="GO3" s="1"/>
      <c r="GP3" s="1"/>
      <c r="GQ3" s="1"/>
      <c r="GR3" s="1"/>
      <c r="GS3" s="42"/>
      <c r="GZ3" s="41"/>
      <c r="HA3" s="1"/>
      <c r="HB3" s="1"/>
      <c r="HC3" s="1"/>
      <c r="HD3" s="1"/>
      <c r="HE3" s="1"/>
      <c r="HF3" s="1"/>
      <c r="HG3" s="1"/>
      <c r="HH3" s="1"/>
      <c r="HI3" s="1"/>
      <c r="HJ3" s="1"/>
      <c r="HK3" s="42"/>
    </row>
    <row r="4" spans="1:219" ht="15" customHeight="1" x14ac:dyDescent="0.25">
      <c r="A4" s="1"/>
      <c r="B4" s="6"/>
      <c r="C4" s="272" t="s">
        <v>8249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7"/>
      <c r="AH4" s="1"/>
      <c r="AI4" s="1"/>
      <c r="CS4" s="23"/>
      <c r="CT4" s="23"/>
      <c r="CU4" s="23"/>
      <c r="CV4" s="23"/>
      <c r="CW4" s="23"/>
      <c r="CZ4" s="41"/>
      <c r="DA4" s="1"/>
      <c r="DB4" s="1"/>
      <c r="DC4" s="1"/>
      <c r="DD4" s="1"/>
      <c r="DE4" s="1"/>
      <c r="DF4" s="1"/>
      <c r="DG4" s="1"/>
      <c r="DH4" s="1"/>
      <c r="DI4" s="42"/>
      <c r="DJ4" s="1"/>
      <c r="DK4" s="1"/>
      <c r="DL4" s="1"/>
      <c r="DM4" s="1"/>
      <c r="DN4" s="1"/>
      <c r="DO4" s="1"/>
      <c r="DP4" s="41"/>
      <c r="DQ4" s="1"/>
      <c r="DR4" s="1"/>
      <c r="DS4" s="1"/>
      <c r="DT4" s="1"/>
      <c r="DU4" s="1"/>
      <c r="DV4" s="1"/>
      <c r="DW4" s="1"/>
      <c r="DX4" s="1"/>
      <c r="DY4" s="1"/>
      <c r="DZ4" s="42"/>
      <c r="EA4" s="1"/>
      <c r="EB4" s="1"/>
      <c r="EC4" s="1"/>
      <c r="ED4" s="1"/>
      <c r="EE4" s="1"/>
      <c r="EF4" s="1"/>
      <c r="EG4" s="41"/>
      <c r="EH4" s="1"/>
      <c r="EI4" s="1"/>
      <c r="EJ4" s="1"/>
      <c r="EK4" s="1"/>
      <c r="EL4" s="1"/>
      <c r="EM4" s="1"/>
      <c r="EN4" s="1"/>
      <c r="EO4" s="1"/>
      <c r="EP4" s="1"/>
      <c r="EQ4" s="42"/>
      <c r="EX4" s="41"/>
      <c r="EY4" s="1"/>
      <c r="EZ4" s="1"/>
      <c r="FA4" s="1"/>
      <c r="FB4" s="1"/>
      <c r="FC4" s="1"/>
      <c r="FD4" s="1"/>
      <c r="FE4" s="1"/>
      <c r="FF4" s="1"/>
      <c r="FG4" s="1"/>
      <c r="FH4" s="1"/>
      <c r="FI4" s="42"/>
      <c r="FQ4" s="41"/>
      <c r="FR4" s="1"/>
      <c r="FS4" s="1"/>
      <c r="FT4" s="1"/>
      <c r="FU4" s="1"/>
      <c r="FV4" s="1"/>
      <c r="FW4" s="1"/>
      <c r="FX4" s="1"/>
      <c r="FY4" s="1"/>
      <c r="FZ4" s="1"/>
      <c r="GA4" s="1"/>
      <c r="GB4" s="42"/>
      <c r="GI4" s="41"/>
      <c r="GJ4" s="1"/>
      <c r="GK4" s="1"/>
      <c r="GL4" s="1"/>
      <c r="GM4" s="1"/>
      <c r="GN4" s="1"/>
      <c r="GO4" s="1"/>
      <c r="GP4" s="1"/>
      <c r="GQ4" s="1"/>
      <c r="GR4" s="1"/>
      <c r="GS4" s="42"/>
      <c r="GZ4" s="41"/>
      <c r="HA4" s="1"/>
      <c r="HB4" s="1"/>
      <c r="HC4" s="1"/>
      <c r="HD4" s="1"/>
      <c r="HE4" s="1"/>
      <c r="HF4" s="1"/>
      <c r="HG4" s="1"/>
      <c r="HH4" s="1"/>
      <c r="HI4" s="1"/>
      <c r="HJ4" s="1"/>
      <c r="HK4" s="42"/>
    </row>
    <row r="5" spans="1:219" ht="15" customHeight="1" x14ac:dyDescent="0.3">
      <c r="A5" s="1"/>
      <c r="B5" s="6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91" t="s">
        <v>124</v>
      </c>
      <c r="U5" s="9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/>
      <c r="AH5" s="1"/>
      <c r="AI5" s="1"/>
      <c r="AJ5" s="273" t="s">
        <v>74</v>
      </c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5"/>
      <c r="CS5" s="23"/>
      <c r="CT5" s="23"/>
      <c r="CU5" s="23"/>
      <c r="CV5" s="23"/>
      <c r="CW5" s="23"/>
      <c r="CZ5" s="41"/>
      <c r="DA5" s="1"/>
      <c r="DB5" s="1">
        <v>11</v>
      </c>
      <c r="DC5" s="1"/>
      <c r="DD5" s="1"/>
      <c r="DE5" s="1"/>
      <c r="DF5" s="1"/>
      <c r="DG5" s="1"/>
      <c r="DH5" s="1"/>
      <c r="DI5" s="42"/>
      <c r="DJ5" s="1"/>
      <c r="DK5" s="1"/>
      <c r="DL5" s="1"/>
      <c r="DM5" s="1"/>
      <c r="DN5" s="1"/>
      <c r="DO5" s="1"/>
      <c r="DP5" s="41"/>
      <c r="DQ5" s="1"/>
      <c r="DR5" s="1">
        <v>12</v>
      </c>
      <c r="DS5" s="1"/>
      <c r="DT5" s="1"/>
      <c r="DU5" s="1"/>
      <c r="DV5" s="1"/>
      <c r="DW5" s="1"/>
      <c r="DX5" s="1"/>
      <c r="DY5" s="1"/>
      <c r="DZ5" s="42"/>
      <c r="EA5" s="1"/>
      <c r="EB5" s="1"/>
      <c r="EC5" s="1"/>
      <c r="ED5" s="1"/>
      <c r="EE5" s="1"/>
      <c r="EF5" s="1"/>
      <c r="EG5" s="41"/>
      <c r="EH5" s="1"/>
      <c r="EI5" s="1">
        <v>22</v>
      </c>
      <c r="EJ5" s="1"/>
      <c r="EK5" s="1"/>
      <c r="EL5" s="1"/>
      <c r="EM5" s="1"/>
      <c r="EN5" s="1"/>
      <c r="EO5" s="1"/>
      <c r="EP5" s="1"/>
      <c r="EQ5" s="42"/>
      <c r="EX5" s="41"/>
      <c r="EY5" s="1"/>
      <c r="EZ5" s="1">
        <v>24</v>
      </c>
      <c r="FA5" s="1"/>
      <c r="FB5" s="1"/>
      <c r="FC5" s="1"/>
      <c r="FD5" s="1"/>
      <c r="FE5" s="1"/>
      <c r="FF5" s="1"/>
      <c r="FG5" s="1"/>
      <c r="FH5" s="1"/>
      <c r="FI5" s="42"/>
      <c r="FQ5" s="41"/>
      <c r="FR5" s="1"/>
      <c r="FS5" s="1">
        <v>23</v>
      </c>
      <c r="FT5" s="1"/>
      <c r="FU5" s="1"/>
      <c r="FV5" s="1"/>
      <c r="FW5" s="1"/>
      <c r="FX5" s="1"/>
      <c r="FY5" s="1"/>
      <c r="FZ5" s="1"/>
      <c r="GA5" s="1"/>
      <c r="GB5" s="42"/>
      <c r="GI5" s="41"/>
      <c r="GJ5" s="1"/>
      <c r="GK5" s="1">
        <v>33</v>
      </c>
      <c r="GL5" s="1"/>
      <c r="GM5" s="1"/>
      <c r="GN5" s="1"/>
      <c r="GO5" s="1"/>
      <c r="GP5" s="1"/>
      <c r="GQ5" s="1"/>
      <c r="GR5" s="1"/>
      <c r="GS5" s="42"/>
      <c r="GZ5" s="41"/>
      <c r="HA5" s="1"/>
      <c r="HB5" s="1">
        <v>36</v>
      </c>
      <c r="HC5" s="1"/>
      <c r="HD5" s="1"/>
      <c r="HE5" s="1"/>
      <c r="HF5" s="1"/>
      <c r="HG5" s="1"/>
      <c r="HH5" s="1"/>
      <c r="HI5" s="1"/>
      <c r="HJ5" s="1"/>
      <c r="HK5" s="42"/>
    </row>
    <row r="6" spans="1:219" x14ac:dyDescent="0.25">
      <c r="A6" s="1"/>
      <c r="B6" s="6"/>
      <c r="C6" s="276" t="s">
        <v>143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/>
      <c r="AH6" s="1"/>
      <c r="AI6" s="1"/>
      <c r="AJ6" s="278" t="s">
        <v>76</v>
      </c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80"/>
      <c r="CS6" s="23"/>
      <c r="CT6" s="23"/>
      <c r="CU6" s="23"/>
      <c r="CV6" s="23"/>
      <c r="CW6" s="23"/>
      <c r="CZ6" s="41"/>
      <c r="DA6" s="1"/>
      <c r="DB6" s="1"/>
      <c r="DC6" s="1"/>
      <c r="DD6" s="1"/>
      <c r="DE6" s="1"/>
      <c r="DF6" s="1"/>
      <c r="DG6" s="1"/>
      <c r="DH6" s="1"/>
      <c r="DI6" s="42"/>
      <c r="DJ6" s="1"/>
      <c r="DK6" s="1"/>
      <c r="DL6" s="1"/>
      <c r="DM6" s="1"/>
      <c r="DN6" s="1"/>
      <c r="DO6" s="1"/>
      <c r="DP6" s="41"/>
      <c r="DQ6" s="1"/>
      <c r="DR6" s="1"/>
      <c r="DS6" s="1"/>
      <c r="DT6" s="1"/>
      <c r="DU6" s="1"/>
      <c r="DV6" s="1"/>
      <c r="DW6" s="1"/>
      <c r="DX6" s="1"/>
      <c r="DY6" s="1"/>
      <c r="DZ6" s="42"/>
      <c r="EA6" s="1"/>
      <c r="EB6" s="1"/>
      <c r="EC6" s="1"/>
      <c r="ED6" s="1"/>
      <c r="EE6" s="1"/>
      <c r="EF6" s="1"/>
      <c r="EG6" s="41"/>
      <c r="EH6" s="1"/>
      <c r="EI6" s="1"/>
      <c r="EJ6" s="1"/>
      <c r="EK6" s="1"/>
      <c r="EL6" s="1"/>
      <c r="EM6" s="1"/>
      <c r="EN6" s="1"/>
      <c r="EO6" s="1"/>
      <c r="EP6" s="1"/>
      <c r="EQ6" s="42"/>
      <c r="EX6" s="41"/>
      <c r="EY6" s="1"/>
      <c r="EZ6" s="1"/>
      <c r="FA6" s="1"/>
      <c r="FB6" s="1"/>
      <c r="FC6" s="1"/>
      <c r="FD6" s="1"/>
      <c r="FE6" s="1"/>
      <c r="FF6" s="1"/>
      <c r="FG6" s="1"/>
      <c r="FH6" s="1"/>
      <c r="FI6" s="42"/>
      <c r="FQ6" s="41"/>
      <c r="FR6" s="1"/>
      <c r="FS6" s="1"/>
      <c r="FT6" s="1"/>
      <c r="FU6" s="1"/>
      <c r="FV6" s="1"/>
      <c r="FW6" s="1"/>
      <c r="FX6" s="1"/>
      <c r="FY6" s="1"/>
      <c r="FZ6" s="1"/>
      <c r="GA6" s="1"/>
      <c r="GB6" s="42"/>
      <c r="GI6" s="41"/>
      <c r="GJ6" s="1"/>
      <c r="GK6" s="1"/>
      <c r="GL6" s="1"/>
      <c r="GM6" s="1"/>
      <c r="GN6" s="1"/>
      <c r="GO6" s="1"/>
      <c r="GP6" s="1"/>
      <c r="GQ6" s="1"/>
      <c r="GR6" s="1"/>
      <c r="GS6" s="42"/>
      <c r="GZ6" s="41"/>
      <c r="HA6" s="1"/>
      <c r="HB6" s="1"/>
      <c r="HC6" s="1"/>
      <c r="HD6" s="1"/>
      <c r="HE6" s="1"/>
      <c r="HF6" s="1"/>
      <c r="HG6" s="1"/>
      <c r="HH6" s="1"/>
      <c r="HI6" s="1"/>
      <c r="HJ6" s="1"/>
      <c r="HK6" s="42"/>
    </row>
    <row r="7" spans="1:219" ht="9.9499999999999993" customHeight="1" x14ac:dyDescent="0.25">
      <c r="A7" s="1"/>
      <c r="B7" s="6"/>
      <c r="C7" s="14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2" t="s">
        <v>10</v>
      </c>
      <c r="AB7" s="12"/>
      <c r="AC7" s="1"/>
      <c r="AD7" s="12" t="s">
        <v>11</v>
      </c>
      <c r="AE7" s="1"/>
      <c r="AF7" s="1"/>
      <c r="AG7" s="7"/>
      <c r="AH7" s="1"/>
      <c r="AI7" s="1"/>
      <c r="AJ7" s="3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90"/>
      <c r="CS7" s="23"/>
      <c r="CT7" s="23"/>
      <c r="CU7" s="23"/>
      <c r="CV7" s="23"/>
      <c r="CW7" s="23"/>
      <c r="CZ7" s="41"/>
      <c r="DA7" s="1"/>
      <c r="DB7" s="1"/>
      <c r="DC7" s="1"/>
      <c r="DD7" s="1"/>
      <c r="DE7" s="1"/>
      <c r="DF7" s="1"/>
      <c r="DG7" s="1"/>
      <c r="DH7" s="1"/>
      <c r="DI7" s="42"/>
      <c r="DJ7" s="1"/>
      <c r="DK7" s="1"/>
      <c r="DL7" s="1"/>
      <c r="DM7" s="1"/>
      <c r="DN7" s="1"/>
      <c r="DO7" s="1"/>
      <c r="DP7" s="41"/>
      <c r="DQ7" s="1"/>
      <c r="DR7" s="1"/>
      <c r="DS7" s="1"/>
      <c r="DT7" s="1"/>
      <c r="DU7" s="1"/>
      <c r="DV7" s="1"/>
      <c r="DW7" s="1"/>
      <c r="DX7" s="1"/>
      <c r="DY7" s="1"/>
      <c r="DZ7" s="42"/>
      <c r="EA7" s="1"/>
      <c r="EB7" s="1"/>
      <c r="EC7" s="1"/>
      <c r="ED7" s="1"/>
      <c r="EE7" s="1"/>
      <c r="EF7" s="1"/>
      <c r="EG7" s="41"/>
      <c r="EH7" s="1"/>
      <c r="EI7" s="1"/>
      <c r="EJ7" s="1"/>
      <c r="EK7" s="1"/>
      <c r="EL7" s="1"/>
      <c r="EM7" s="1"/>
      <c r="EN7" s="1"/>
      <c r="EO7" s="1"/>
      <c r="EP7" s="1"/>
      <c r="EQ7" s="42"/>
      <c r="EX7" s="41"/>
      <c r="EY7" s="1"/>
      <c r="EZ7" s="1"/>
      <c r="FA7" s="1"/>
      <c r="FB7" s="1"/>
      <c r="FC7" s="1"/>
      <c r="FD7" s="1"/>
      <c r="FE7" s="1"/>
      <c r="FF7" s="1"/>
      <c r="FG7" s="1"/>
      <c r="FH7" s="1"/>
      <c r="FI7" s="42"/>
      <c r="FQ7" s="41"/>
      <c r="FR7" s="1"/>
      <c r="FS7" s="1"/>
      <c r="FT7" s="1"/>
      <c r="FU7" s="1"/>
      <c r="FV7" s="1"/>
      <c r="FW7" s="1"/>
      <c r="FX7" s="1"/>
      <c r="FY7" s="1"/>
      <c r="FZ7" s="1"/>
      <c r="GA7" s="1"/>
      <c r="GB7" s="42"/>
      <c r="GI7" s="41"/>
      <c r="GJ7" s="1"/>
      <c r="GK7" s="1"/>
      <c r="GL7" s="1"/>
      <c r="GM7" s="1"/>
      <c r="GN7" s="1"/>
      <c r="GO7" s="1"/>
      <c r="GP7" s="1"/>
      <c r="GQ7" s="1"/>
      <c r="GR7" s="1"/>
      <c r="GS7" s="42"/>
      <c r="GZ7" s="41"/>
      <c r="HA7" s="1"/>
      <c r="HB7" s="1"/>
      <c r="HC7" s="1"/>
      <c r="HD7" s="1"/>
      <c r="HE7" s="1"/>
      <c r="HF7" s="1"/>
      <c r="HG7" s="1"/>
      <c r="HH7" s="1"/>
      <c r="HI7" s="1"/>
      <c r="HJ7" s="1"/>
      <c r="HK7" s="42"/>
    </row>
    <row r="8" spans="1:219" x14ac:dyDescent="0.25">
      <c r="A8" s="1"/>
      <c r="B8" s="6"/>
      <c r="C8" s="281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3"/>
      <c r="AA8" s="287">
        <v>1.8</v>
      </c>
      <c r="AB8" s="288"/>
      <c r="AC8" s="289"/>
      <c r="AD8" s="288">
        <v>1.7</v>
      </c>
      <c r="AE8" s="288"/>
      <c r="AF8" s="289"/>
      <c r="AG8" s="7"/>
      <c r="AH8" s="1"/>
      <c r="AI8" s="1"/>
      <c r="AJ8" s="293" t="str">
        <f>VLOOKUP(AJ6,CD12:CF13,2)</f>
        <v>STANDARD</v>
      </c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5"/>
      <c r="CS8" s="23"/>
      <c r="CT8" s="23"/>
      <c r="CU8" s="23"/>
      <c r="CV8" s="23"/>
      <c r="CW8" s="23"/>
      <c r="CZ8" s="41"/>
      <c r="DA8" s="1"/>
      <c r="DB8" s="1" t="s">
        <v>60</v>
      </c>
      <c r="DC8" s="1">
        <f>AD16</f>
        <v>5.5E-2</v>
      </c>
      <c r="DD8" s="1"/>
      <c r="DE8" s="1"/>
      <c r="DF8" s="1"/>
      <c r="DG8" s="1"/>
      <c r="DH8" s="1"/>
      <c r="DI8" s="42"/>
      <c r="DJ8" s="1"/>
      <c r="DK8" s="1"/>
      <c r="DL8" s="1"/>
      <c r="DM8" s="1"/>
      <c r="DN8" s="1"/>
      <c r="DO8" s="1"/>
      <c r="DP8" s="41"/>
      <c r="DQ8" s="1"/>
      <c r="DR8" s="1" t="s">
        <v>60</v>
      </c>
      <c r="DS8" s="1"/>
      <c r="DT8" s="1">
        <f>DC8</f>
        <v>5.5E-2</v>
      </c>
      <c r="DU8" s="1"/>
      <c r="DV8" s="1"/>
      <c r="DW8" s="1"/>
      <c r="DX8" s="1"/>
      <c r="DY8" s="1"/>
      <c r="DZ8" s="42"/>
      <c r="EA8" s="1"/>
      <c r="EB8" s="1"/>
      <c r="EC8" s="1"/>
      <c r="ED8" s="1"/>
      <c r="EE8" s="1"/>
      <c r="EF8" s="1"/>
      <c r="EG8" s="41"/>
      <c r="EH8" s="1"/>
      <c r="EI8" s="1" t="s">
        <v>60</v>
      </c>
      <c r="EJ8" s="1"/>
      <c r="EK8" s="1">
        <f>DC8</f>
        <v>5.5E-2</v>
      </c>
      <c r="EL8" s="1"/>
      <c r="EM8" s="1"/>
      <c r="EN8" s="1"/>
      <c r="EO8" s="1"/>
      <c r="EP8" s="1"/>
      <c r="EQ8" s="42"/>
      <c r="EX8" s="41"/>
      <c r="EY8" s="1"/>
      <c r="EZ8" s="1" t="s">
        <v>60</v>
      </c>
      <c r="FA8" s="1"/>
      <c r="FB8" s="1"/>
      <c r="FC8" s="1">
        <f>DC8</f>
        <v>5.5E-2</v>
      </c>
      <c r="FD8" s="1"/>
      <c r="FE8" s="1"/>
      <c r="FF8" s="1"/>
      <c r="FG8" s="1"/>
      <c r="FH8" s="1"/>
      <c r="FI8" s="42"/>
      <c r="FQ8" s="41"/>
      <c r="FR8" s="1"/>
      <c r="FS8" s="1" t="s">
        <v>60</v>
      </c>
      <c r="FT8" s="1"/>
      <c r="FU8" s="1"/>
      <c r="FV8" s="1">
        <f>DC8</f>
        <v>5.5E-2</v>
      </c>
      <c r="FW8" s="1"/>
      <c r="FX8" s="1"/>
      <c r="FY8" s="1"/>
      <c r="FZ8" s="1"/>
      <c r="GA8" s="1"/>
      <c r="GB8" s="42"/>
      <c r="GI8" s="41"/>
      <c r="GJ8" s="1"/>
      <c r="GK8" s="1" t="s">
        <v>60</v>
      </c>
      <c r="GL8" s="1"/>
      <c r="GM8" s="1">
        <f>DC8</f>
        <v>5.5E-2</v>
      </c>
      <c r="GN8" s="1"/>
      <c r="GO8" s="1"/>
      <c r="GP8" s="1"/>
      <c r="GQ8" s="1"/>
      <c r="GR8" s="1"/>
      <c r="GS8" s="42"/>
      <c r="GZ8" s="41"/>
      <c r="HA8" s="1"/>
      <c r="HB8" s="1" t="s">
        <v>60</v>
      </c>
      <c r="HC8" s="1"/>
      <c r="HD8" s="1"/>
      <c r="HE8" s="1">
        <f>DC8</f>
        <v>5.5E-2</v>
      </c>
      <c r="HF8" s="1"/>
      <c r="HG8" s="1"/>
      <c r="HH8" s="1"/>
      <c r="HI8" s="1"/>
      <c r="HJ8" s="1"/>
      <c r="HK8" s="42"/>
    </row>
    <row r="9" spans="1:219" x14ac:dyDescent="0.25">
      <c r="A9" s="1"/>
      <c r="B9" s="6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290"/>
      <c r="AB9" s="291"/>
      <c r="AC9" s="292"/>
      <c r="AD9" s="291"/>
      <c r="AE9" s="291"/>
      <c r="AF9" s="292"/>
      <c r="AG9" s="7"/>
      <c r="AH9" s="1"/>
      <c r="AI9" s="1"/>
      <c r="CS9" s="23"/>
      <c r="CT9" s="23"/>
      <c r="CU9" s="23"/>
      <c r="CV9" s="23"/>
      <c r="CW9" s="23"/>
      <c r="CZ9" s="41"/>
      <c r="DA9" s="1"/>
      <c r="DB9" s="1" t="s">
        <v>61</v>
      </c>
      <c r="DC9" s="2">
        <f>IF(Y14="","5",Y14)</f>
        <v>1</v>
      </c>
      <c r="DD9" s="1"/>
      <c r="DE9" s="1"/>
      <c r="DF9" s="1"/>
      <c r="DG9" s="1"/>
      <c r="DH9" s="1"/>
      <c r="DI9" s="42"/>
      <c r="DJ9" s="1"/>
      <c r="DK9" s="1"/>
      <c r="DL9" s="1"/>
      <c r="DM9" s="1"/>
      <c r="DN9" s="1"/>
      <c r="DO9" s="1"/>
      <c r="DP9" s="41"/>
      <c r="DQ9" s="1"/>
      <c r="DR9" s="1" t="s">
        <v>61</v>
      </c>
      <c r="DS9" s="1"/>
      <c r="DT9" s="2">
        <f>DC9</f>
        <v>1</v>
      </c>
      <c r="DU9" s="1"/>
      <c r="DV9" s="1"/>
      <c r="DW9" s="1"/>
      <c r="DX9" s="1"/>
      <c r="DY9" s="1"/>
      <c r="DZ9" s="42"/>
      <c r="EA9" s="1"/>
      <c r="EB9" s="1"/>
      <c r="EC9" s="1"/>
      <c r="ED9" s="1"/>
      <c r="EE9" s="1"/>
      <c r="EF9" s="1"/>
      <c r="EG9" s="41"/>
      <c r="EH9" s="1"/>
      <c r="EI9" s="1" t="s">
        <v>61</v>
      </c>
      <c r="EJ9" s="1"/>
      <c r="EK9" s="2">
        <f>DC9</f>
        <v>1</v>
      </c>
      <c r="EL9" s="1"/>
      <c r="EM9" s="1"/>
      <c r="EN9" s="1"/>
      <c r="EO9" s="1"/>
      <c r="EP9" s="1"/>
      <c r="EQ9" s="42"/>
      <c r="EX9" s="41"/>
      <c r="EY9" s="1"/>
      <c r="EZ9" s="1" t="s">
        <v>61</v>
      </c>
      <c r="FA9" s="1"/>
      <c r="FB9" s="1"/>
      <c r="FC9" s="2">
        <f>DC9</f>
        <v>1</v>
      </c>
      <c r="FD9" s="1"/>
      <c r="FE9" s="1"/>
      <c r="FF9" s="1"/>
      <c r="FG9" s="1"/>
      <c r="FH9" s="1"/>
      <c r="FI9" s="42"/>
      <c r="FQ9" s="41"/>
      <c r="FR9" s="1"/>
      <c r="FS9" s="1" t="s">
        <v>61</v>
      </c>
      <c r="FT9" s="1"/>
      <c r="FU9" s="1"/>
      <c r="FV9" s="2">
        <f>DC9</f>
        <v>1</v>
      </c>
      <c r="FW9" s="1"/>
      <c r="FX9" s="1"/>
      <c r="FY9" s="1"/>
      <c r="FZ9" s="1"/>
      <c r="GA9" s="1"/>
      <c r="GB9" s="42"/>
      <c r="GI9" s="41"/>
      <c r="GJ9" s="1"/>
      <c r="GK9" s="1" t="s">
        <v>61</v>
      </c>
      <c r="GL9" s="1"/>
      <c r="GM9" s="2">
        <f>DC9</f>
        <v>1</v>
      </c>
      <c r="GN9" s="1"/>
      <c r="GO9" s="1"/>
      <c r="GP9" s="1"/>
      <c r="GQ9" s="1"/>
      <c r="GR9" s="1"/>
      <c r="GS9" s="42"/>
      <c r="GZ9" s="41"/>
      <c r="HA9" s="1"/>
      <c r="HB9" s="1" t="s">
        <v>61</v>
      </c>
      <c r="HC9" s="1"/>
      <c r="HD9" s="1"/>
      <c r="HE9" s="2">
        <f>DC9</f>
        <v>1</v>
      </c>
      <c r="HF9" s="1"/>
      <c r="HG9" s="1"/>
      <c r="HH9" s="1"/>
      <c r="HI9" s="1"/>
      <c r="HJ9" s="1"/>
      <c r="HK9" s="42"/>
    </row>
    <row r="10" spans="1:219" ht="6" customHeight="1" x14ac:dyDescent="0.25">
      <c r="A10" s="1"/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7"/>
      <c r="AH10" s="1"/>
      <c r="AI10" s="1"/>
      <c r="CS10" s="23"/>
      <c r="CT10" s="23"/>
      <c r="CU10" s="23"/>
      <c r="CV10" s="23"/>
      <c r="CW10" s="23"/>
      <c r="CZ10" s="41"/>
      <c r="DA10" s="1"/>
      <c r="DB10" s="1"/>
      <c r="DC10" s="1"/>
      <c r="DD10" s="1"/>
      <c r="DE10" s="1"/>
      <c r="DF10" s="1"/>
      <c r="DG10" s="1"/>
      <c r="DH10" s="1"/>
      <c r="DI10" s="42"/>
      <c r="DJ10" s="1"/>
      <c r="DK10" s="1"/>
      <c r="DL10" s="1"/>
      <c r="DM10" s="1"/>
      <c r="DN10" s="1"/>
      <c r="DO10" s="1"/>
      <c r="DP10" s="41"/>
      <c r="DQ10" s="1"/>
      <c r="DR10" s="1"/>
      <c r="DS10" s="1"/>
      <c r="DT10" s="1"/>
      <c r="DU10" s="1"/>
      <c r="DV10" s="1"/>
      <c r="DW10" s="1"/>
      <c r="DX10" s="1"/>
      <c r="DY10" s="1"/>
      <c r="DZ10" s="42"/>
      <c r="EA10" s="1"/>
      <c r="EB10" s="1"/>
      <c r="EC10" s="1"/>
      <c r="ED10" s="1"/>
      <c r="EE10" s="1"/>
      <c r="EF10" s="1"/>
      <c r="EG10" s="41"/>
      <c r="EH10" s="1"/>
      <c r="EI10" s="1"/>
      <c r="EJ10" s="1"/>
      <c r="EK10" s="1"/>
      <c r="EL10" s="1"/>
      <c r="EM10" s="1"/>
      <c r="EN10" s="1"/>
      <c r="EO10" s="1"/>
      <c r="EP10" s="1"/>
      <c r="EQ10" s="42"/>
      <c r="EX10" s="4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42"/>
      <c r="FQ10" s="4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42"/>
      <c r="GI10" s="41"/>
      <c r="GJ10" s="1"/>
      <c r="GK10" s="1"/>
      <c r="GL10" s="1"/>
      <c r="GM10" s="1"/>
      <c r="GN10" s="1"/>
      <c r="GO10" s="1"/>
      <c r="GP10" s="1"/>
      <c r="GQ10" s="1"/>
      <c r="GR10" s="1"/>
      <c r="GS10" s="42"/>
      <c r="GZ10" s="41"/>
      <c r="HA10" s="1"/>
      <c r="HB10" s="1" t="s">
        <v>52</v>
      </c>
      <c r="HC10" s="1"/>
      <c r="HD10" s="1"/>
      <c r="HE10" s="1" t="s">
        <v>51</v>
      </c>
      <c r="HF10" s="1"/>
      <c r="HG10" s="1"/>
      <c r="HH10" s="1"/>
      <c r="HI10" s="1"/>
      <c r="HJ10" s="1"/>
      <c r="HK10" s="42"/>
    </row>
    <row r="11" spans="1:219" s="17" customFormat="1" ht="9.9499999999999993" customHeight="1" x14ac:dyDescent="0.25">
      <c r="A11" s="11"/>
      <c r="B11" s="15"/>
      <c r="C11" s="18" t="s">
        <v>5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8" t="s">
        <v>6</v>
      </c>
      <c r="O11" s="20"/>
      <c r="P11" s="20"/>
      <c r="Q11" s="20"/>
      <c r="R11" s="20"/>
      <c r="S11" s="20"/>
      <c r="T11" s="20"/>
      <c r="U11" s="20"/>
      <c r="V11" s="20"/>
      <c r="W11" s="20"/>
      <c r="X11" s="21"/>
      <c r="Y11" s="18" t="s">
        <v>7</v>
      </c>
      <c r="Z11" s="20"/>
      <c r="AA11" s="20"/>
      <c r="AB11" s="20"/>
      <c r="AC11" s="20"/>
      <c r="AD11" s="20"/>
      <c r="AE11" s="20"/>
      <c r="AF11" s="21"/>
      <c r="AG11" s="16"/>
      <c r="AH11" s="11"/>
      <c r="AI11" s="11"/>
      <c r="CH11" s="17" t="s">
        <v>9</v>
      </c>
      <c r="CM11" s="17" t="s">
        <v>25</v>
      </c>
      <c r="CS11" s="23"/>
      <c r="CT11" s="23"/>
      <c r="CU11" s="23"/>
      <c r="CV11" s="23"/>
      <c r="CW11" s="23"/>
      <c r="CZ11" s="43"/>
      <c r="DA11" s="11"/>
      <c r="DB11" s="11"/>
      <c r="DC11" s="11"/>
      <c r="DD11" s="11"/>
      <c r="DE11" s="11"/>
      <c r="DF11" s="11"/>
      <c r="DG11" s="11"/>
      <c r="DH11" s="11"/>
      <c r="DI11" s="44"/>
      <c r="DJ11" s="11"/>
      <c r="DK11" s="11"/>
      <c r="DL11" s="11"/>
      <c r="DM11" s="11"/>
      <c r="DN11" s="11"/>
      <c r="DO11" s="11"/>
      <c r="DP11" s="43"/>
      <c r="DQ11" s="11"/>
      <c r="DR11" s="11"/>
      <c r="DS11" s="11"/>
      <c r="DT11" s="11"/>
      <c r="DU11" s="11"/>
      <c r="DV11" s="11"/>
      <c r="DW11" s="11"/>
      <c r="DX11" s="11"/>
      <c r="DY11" s="11"/>
      <c r="DZ11" s="44"/>
      <c r="EA11" s="11"/>
      <c r="EB11" s="11"/>
      <c r="EC11" s="11"/>
      <c r="ED11" s="11"/>
      <c r="EE11" s="11"/>
      <c r="EF11" s="11"/>
      <c r="EG11" s="43"/>
      <c r="EH11" s="11"/>
      <c r="EI11" s="11"/>
      <c r="EJ11" s="11"/>
      <c r="EK11" s="11"/>
      <c r="EL11" s="11"/>
      <c r="EM11" s="11"/>
      <c r="EN11" s="11"/>
      <c r="EO11" s="11"/>
      <c r="EP11" s="11"/>
      <c r="EQ11" s="44"/>
      <c r="EX11" s="43"/>
      <c r="EY11" s="11"/>
      <c r="EZ11" s="1" t="s">
        <v>52</v>
      </c>
      <c r="FA11" s="1"/>
      <c r="FB11" s="1"/>
      <c r="FC11" s="1" t="s">
        <v>51</v>
      </c>
      <c r="FD11" s="11"/>
      <c r="FE11" s="11"/>
      <c r="FF11" s="11"/>
      <c r="FG11" s="11"/>
      <c r="FH11" s="11"/>
      <c r="FI11" s="44"/>
      <c r="FQ11" s="43"/>
      <c r="FR11" s="11"/>
      <c r="FS11" s="1" t="s">
        <v>52</v>
      </c>
      <c r="FT11" s="1"/>
      <c r="FU11" s="1"/>
      <c r="FV11" s="1" t="s">
        <v>51</v>
      </c>
      <c r="FW11" s="11"/>
      <c r="FX11" s="11"/>
      <c r="FY11" s="11"/>
      <c r="FZ11" s="11"/>
      <c r="GA11" s="11"/>
      <c r="GB11" s="44"/>
      <c r="GI11" s="43"/>
      <c r="GJ11" s="11"/>
      <c r="GK11" s="1" t="s">
        <v>52</v>
      </c>
      <c r="GL11" s="1"/>
      <c r="GM11" s="1" t="s">
        <v>51</v>
      </c>
      <c r="GN11" s="1"/>
      <c r="GO11" s="11"/>
      <c r="GP11" s="11"/>
      <c r="GQ11" s="11"/>
      <c r="GR11" s="11"/>
      <c r="GS11" s="44"/>
      <c r="GZ11" s="43"/>
      <c r="HA11" s="11" t="s">
        <v>110</v>
      </c>
      <c r="HB11" s="11">
        <f>HB15</f>
        <v>2.3249999999999997</v>
      </c>
      <c r="HC11" s="11"/>
      <c r="HD11" s="11"/>
      <c r="HE11" s="11">
        <v>100</v>
      </c>
      <c r="HF11" s="11"/>
      <c r="HG11" s="11"/>
      <c r="HH11" s="11"/>
      <c r="HI11" s="11"/>
      <c r="HJ11" s="11"/>
      <c r="HK11" s="44"/>
    </row>
    <row r="12" spans="1:219" ht="15" customHeight="1" x14ac:dyDescent="0.25">
      <c r="A12" s="1"/>
      <c r="B12" s="6"/>
      <c r="C12" s="296" t="s">
        <v>8264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8"/>
      <c r="N12" s="318" t="s">
        <v>46</v>
      </c>
      <c r="O12" s="319"/>
      <c r="P12" s="319"/>
      <c r="Q12" s="319"/>
      <c r="R12" s="319"/>
      <c r="S12" s="319"/>
      <c r="T12" s="319"/>
      <c r="U12" s="319"/>
      <c r="V12" s="319"/>
      <c r="W12" s="319"/>
      <c r="X12" s="320"/>
      <c r="Y12" s="309" t="s">
        <v>8250</v>
      </c>
      <c r="Z12" s="310"/>
      <c r="AA12" s="310"/>
      <c r="AB12" s="311"/>
      <c r="AC12" s="197" t="s">
        <v>8251</v>
      </c>
      <c r="AD12" s="197"/>
      <c r="AE12" s="197"/>
      <c r="AF12" s="315"/>
      <c r="AG12" s="7"/>
      <c r="AH12" s="1"/>
      <c r="AI12" s="1"/>
      <c r="CB12" t="s">
        <v>82</v>
      </c>
      <c r="CD12" t="s">
        <v>76</v>
      </c>
      <c r="CE12" t="s">
        <v>78</v>
      </c>
      <c r="CF12" t="s">
        <v>9</v>
      </c>
      <c r="CG12" t="s">
        <v>84</v>
      </c>
      <c r="CH12" t="s">
        <v>35</v>
      </c>
      <c r="CL12" t="s">
        <v>26</v>
      </c>
      <c r="CM12" t="s">
        <v>27</v>
      </c>
      <c r="CN12" t="s">
        <v>0</v>
      </c>
      <c r="CO12" t="s">
        <v>28</v>
      </c>
      <c r="CP12" t="s">
        <v>29</v>
      </c>
      <c r="CQ12" t="s">
        <v>0</v>
      </c>
      <c r="CR12" t="s">
        <v>42</v>
      </c>
      <c r="CS12" s="25"/>
      <c r="CT12" s="25" t="s">
        <v>30</v>
      </c>
      <c r="CU12" s="25"/>
      <c r="CV12" s="25" t="s">
        <v>31</v>
      </c>
      <c r="CW12" s="25" t="s">
        <v>32</v>
      </c>
      <c r="CZ12" s="41"/>
      <c r="DA12" s="1"/>
      <c r="DB12" s="1" t="s">
        <v>52</v>
      </c>
      <c r="DC12" s="1" t="s">
        <v>51</v>
      </c>
      <c r="DD12" s="1"/>
      <c r="DE12" s="1"/>
      <c r="DF12" s="1"/>
      <c r="DG12" s="1"/>
      <c r="DH12" s="1"/>
      <c r="DI12" s="42"/>
      <c r="DJ12" s="1"/>
      <c r="DK12" s="1"/>
      <c r="DL12" s="1"/>
      <c r="DM12" s="1"/>
      <c r="DN12" s="1"/>
      <c r="DO12" s="1"/>
      <c r="DP12" s="41"/>
      <c r="DQ12" s="1"/>
      <c r="DR12" s="1" t="s">
        <v>52</v>
      </c>
      <c r="DS12" s="1"/>
      <c r="DT12" s="1" t="s">
        <v>51</v>
      </c>
      <c r="DU12" s="1"/>
      <c r="DV12" s="1"/>
      <c r="DW12" s="1"/>
      <c r="DX12" s="1"/>
      <c r="DY12" s="1"/>
      <c r="DZ12" s="42"/>
      <c r="EA12" s="1"/>
      <c r="EB12" s="1"/>
      <c r="EC12" s="1"/>
      <c r="ED12" s="1"/>
      <c r="EE12" s="1"/>
      <c r="EF12" s="1"/>
      <c r="EG12" s="41"/>
      <c r="EH12" s="1"/>
      <c r="EI12" s="1" t="s">
        <v>52</v>
      </c>
      <c r="EJ12" s="1"/>
      <c r="EK12" s="1" t="s">
        <v>51</v>
      </c>
      <c r="EL12" s="1"/>
      <c r="EM12" s="1"/>
      <c r="EN12" s="1"/>
      <c r="EO12" s="1"/>
      <c r="EP12" s="1"/>
      <c r="EQ12" s="42"/>
      <c r="EX12" s="41"/>
      <c r="EY12" s="1" t="s">
        <v>110</v>
      </c>
      <c r="EZ12" s="1">
        <f>EZ16</f>
        <v>2.625</v>
      </c>
      <c r="FA12" s="1"/>
      <c r="FB12" s="1"/>
      <c r="FC12" s="1">
        <v>100</v>
      </c>
      <c r="FD12" s="1"/>
      <c r="FE12" s="1"/>
      <c r="FF12" s="1"/>
      <c r="FG12" s="1"/>
      <c r="FH12" s="1"/>
      <c r="FI12" s="42"/>
      <c r="FQ12" s="41"/>
      <c r="FR12" s="1" t="s">
        <v>110</v>
      </c>
      <c r="FS12" s="1">
        <f>FS16</f>
        <v>2.625</v>
      </c>
      <c r="FT12" s="1"/>
      <c r="FU12" s="1"/>
      <c r="FV12" s="1">
        <v>100</v>
      </c>
      <c r="FW12" s="1"/>
      <c r="FX12" s="1"/>
      <c r="FY12" s="1"/>
      <c r="FZ12" s="1"/>
      <c r="GA12" s="1"/>
      <c r="GB12" s="42"/>
      <c r="GI12" s="41"/>
      <c r="GJ12" s="1" t="s">
        <v>110</v>
      </c>
      <c r="GK12" s="1">
        <f>GK15</f>
        <v>2.3249999999999997</v>
      </c>
      <c r="GL12" s="1"/>
      <c r="GM12" s="1">
        <v>100</v>
      </c>
      <c r="GN12" s="1"/>
      <c r="GO12" s="1"/>
      <c r="GP12" s="1"/>
      <c r="GQ12" s="1"/>
      <c r="GR12" s="1"/>
      <c r="GS12" s="42"/>
      <c r="GZ12" s="41"/>
      <c r="HA12" s="1" t="s">
        <v>109</v>
      </c>
      <c r="HB12" s="1">
        <v>2</v>
      </c>
      <c r="HC12" s="1"/>
      <c r="HD12" s="1"/>
      <c r="HE12" s="1">
        <v>100</v>
      </c>
      <c r="HF12" s="1"/>
      <c r="HG12" s="1"/>
      <c r="HH12" s="1"/>
      <c r="HI12" s="1"/>
      <c r="HJ12" s="1"/>
      <c r="HK12" s="42"/>
    </row>
    <row r="13" spans="1:219" ht="17.100000000000001" customHeight="1" x14ac:dyDescent="0.25">
      <c r="A13" s="1"/>
      <c r="B13" s="6"/>
      <c r="C13" s="299"/>
      <c r="D13" s="300"/>
      <c r="E13" s="300"/>
      <c r="F13" s="300"/>
      <c r="G13" s="300"/>
      <c r="H13" s="300"/>
      <c r="I13" s="300"/>
      <c r="J13" s="300"/>
      <c r="K13" s="300"/>
      <c r="L13" s="300"/>
      <c r="M13" s="301"/>
      <c r="N13" s="321"/>
      <c r="O13" s="322"/>
      <c r="P13" s="322"/>
      <c r="Q13" s="322"/>
      <c r="R13" s="322"/>
      <c r="S13" s="323"/>
      <c r="T13" s="323"/>
      <c r="U13" s="323"/>
      <c r="V13" s="323"/>
      <c r="W13" s="323"/>
      <c r="X13" s="324"/>
      <c r="Y13" s="312"/>
      <c r="Z13" s="313"/>
      <c r="AA13" s="313"/>
      <c r="AB13" s="314"/>
      <c r="AC13" s="316"/>
      <c r="AD13" s="316"/>
      <c r="AE13" s="316"/>
      <c r="AF13" s="317"/>
      <c r="AG13" s="7"/>
      <c r="AH13" s="1"/>
      <c r="AI13" s="1"/>
      <c r="CB13" t="s">
        <v>84</v>
      </c>
      <c r="CD13" t="s">
        <v>75</v>
      </c>
      <c r="CE13" t="s">
        <v>77</v>
      </c>
      <c r="CF13" t="s">
        <v>38</v>
      </c>
      <c r="CG13" t="s">
        <v>82</v>
      </c>
      <c r="CH13" t="s">
        <v>9</v>
      </c>
      <c r="CI13" s="25"/>
      <c r="CL13">
        <v>2</v>
      </c>
      <c r="CM13">
        <v>2</v>
      </c>
      <c r="CO13">
        <v>0</v>
      </c>
      <c r="CP13">
        <v>0</v>
      </c>
      <c r="CQ13">
        <v>1.1000000000000001</v>
      </c>
      <c r="CR13" t="s">
        <v>44</v>
      </c>
      <c r="CS13" s="25">
        <v>0.08</v>
      </c>
      <c r="CT13" s="25" t="s">
        <v>119</v>
      </c>
      <c r="CU13" s="24"/>
      <c r="CV13" s="24"/>
      <c r="CW13" s="25"/>
      <c r="CZ13" s="41"/>
      <c r="DA13" s="1"/>
      <c r="DB13" s="1"/>
      <c r="DC13" s="1"/>
      <c r="DD13" s="1"/>
      <c r="DE13" s="1"/>
      <c r="DF13" s="1"/>
      <c r="DG13" s="1"/>
      <c r="DH13" s="1"/>
      <c r="DI13" s="42"/>
      <c r="DJ13" s="1"/>
      <c r="DK13" s="1"/>
      <c r="DL13" s="1"/>
      <c r="DM13" s="1"/>
      <c r="DN13" s="1"/>
      <c r="DO13" s="1"/>
      <c r="DP13" s="41"/>
      <c r="DQ13" s="1"/>
      <c r="DR13" s="1"/>
      <c r="DS13" s="1"/>
      <c r="DT13" s="1"/>
      <c r="DU13" s="1"/>
      <c r="DV13" s="1"/>
      <c r="DW13" s="1"/>
      <c r="DX13" s="1"/>
      <c r="DY13" s="1"/>
      <c r="DZ13" s="42"/>
      <c r="EA13" s="1"/>
      <c r="EB13" s="1"/>
      <c r="EC13" s="1"/>
      <c r="ED13" s="1"/>
      <c r="EE13" s="1"/>
      <c r="EF13" s="1"/>
      <c r="EG13" s="41"/>
      <c r="EH13" s="1" t="s">
        <v>110</v>
      </c>
      <c r="EI13" s="1">
        <f>EI16</f>
        <v>2.625</v>
      </c>
      <c r="EJ13" s="1"/>
      <c r="EK13" s="1">
        <v>100</v>
      </c>
      <c r="EL13" s="1"/>
      <c r="EM13" s="1"/>
      <c r="EN13" s="1"/>
      <c r="EO13" s="1"/>
      <c r="EP13" s="1"/>
      <c r="EQ13" s="42"/>
      <c r="EX13" s="41"/>
      <c r="EY13" s="1" t="s">
        <v>109</v>
      </c>
      <c r="EZ13" s="1">
        <v>2</v>
      </c>
      <c r="FA13" s="1"/>
      <c r="FB13" s="1"/>
      <c r="FC13" s="1">
        <v>100</v>
      </c>
      <c r="FD13" s="1"/>
      <c r="FE13" s="1"/>
      <c r="FF13" s="1"/>
      <c r="FG13" s="1"/>
      <c r="FH13" s="1"/>
      <c r="FI13" s="42"/>
      <c r="FQ13" s="41"/>
      <c r="FR13" s="1" t="s">
        <v>109</v>
      </c>
      <c r="FS13" s="1">
        <v>2</v>
      </c>
      <c r="FT13" s="1"/>
      <c r="FU13" s="1"/>
      <c r="FV13" s="1">
        <v>100</v>
      </c>
      <c r="FW13" s="1"/>
      <c r="FX13" s="1"/>
      <c r="FY13" s="1"/>
      <c r="FZ13" s="1"/>
      <c r="GA13" s="1"/>
      <c r="GB13" s="42"/>
      <c r="GI13" s="41"/>
      <c r="GJ13" s="1" t="s">
        <v>109</v>
      </c>
      <c r="GK13" s="1">
        <v>2</v>
      </c>
      <c r="GL13" s="1"/>
      <c r="GM13" s="1">
        <v>100</v>
      </c>
      <c r="GN13" s="1"/>
      <c r="GO13" s="1"/>
      <c r="GP13" s="1"/>
      <c r="GQ13" s="1"/>
      <c r="GR13" s="1"/>
      <c r="GS13" s="42"/>
      <c r="GZ13" s="41"/>
      <c r="HA13" s="1" t="s">
        <v>69</v>
      </c>
      <c r="HB13" s="1">
        <f>AW44</f>
        <v>154</v>
      </c>
      <c r="HC13" s="1"/>
      <c r="HD13" s="1"/>
      <c r="HE13" s="1">
        <f>AT44</f>
        <v>3.25</v>
      </c>
      <c r="HF13" s="1"/>
      <c r="HG13" s="1"/>
      <c r="HH13" s="1"/>
      <c r="HI13" s="1"/>
      <c r="HJ13" s="1"/>
      <c r="HK13" s="42"/>
    </row>
    <row r="14" spans="1:219" x14ac:dyDescent="0.25">
      <c r="A14" s="1"/>
      <c r="B14" s="6"/>
      <c r="C14" s="188" t="s">
        <v>8</v>
      </c>
      <c r="D14" s="189"/>
      <c r="E14" s="189"/>
      <c r="F14" s="189"/>
      <c r="G14" s="189"/>
      <c r="H14" s="192" t="str">
        <f>IF(C12="","",VLOOKUP(C12,COMUNI!C19:G8127,5))</f>
        <v>E</v>
      </c>
      <c r="I14" s="192"/>
      <c r="J14" s="193"/>
      <c r="K14" s="196" t="s">
        <v>8252</v>
      </c>
      <c r="L14" s="197"/>
      <c r="M14" s="197"/>
      <c r="N14" s="197"/>
      <c r="O14" s="200">
        <f>IF(OR(C12="",N12=""),"",CL28)</f>
        <v>1.8</v>
      </c>
      <c r="P14" s="201"/>
      <c r="Q14" s="204" t="s">
        <v>8253</v>
      </c>
      <c r="R14" s="205"/>
      <c r="S14" s="325">
        <f>IF(OR(C12="",N12=""),"",CM28)</f>
        <v>1.7</v>
      </c>
      <c r="T14" s="326"/>
      <c r="U14" s="329" t="s">
        <v>8256</v>
      </c>
      <c r="V14" s="330"/>
      <c r="W14" s="330"/>
      <c r="X14" s="331"/>
      <c r="Y14" s="261">
        <v>1</v>
      </c>
      <c r="Z14" s="262"/>
      <c r="AA14" s="262"/>
      <c r="AB14" s="263"/>
      <c r="AC14" s="264" t="s">
        <v>90</v>
      </c>
      <c r="AD14" s="265"/>
      <c r="AE14" s="265"/>
      <c r="AF14" s="266"/>
      <c r="AG14" s="7"/>
      <c r="AH14" s="1"/>
      <c r="AI14" s="1"/>
      <c r="BC14" s="211" t="s">
        <v>118</v>
      </c>
      <c r="BD14" s="211" t="s">
        <v>100</v>
      </c>
      <c r="BE14" s="211" t="s">
        <v>109</v>
      </c>
      <c r="BF14" s="211" t="s">
        <v>112</v>
      </c>
      <c r="BG14" s="81"/>
      <c r="CB14" t="s">
        <v>83</v>
      </c>
      <c r="CG14" t="s">
        <v>83</v>
      </c>
      <c r="CH14" t="s">
        <v>38</v>
      </c>
      <c r="CI14" s="25"/>
      <c r="CL14">
        <v>3</v>
      </c>
      <c r="CO14">
        <v>1</v>
      </c>
      <c r="CP14">
        <v>1</v>
      </c>
      <c r="CQ14">
        <v>1</v>
      </c>
      <c r="CR14" t="s">
        <v>119</v>
      </c>
      <c r="CS14" s="25">
        <v>0.04</v>
      </c>
      <c r="CT14" s="25" t="s">
        <v>44</v>
      </c>
      <c r="CU14" s="24"/>
      <c r="CV14" s="24"/>
      <c r="CW14" s="25"/>
      <c r="CZ14" s="41"/>
      <c r="DA14" s="1"/>
      <c r="DB14" s="1"/>
      <c r="DC14" s="1"/>
      <c r="DD14" s="1"/>
      <c r="DE14" s="1"/>
      <c r="DF14" s="1"/>
      <c r="DG14" s="1"/>
      <c r="DH14" s="1"/>
      <c r="DI14" s="42"/>
      <c r="DJ14" s="1"/>
      <c r="DK14" s="1"/>
      <c r="DL14" s="1"/>
      <c r="DM14" s="1"/>
      <c r="DN14" s="1"/>
      <c r="DO14" s="1"/>
      <c r="DP14" s="41"/>
      <c r="DQ14" s="1" t="s">
        <v>110</v>
      </c>
      <c r="DR14" s="1">
        <f>DR17</f>
        <v>0</v>
      </c>
      <c r="DS14" s="1"/>
      <c r="DT14" s="1">
        <v>100</v>
      </c>
      <c r="DU14" s="1"/>
      <c r="DV14" s="1"/>
      <c r="DW14" s="1"/>
      <c r="DX14" s="1"/>
      <c r="DY14" s="1"/>
      <c r="DZ14" s="42"/>
      <c r="EA14" s="1"/>
      <c r="EB14" s="1"/>
      <c r="EC14" s="1"/>
      <c r="ED14" s="1"/>
      <c r="EE14" s="1"/>
      <c r="EF14" s="1"/>
      <c r="EG14" s="41"/>
      <c r="EH14" s="1" t="s">
        <v>109</v>
      </c>
      <c r="EI14" s="1">
        <v>2</v>
      </c>
      <c r="EJ14" s="1"/>
      <c r="EK14" s="1">
        <v>100</v>
      </c>
      <c r="EL14" s="1"/>
      <c r="EM14" s="1"/>
      <c r="EN14" s="1"/>
      <c r="EO14" s="1"/>
      <c r="EP14" s="1"/>
      <c r="EQ14" s="42"/>
      <c r="EX14" s="41"/>
      <c r="EY14" s="1" t="s">
        <v>69</v>
      </c>
      <c r="EZ14" s="1">
        <f>AT44</f>
        <v>3.25</v>
      </c>
      <c r="FA14" s="1"/>
      <c r="FB14" s="1"/>
      <c r="FC14" s="1">
        <f>AW44</f>
        <v>154</v>
      </c>
      <c r="FD14" s="1"/>
      <c r="FE14" s="1"/>
      <c r="FF14" s="1"/>
      <c r="FG14" s="1"/>
      <c r="FH14" s="1"/>
      <c r="FI14" s="42"/>
      <c r="FQ14" s="41"/>
      <c r="FR14" s="1" t="s">
        <v>69</v>
      </c>
      <c r="FS14" s="1">
        <f>AT44</f>
        <v>3.25</v>
      </c>
      <c r="FT14" s="1"/>
      <c r="FU14" s="1"/>
      <c r="FV14" s="1">
        <f>AW44</f>
        <v>154</v>
      </c>
      <c r="FW14" s="1"/>
      <c r="FX14" s="1"/>
      <c r="FY14" s="1"/>
      <c r="FZ14" s="1"/>
      <c r="GA14" s="1"/>
      <c r="GB14" s="42"/>
      <c r="GI14" s="41"/>
      <c r="GJ14" s="1" t="s">
        <v>65</v>
      </c>
      <c r="GK14" s="1">
        <v>3.6</v>
      </c>
      <c r="GL14" s="1"/>
      <c r="GM14" s="1">
        <v>77.5</v>
      </c>
      <c r="GN14" s="1"/>
      <c r="GO14" s="1"/>
      <c r="GP14" s="1"/>
      <c r="GQ14" s="1"/>
      <c r="GR14" s="1"/>
      <c r="GS14" s="42"/>
      <c r="GZ14" s="41"/>
      <c r="HA14" s="1" t="s">
        <v>65</v>
      </c>
      <c r="HB14" s="1">
        <f>AT43</f>
        <v>3.81</v>
      </c>
      <c r="HC14" s="1"/>
      <c r="HD14" s="1"/>
      <c r="HE14" s="1">
        <f>AW43</f>
        <v>78</v>
      </c>
      <c r="HF14" s="1"/>
      <c r="HG14" s="1"/>
      <c r="HH14" s="1"/>
      <c r="HI14" s="1"/>
      <c r="HJ14" s="1"/>
      <c r="HK14" s="42"/>
    </row>
    <row r="15" spans="1:219" ht="15.75" thickBot="1" x14ac:dyDescent="0.3">
      <c r="A15" s="1"/>
      <c r="B15" s="6"/>
      <c r="C15" s="190"/>
      <c r="D15" s="191"/>
      <c r="E15" s="191"/>
      <c r="F15" s="191"/>
      <c r="G15" s="191"/>
      <c r="H15" s="194"/>
      <c r="I15" s="194"/>
      <c r="J15" s="195"/>
      <c r="K15" s="198"/>
      <c r="L15" s="199"/>
      <c r="M15" s="199"/>
      <c r="N15" s="199"/>
      <c r="O15" s="202"/>
      <c r="P15" s="203"/>
      <c r="Q15" s="206"/>
      <c r="R15" s="206"/>
      <c r="S15" s="327"/>
      <c r="T15" s="328"/>
      <c r="U15" s="332"/>
      <c r="V15" s="332"/>
      <c r="W15" s="332"/>
      <c r="X15" s="333"/>
      <c r="Y15" s="261"/>
      <c r="Z15" s="262"/>
      <c r="AA15" s="262"/>
      <c r="AB15" s="263"/>
      <c r="AC15" s="264"/>
      <c r="AD15" s="265"/>
      <c r="AE15" s="265"/>
      <c r="AF15" s="266"/>
      <c r="AG15" s="7"/>
      <c r="AH15" s="1"/>
      <c r="AI15" s="1"/>
      <c r="BC15" s="211"/>
      <c r="BD15" s="211"/>
      <c r="BE15" s="211"/>
      <c r="BF15" s="211"/>
      <c r="CI15" s="25"/>
      <c r="CL15">
        <v>4</v>
      </c>
      <c r="CO15">
        <v>2</v>
      </c>
      <c r="CP15">
        <v>2</v>
      </c>
      <c r="CQ15">
        <v>0.9</v>
      </c>
      <c r="CR15" t="s">
        <v>43</v>
      </c>
      <c r="CS15" s="25">
        <v>0.11</v>
      </c>
      <c r="CT15" t="s">
        <v>43</v>
      </c>
      <c r="CU15" s="24"/>
      <c r="CV15" s="24"/>
      <c r="CW15" s="25"/>
      <c r="CZ15" s="41"/>
      <c r="DA15" s="1" t="s">
        <v>110</v>
      </c>
      <c r="DB15" s="1">
        <v>2.9</v>
      </c>
      <c r="DC15" s="1">
        <v>100</v>
      </c>
      <c r="DD15" s="1"/>
      <c r="DE15" s="1"/>
      <c r="DF15" s="1"/>
      <c r="DG15" s="1"/>
      <c r="DH15" s="1"/>
      <c r="DI15" s="42"/>
      <c r="DJ15" s="1"/>
      <c r="DK15" s="1"/>
      <c r="DL15" s="1"/>
      <c r="DM15" s="1"/>
      <c r="DN15" s="1"/>
      <c r="DO15" s="1"/>
      <c r="DP15" s="41"/>
      <c r="DQ15" s="1" t="s">
        <v>109</v>
      </c>
      <c r="DR15" s="1">
        <v>2</v>
      </c>
      <c r="DS15" s="1"/>
      <c r="DT15" s="1">
        <v>100</v>
      </c>
      <c r="DU15" s="1"/>
      <c r="DV15" s="1"/>
      <c r="DW15" s="1"/>
      <c r="DX15" s="1"/>
      <c r="DY15" s="1"/>
      <c r="DZ15" s="42"/>
      <c r="EA15" s="1"/>
      <c r="EB15" s="1"/>
      <c r="EC15" s="1"/>
      <c r="ED15" s="1"/>
      <c r="EE15" s="1"/>
      <c r="EF15" s="1"/>
      <c r="EG15" s="41"/>
      <c r="EH15" s="1" t="s">
        <v>65</v>
      </c>
      <c r="EI15" s="1">
        <f>AT43</f>
        <v>3.81</v>
      </c>
      <c r="EJ15" s="1"/>
      <c r="EK15" s="1">
        <f>AW43</f>
        <v>78</v>
      </c>
      <c r="EL15" s="1"/>
      <c r="EM15" s="1"/>
      <c r="EN15" s="1"/>
      <c r="EO15" s="1"/>
      <c r="EP15" s="1"/>
      <c r="EQ15" s="42"/>
      <c r="EX15" s="41"/>
      <c r="EY15" s="1" t="s">
        <v>65</v>
      </c>
      <c r="EZ15" s="1">
        <f>AT43</f>
        <v>3.81</v>
      </c>
      <c r="FA15" s="1"/>
      <c r="FB15" s="1"/>
      <c r="FC15" s="1">
        <f>AW43</f>
        <v>78</v>
      </c>
      <c r="FD15" s="1"/>
      <c r="FE15" s="1"/>
      <c r="FF15" s="1"/>
      <c r="FG15" s="1"/>
      <c r="FH15" s="1"/>
      <c r="FI15" s="42"/>
      <c r="FQ15" s="41"/>
      <c r="FR15" s="1" t="s">
        <v>65</v>
      </c>
      <c r="FS15" s="1">
        <f>AT43</f>
        <v>3.81</v>
      </c>
      <c r="FT15" s="1"/>
      <c r="FU15" s="1"/>
      <c r="FV15" s="1">
        <f>AW43</f>
        <v>78</v>
      </c>
      <c r="FW15" s="1"/>
      <c r="FX15" s="1"/>
      <c r="FY15" s="1"/>
      <c r="FZ15" s="1"/>
      <c r="GA15" s="1"/>
      <c r="GB15" s="42"/>
      <c r="GI15" s="41"/>
      <c r="GJ15" s="1" t="s">
        <v>68</v>
      </c>
      <c r="GK15" s="1">
        <f>(GK18+GK17)/2</f>
        <v>2.3249999999999997</v>
      </c>
      <c r="GL15" s="1"/>
      <c r="GM15" s="1">
        <v>109</v>
      </c>
      <c r="GN15" s="1"/>
      <c r="GO15" s="1"/>
      <c r="GP15" s="1"/>
      <c r="GQ15" s="1"/>
      <c r="GR15" s="1"/>
      <c r="GS15" s="42"/>
      <c r="GZ15" s="41"/>
      <c r="HA15" s="1" t="s">
        <v>68</v>
      </c>
      <c r="HB15" s="1">
        <f>(HB17+HB18)/2</f>
        <v>2.3249999999999997</v>
      </c>
      <c r="HC15" s="1"/>
      <c r="HD15" s="1"/>
      <c r="HE15" s="1">
        <v>109</v>
      </c>
      <c r="HF15" s="1"/>
      <c r="HG15" s="1"/>
      <c r="HH15" s="1"/>
      <c r="HI15" s="1"/>
      <c r="HJ15" s="1"/>
      <c r="HK15" s="42"/>
    </row>
    <row r="16" spans="1:219" ht="15" customHeight="1" thickBot="1" x14ac:dyDescent="0.3">
      <c r="A16" s="1"/>
      <c r="B16" s="6"/>
      <c r="C16" s="22" t="s">
        <v>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212" t="str">
        <f>IF(OR(Y14="",AC14="",O14="",S14=""),"!E!!",IF(BD35=0,"",IF(BD35=1,"OK",IF(BD35=3,"!E!","NO"))))</f>
        <v>OK</v>
      </c>
      <c r="R16" s="213"/>
      <c r="S16" s="213"/>
      <c r="T16" s="214"/>
      <c r="U16" s="218" t="s">
        <v>41</v>
      </c>
      <c r="V16" s="219"/>
      <c r="W16" s="219"/>
      <c r="X16" s="219"/>
      <c r="Y16" s="220"/>
      <c r="Z16" s="220"/>
      <c r="AA16" s="220"/>
      <c r="AB16" s="220"/>
      <c r="AC16" s="221"/>
      <c r="AD16" s="226">
        <f>IF(AC14="","0,11",VLOOKUP(AC14,CR13:CS16,2))</f>
        <v>5.5E-2</v>
      </c>
      <c r="AE16" s="227"/>
      <c r="AF16" s="228"/>
      <c r="AG16" s="7"/>
      <c r="AH16" s="1"/>
      <c r="AI16" s="1"/>
      <c r="BC16" s="211"/>
      <c r="BD16" s="211"/>
      <c r="BE16" s="211"/>
      <c r="BF16" s="211"/>
      <c r="CI16" s="106" t="s">
        <v>88</v>
      </c>
      <c r="CJ16" s="107"/>
      <c r="CK16" s="107" t="str">
        <f>IF(N12="","",VLOOKUP(N12,CI20:CJ26,2))</f>
        <v>G</v>
      </c>
      <c r="CL16" s="107"/>
      <c r="CM16" s="108"/>
      <c r="CO16">
        <v>3</v>
      </c>
      <c r="CQ16">
        <v>0.8</v>
      </c>
      <c r="CR16" t="s">
        <v>90</v>
      </c>
      <c r="CS16" s="25">
        <v>5.5E-2</v>
      </c>
      <c r="CT16" s="25" t="s">
        <v>90</v>
      </c>
      <c r="CU16" s="24"/>
      <c r="CV16" s="24"/>
      <c r="CW16" s="25"/>
      <c r="CZ16" s="41"/>
      <c r="DA16" s="1" t="s">
        <v>109</v>
      </c>
      <c r="DB16" s="1">
        <v>2</v>
      </c>
      <c r="DC16" s="1">
        <v>100</v>
      </c>
      <c r="DD16" s="1"/>
      <c r="DE16" s="1"/>
      <c r="DF16" s="1"/>
      <c r="DG16" s="1"/>
      <c r="DH16" s="1"/>
      <c r="DI16" s="42"/>
      <c r="DJ16" s="1"/>
      <c r="DK16" s="1"/>
      <c r="DL16" s="1"/>
      <c r="DM16" s="1"/>
      <c r="DN16" s="1"/>
      <c r="DO16" s="1"/>
      <c r="DP16" s="41"/>
      <c r="DQ16" s="1" t="s">
        <v>69</v>
      </c>
      <c r="DR16" s="1">
        <f>AT44</f>
        <v>3.25</v>
      </c>
      <c r="DS16" s="1"/>
      <c r="DT16" s="1">
        <f>AW44</f>
        <v>154</v>
      </c>
      <c r="DU16" s="1"/>
      <c r="DV16" s="1"/>
      <c r="DW16" s="1"/>
      <c r="DX16" s="1"/>
      <c r="DY16" s="1"/>
      <c r="DZ16" s="42"/>
      <c r="EA16" s="1"/>
      <c r="EB16" s="1"/>
      <c r="EC16" s="1"/>
      <c r="ED16" s="1"/>
      <c r="EE16" s="1"/>
      <c r="EF16" s="1"/>
      <c r="EG16" s="41"/>
      <c r="EH16" s="1" t="s">
        <v>68</v>
      </c>
      <c r="EI16" s="1">
        <f>(EI17+EI18)/2</f>
        <v>2.625</v>
      </c>
      <c r="EJ16" s="1"/>
      <c r="EK16" s="1">
        <v>109</v>
      </c>
      <c r="EL16" s="1"/>
      <c r="EM16" s="1"/>
      <c r="EN16" s="1"/>
      <c r="EO16" s="1"/>
      <c r="EP16" s="1"/>
      <c r="EQ16" s="42"/>
      <c r="EX16" s="41"/>
      <c r="EY16" s="1" t="s">
        <v>68</v>
      </c>
      <c r="EZ16" s="1">
        <f>(EZ17+EZ18)/2</f>
        <v>2.625</v>
      </c>
      <c r="FA16" s="1"/>
      <c r="FB16" s="1"/>
      <c r="FC16" s="1">
        <f>FC17</f>
        <v>109</v>
      </c>
      <c r="FD16" s="1"/>
      <c r="FE16" s="1"/>
      <c r="FF16" s="1"/>
      <c r="FG16" s="1"/>
      <c r="FH16" s="1"/>
      <c r="FI16" s="42"/>
      <c r="FQ16" s="41"/>
      <c r="FR16" s="1" t="s">
        <v>68</v>
      </c>
      <c r="FS16" s="1">
        <f>(FS17+FS18)/2</f>
        <v>2.625</v>
      </c>
      <c r="FT16" s="1"/>
      <c r="FU16" s="1"/>
      <c r="FV16" s="1">
        <f>FV17</f>
        <v>109</v>
      </c>
      <c r="FW16" s="1"/>
      <c r="FX16" s="1"/>
      <c r="FY16" s="1"/>
      <c r="FZ16" s="1"/>
      <c r="GA16" s="1"/>
      <c r="GB16" s="42"/>
      <c r="GI16" s="41"/>
      <c r="GJ16" s="1" t="s">
        <v>71</v>
      </c>
      <c r="GK16" s="1">
        <f>AT47</f>
        <v>0</v>
      </c>
      <c r="GL16" s="1"/>
      <c r="GM16" s="1">
        <f>AW47</f>
        <v>0</v>
      </c>
      <c r="GN16" s="1"/>
      <c r="GO16" s="1"/>
      <c r="GP16" s="1"/>
      <c r="GQ16" s="1"/>
      <c r="GR16" s="1"/>
      <c r="GS16" s="42"/>
      <c r="GZ16" s="41"/>
      <c r="HA16" s="1" t="s">
        <v>71</v>
      </c>
      <c r="HB16" s="1">
        <f>AT47</f>
        <v>0</v>
      </c>
      <c r="HC16" s="1"/>
      <c r="HD16" s="1"/>
      <c r="HE16" s="1">
        <f>AW47</f>
        <v>0</v>
      </c>
      <c r="HF16" s="1"/>
      <c r="HG16" s="1"/>
      <c r="HH16" s="1"/>
      <c r="HI16" s="1"/>
      <c r="HJ16" s="1"/>
      <c r="HK16" s="42"/>
    </row>
    <row r="17" spans="1:224" ht="15.75" x14ac:dyDescent="0.25">
      <c r="A17" s="1"/>
      <c r="B17" s="6"/>
      <c r="C17" s="232" t="str">
        <f>IF(OR(Y14="",AC14="",O14="",S14=""),"Compilare Ug , psi, comune periodo",IF(BD35=0,"",IF(BD35=1,"POSITIVA",IF(BD35=3,"Modif. tipologia non realizz. o incompl.","NEGATIVA"))))</f>
        <v>POSITIVA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4"/>
      <c r="Q17" s="215"/>
      <c r="R17" s="216"/>
      <c r="S17" s="216"/>
      <c r="T17" s="217"/>
      <c r="U17" s="218"/>
      <c r="V17" s="219"/>
      <c r="W17" s="219"/>
      <c r="X17" s="219"/>
      <c r="Y17" s="219"/>
      <c r="Z17" s="219"/>
      <c r="AA17" s="219"/>
      <c r="AB17" s="219"/>
      <c r="AC17" s="222"/>
      <c r="AD17" s="229"/>
      <c r="AE17" s="230"/>
      <c r="AF17" s="231"/>
      <c r="AG17" s="7"/>
      <c r="AH17" s="1"/>
      <c r="AI17" s="1"/>
      <c r="AJ17" s="235" t="s">
        <v>99</v>
      </c>
      <c r="AK17" s="236"/>
      <c r="AL17" s="241" t="s">
        <v>81</v>
      </c>
      <c r="AM17" s="242"/>
      <c r="AN17" s="242"/>
      <c r="AO17" s="243"/>
      <c r="AP17" s="82"/>
      <c r="AQ17" s="250" t="s">
        <v>1</v>
      </c>
      <c r="AR17" s="251"/>
      <c r="AS17" s="252"/>
      <c r="AT17" s="235" t="s">
        <v>98</v>
      </c>
      <c r="AU17" s="236"/>
      <c r="AV17" s="253" t="s">
        <v>80</v>
      </c>
      <c r="AW17" s="125"/>
      <c r="BC17" s="211"/>
      <c r="BD17" s="211"/>
      <c r="BE17" s="211"/>
      <c r="BF17" s="211"/>
      <c r="BT17" s="53" t="s">
        <v>72</v>
      </c>
      <c r="BU17" s="54"/>
      <c r="BV17" s="54"/>
      <c r="BW17" s="55" t="str">
        <f>VLOOKUP(AJ6,CD12:CF13,3)</f>
        <v>A</v>
      </c>
      <c r="BX17" s="58" t="s">
        <v>73</v>
      </c>
      <c r="CI17" s="100"/>
      <c r="CJ17" s="96"/>
      <c r="CK17" s="96"/>
      <c r="CL17" s="96"/>
      <c r="CM17" s="101"/>
      <c r="CO17">
        <v>4</v>
      </c>
      <c r="CQ17">
        <v>0.7</v>
      </c>
      <c r="CS17" s="25"/>
      <c r="CT17" s="25"/>
      <c r="CU17" s="24"/>
      <c r="CV17" s="24"/>
      <c r="CW17" s="25"/>
      <c r="CZ17" s="41"/>
      <c r="DA17" s="1" t="s">
        <v>55</v>
      </c>
      <c r="DB17" s="1">
        <f>AT48</f>
        <v>0</v>
      </c>
      <c r="DC17" s="1">
        <f>AW48</f>
        <v>0</v>
      </c>
      <c r="DD17" s="1"/>
      <c r="DE17" s="1"/>
      <c r="DF17" s="1"/>
      <c r="DG17" s="1"/>
      <c r="DH17" s="1"/>
      <c r="DI17" s="42"/>
      <c r="DJ17" s="1"/>
      <c r="DK17" s="1"/>
      <c r="DL17" s="1"/>
      <c r="DM17" s="1"/>
      <c r="DN17" s="1"/>
      <c r="DO17" s="1"/>
      <c r="DP17" s="41"/>
      <c r="DQ17" s="1" t="s">
        <v>55</v>
      </c>
      <c r="DR17" s="1">
        <f>AT48</f>
        <v>0</v>
      </c>
      <c r="DS17" s="1"/>
      <c r="DT17" s="1">
        <v>109</v>
      </c>
      <c r="DU17" s="1"/>
      <c r="DV17" s="1"/>
      <c r="DW17" s="1"/>
      <c r="DX17" s="1"/>
      <c r="DY17" s="1"/>
      <c r="DZ17" s="42"/>
      <c r="EA17" s="1"/>
      <c r="EB17" s="1"/>
      <c r="EC17" s="1"/>
      <c r="ED17" s="1"/>
      <c r="EE17" s="1"/>
      <c r="EF17" s="1"/>
      <c r="EG17" s="41"/>
      <c r="EH17" s="1" t="s">
        <v>55</v>
      </c>
      <c r="EI17" s="1">
        <f>AT41</f>
        <v>2.5</v>
      </c>
      <c r="EJ17" s="1"/>
      <c r="EK17" s="1">
        <v>109</v>
      </c>
      <c r="EL17" s="1"/>
      <c r="EM17" s="1"/>
      <c r="EN17" s="1"/>
      <c r="EO17" s="1"/>
      <c r="EP17" s="1"/>
      <c r="EQ17" s="42"/>
      <c r="EX17" s="41"/>
      <c r="EY17" s="1" t="s">
        <v>55</v>
      </c>
      <c r="EZ17" s="1">
        <f>AT41</f>
        <v>2.5</v>
      </c>
      <c r="FA17" s="1"/>
      <c r="FB17" s="1"/>
      <c r="FC17" s="1">
        <f>AW41</f>
        <v>109</v>
      </c>
      <c r="FD17" s="1"/>
      <c r="FE17" s="1"/>
      <c r="FF17" s="1"/>
      <c r="FG17" s="1"/>
      <c r="FH17" s="1"/>
      <c r="FI17" s="42"/>
      <c r="FQ17" s="41"/>
      <c r="FR17" s="1" t="s">
        <v>55</v>
      </c>
      <c r="FS17" s="1">
        <f>AT41</f>
        <v>2.5</v>
      </c>
      <c r="FT17" s="1"/>
      <c r="FU17" s="1"/>
      <c r="FV17" s="1">
        <f>AW41</f>
        <v>109</v>
      </c>
      <c r="FW17" s="1"/>
      <c r="FX17" s="1"/>
      <c r="FY17" s="1"/>
      <c r="FZ17" s="1"/>
      <c r="GA17" s="1"/>
      <c r="GB17" s="42"/>
      <c r="GI17" s="41"/>
      <c r="GJ17" s="1" t="s">
        <v>55</v>
      </c>
      <c r="GK17" s="1">
        <f>AT45</f>
        <v>1.89</v>
      </c>
      <c r="GL17" s="1"/>
      <c r="GM17" s="1">
        <f>AW45</f>
        <v>100</v>
      </c>
      <c r="GN17" s="1"/>
      <c r="GO17" s="1"/>
      <c r="GP17" s="1"/>
      <c r="GQ17" s="1"/>
      <c r="GR17" s="1"/>
      <c r="GS17" s="42"/>
      <c r="GZ17" s="41"/>
      <c r="HA17" s="1" t="s">
        <v>55</v>
      </c>
      <c r="HB17" s="1">
        <f>AT45</f>
        <v>1.89</v>
      </c>
      <c r="HC17" s="1"/>
      <c r="HD17" s="1"/>
      <c r="HE17" s="1">
        <f>AW45</f>
        <v>100</v>
      </c>
      <c r="HF17" s="1"/>
      <c r="HG17" s="1"/>
      <c r="HH17" s="1"/>
      <c r="HI17" s="1"/>
      <c r="HJ17" s="1"/>
      <c r="HK17" s="42"/>
    </row>
    <row r="18" spans="1:224" ht="15.75" thickBot="1" x14ac:dyDescent="0.3">
      <c r="A18" s="1"/>
      <c r="B18" s="6"/>
      <c r="C18" s="176" t="str">
        <f>IF(Y14&gt;S14,"IL VETRO NON SODDISFA I REQUISITIMI MINIMI RICHIESTI","")</f>
        <v/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8"/>
      <c r="U18" s="223"/>
      <c r="V18" s="224"/>
      <c r="W18" s="224"/>
      <c r="X18" s="224"/>
      <c r="Y18" s="224"/>
      <c r="Z18" s="224"/>
      <c r="AA18" s="224"/>
      <c r="AB18" s="224"/>
      <c r="AC18" s="225"/>
      <c r="AD18" s="179" t="s">
        <v>24</v>
      </c>
      <c r="AE18" s="179"/>
      <c r="AF18" s="180"/>
      <c r="AG18" s="7"/>
      <c r="AH18" s="1"/>
      <c r="AI18" s="1"/>
      <c r="AJ18" s="237"/>
      <c r="AK18" s="238"/>
      <c r="AL18" s="244"/>
      <c r="AM18" s="245"/>
      <c r="AN18" s="245"/>
      <c r="AO18" s="246"/>
      <c r="AP18" s="83"/>
      <c r="AQ18" s="184" t="s">
        <v>97</v>
      </c>
      <c r="AR18" s="185"/>
      <c r="AS18" s="186"/>
      <c r="AT18" s="237"/>
      <c r="AU18" s="238"/>
      <c r="AV18" s="254"/>
      <c r="AW18" s="121"/>
      <c r="BC18" s="211"/>
      <c r="BD18" s="211"/>
      <c r="BE18" s="211"/>
      <c r="BF18" s="211"/>
      <c r="BG18" t="s">
        <v>96</v>
      </c>
      <c r="BH18" t="s">
        <v>95</v>
      </c>
      <c r="BI18" t="s">
        <v>94</v>
      </c>
      <c r="BJ18" t="s">
        <v>91</v>
      </c>
      <c r="BR18" t="s">
        <v>48</v>
      </c>
      <c r="BT18" s="56">
        <v>1535</v>
      </c>
      <c r="BU18" s="51">
        <v>1230</v>
      </c>
      <c r="BV18" s="52">
        <v>1850</v>
      </c>
      <c r="BW18" s="57">
        <v>1480</v>
      </c>
      <c r="BX18" s="59" t="s">
        <v>15</v>
      </c>
      <c r="CI18" s="102"/>
      <c r="CJ18" s="96"/>
      <c r="CK18" s="96"/>
      <c r="CL18" s="96"/>
      <c r="CM18" s="101"/>
      <c r="CQ18">
        <v>0.6</v>
      </c>
      <c r="CS18" s="25"/>
      <c r="CT18" s="25"/>
      <c r="CU18" s="24"/>
      <c r="CV18" s="24"/>
      <c r="CW18" s="25"/>
      <c r="CZ18" s="41"/>
      <c r="DA18" s="1"/>
      <c r="DB18" s="1"/>
      <c r="DC18" s="1">
        <f>AD16</f>
        <v>5.5E-2</v>
      </c>
      <c r="DD18" s="1"/>
      <c r="DE18" s="1"/>
      <c r="DF18" s="1"/>
      <c r="DG18" s="1"/>
      <c r="DH18" s="1"/>
      <c r="DI18" s="42"/>
      <c r="DJ18" s="1" t="s">
        <v>109</v>
      </c>
      <c r="DK18" s="1"/>
      <c r="DL18" s="1"/>
      <c r="DM18" s="1"/>
      <c r="DN18" s="1"/>
      <c r="DO18" s="1"/>
      <c r="DP18" s="41"/>
      <c r="DQ18" s="1"/>
      <c r="DR18" s="1"/>
      <c r="DS18" s="1"/>
      <c r="DT18" s="1">
        <f>CF16</f>
        <v>0</v>
      </c>
      <c r="DU18" s="1"/>
      <c r="DV18" s="1"/>
      <c r="DW18" s="1"/>
      <c r="DX18" s="1"/>
      <c r="DY18" s="1"/>
      <c r="DZ18" s="42"/>
      <c r="EA18" s="1" t="s">
        <v>109</v>
      </c>
      <c r="EB18" s="1"/>
      <c r="EC18" s="1"/>
      <c r="ED18" s="1"/>
      <c r="EE18" s="1"/>
      <c r="EF18" s="1"/>
      <c r="EG18" s="41"/>
      <c r="EH18" s="1" t="s">
        <v>67</v>
      </c>
      <c r="EI18" s="46">
        <f>AT42</f>
        <v>2.75</v>
      </c>
      <c r="EJ18" s="1"/>
      <c r="EK18" s="46">
        <v>109</v>
      </c>
      <c r="EL18" s="1"/>
      <c r="EM18" s="1"/>
      <c r="EN18" s="1"/>
      <c r="EO18" s="1"/>
      <c r="EP18" s="1"/>
      <c r="EQ18" s="42"/>
      <c r="ER18" s="1" t="s">
        <v>109</v>
      </c>
      <c r="ES18" s="1"/>
      <c r="ET18" s="1"/>
      <c r="EU18" s="1"/>
      <c r="EV18" s="1"/>
      <c r="EW18" s="1"/>
      <c r="EX18" s="41"/>
      <c r="EY18" s="1" t="s">
        <v>67</v>
      </c>
      <c r="EZ18" s="46">
        <f>AT42</f>
        <v>2.75</v>
      </c>
      <c r="FA18" s="1"/>
      <c r="FB18" s="1"/>
      <c r="FC18" s="46">
        <f>AW42</f>
        <v>109</v>
      </c>
      <c r="FD18" s="1"/>
      <c r="FE18" s="1"/>
      <c r="FF18" s="1"/>
      <c r="FG18" s="1"/>
      <c r="FH18" s="1"/>
      <c r="FI18" s="42"/>
      <c r="FJ18" s="1" t="s">
        <v>109</v>
      </c>
      <c r="FK18" s="1"/>
      <c r="FL18" s="1"/>
      <c r="FM18" s="1"/>
      <c r="FN18" s="1"/>
      <c r="FQ18" s="41"/>
      <c r="FR18" s="1" t="s">
        <v>67</v>
      </c>
      <c r="FS18" s="46">
        <f>AT42</f>
        <v>2.75</v>
      </c>
      <c r="FT18" s="1"/>
      <c r="FU18" s="1"/>
      <c r="FV18" s="46">
        <f>AW42</f>
        <v>109</v>
      </c>
      <c r="FW18" s="1"/>
      <c r="FX18" s="1"/>
      <c r="FY18" s="1"/>
      <c r="FZ18" s="1"/>
      <c r="GA18" s="1"/>
      <c r="GB18" s="42"/>
      <c r="GC18" s="1" t="s">
        <v>109</v>
      </c>
      <c r="GD18" s="1"/>
      <c r="GE18" s="1"/>
      <c r="GF18" s="1"/>
      <c r="GG18" s="1"/>
      <c r="GI18" s="41"/>
      <c r="GJ18" s="1" t="s">
        <v>67</v>
      </c>
      <c r="GK18" s="46">
        <f>AT46</f>
        <v>2.76</v>
      </c>
      <c r="GL18" s="1"/>
      <c r="GM18" s="46">
        <f>AW46</f>
        <v>209</v>
      </c>
      <c r="GN18" s="1"/>
      <c r="GO18" s="1"/>
      <c r="GP18" s="1"/>
      <c r="GQ18" s="1"/>
      <c r="GR18" s="1"/>
      <c r="GS18" s="42"/>
      <c r="GT18" s="1" t="s">
        <v>109</v>
      </c>
      <c r="GU18" s="1"/>
      <c r="GV18" s="1"/>
      <c r="GW18" s="1"/>
      <c r="GX18" s="1"/>
      <c r="GY18" s="1"/>
      <c r="GZ18" s="41"/>
      <c r="HA18" s="1" t="s">
        <v>67</v>
      </c>
      <c r="HB18" s="46">
        <f>AT46</f>
        <v>2.76</v>
      </c>
      <c r="HC18" s="1"/>
      <c r="HD18" s="1"/>
      <c r="HE18" s="46">
        <f>AW46</f>
        <v>209</v>
      </c>
      <c r="HF18" s="1"/>
      <c r="HG18" s="1"/>
      <c r="HH18" s="1"/>
      <c r="HI18" s="1"/>
      <c r="HJ18" s="1"/>
      <c r="HK18" s="42"/>
      <c r="HL18" s="1" t="s">
        <v>109</v>
      </c>
      <c r="HM18" s="1"/>
      <c r="HN18" s="1"/>
      <c r="HO18" s="1"/>
      <c r="HP18" s="1"/>
    </row>
    <row r="19" spans="1:224" s="36" customFormat="1" ht="18" customHeight="1" thickBot="1" x14ac:dyDescent="0.3">
      <c r="A19" s="46"/>
      <c r="B19" s="32"/>
      <c r="C19" s="187" t="s">
        <v>13</v>
      </c>
      <c r="D19" s="187"/>
      <c r="E19" s="187" t="s">
        <v>14</v>
      </c>
      <c r="F19" s="187"/>
      <c r="G19" s="187" t="s">
        <v>19</v>
      </c>
      <c r="H19" s="187"/>
      <c r="I19" s="187"/>
      <c r="J19" s="187" t="s">
        <v>20</v>
      </c>
      <c r="K19" s="187"/>
      <c r="L19" s="187"/>
      <c r="M19" s="187" t="s">
        <v>17</v>
      </c>
      <c r="N19" s="187"/>
      <c r="O19" s="187"/>
      <c r="P19" s="187" t="s">
        <v>18</v>
      </c>
      <c r="Q19" s="187"/>
      <c r="R19" s="187"/>
      <c r="S19" s="187"/>
      <c r="T19" s="33" t="s">
        <v>21</v>
      </c>
      <c r="U19" s="33"/>
      <c r="V19" s="187" t="s">
        <v>22</v>
      </c>
      <c r="W19" s="187"/>
      <c r="X19" s="187"/>
      <c r="Y19" s="33" t="s">
        <v>23</v>
      </c>
      <c r="Z19" s="33"/>
      <c r="AA19" s="267" t="s">
        <v>1</v>
      </c>
      <c r="AB19" s="268"/>
      <c r="AC19" s="34"/>
      <c r="AD19" s="181"/>
      <c r="AE19" s="182"/>
      <c r="AF19" s="183"/>
      <c r="AG19" s="35"/>
      <c r="AH19" s="46"/>
      <c r="AI19" s="46"/>
      <c r="AJ19" s="239"/>
      <c r="AK19" s="240"/>
      <c r="AL19" s="247"/>
      <c r="AM19" s="248"/>
      <c r="AN19" s="248"/>
      <c r="AO19" s="249"/>
      <c r="AP19" s="84"/>
      <c r="AQ19" s="269" t="s">
        <v>8253</v>
      </c>
      <c r="AR19" s="270"/>
      <c r="AS19" s="271"/>
      <c r="AT19" s="239"/>
      <c r="AU19" s="240"/>
      <c r="AV19" s="255"/>
      <c r="AW19" s="123"/>
      <c r="BC19" s="211"/>
      <c r="BD19" s="211"/>
      <c r="BE19" s="211"/>
      <c r="BF19" s="211"/>
      <c r="BJ19" s="36" t="s">
        <v>92</v>
      </c>
      <c r="BK19" s="36" t="s">
        <v>93</v>
      </c>
      <c r="BL19" s="36" t="s">
        <v>87</v>
      </c>
      <c r="BM19" s="36" t="s">
        <v>85</v>
      </c>
      <c r="BN19" s="36" t="s">
        <v>86</v>
      </c>
      <c r="BO19" s="36" t="s">
        <v>80</v>
      </c>
      <c r="BP19" s="77" t="s">
        <v>79</v>
      </c>
      <c r="BQ19" s="46" t="s">
        <v>117</v>
      </c>
      <c r="BR19" s="36" t="s">
        <v>47</v>
      </c>
      <c r="BS19" s="36" t="s">
        <v>50</v>
      </c>
      <c r="BT19" s="60">
        <v>1480</v>
      </c>
      <c r="BU19" s="61">
        <v>1480</v>
      </c>
      <c r="BV19" s="62">
        <v>2180</v>
      </c>
      <c r="BW19" s="63">
        <v>2180</v>
      </c>
      <c r="BX19" s="64" t="s">
        <v>16</v>
      </c>
      <c r="BY19" s="36">
        <v>11</v>
      </c>
      <c r="BZ19" s="36">
        <v>12</v>
      </c>
      <c r="CA19" s="36">
        <v>22</v>
      </c>
      <c r="CB19" s="36">
        <v>23</v>
      </c>
      <c r="CC19" s="36">
        <v>24</v>
      </c>
      <c r="CD19" s="36">
        <v>33</v>
      </c>
      <c r="CE19" s="36">
        <v>36</v>
      </c>
      <c r="CI19" s="109"/>
      <c r="CJ19" s="107"/>
      <c r="CK19" s="107"/>
      <c r="CL19" s="111" t="s">
        <v>1</v>
      </c>
      <c r="CM19" s="108" t="s">
        <v>0</v>
      </c>
      <c r="CQ19" s="36">
        <v>2.7</v>
      </c>
      <c r="CS19" s="26"/>
      <c r="CT19" s="27"/>
      <c r="CU19" s="37"/>
      <c r="CV19" s="37"/>
      <c r="CW19" s="27"/>
      <c r="CZ19" s="45" t="s">
        <v>56</v>
      </c>
      <c r="DA19" s="46" t="s">
        <v>57</v>
      </c>
      <c r="DB19" s="46" t="s">
        <v>64</v>
      </c>
      <c r="DC19" s="46" t="s">
        <v>58</v>
      </c>
      <c r="DD19" s="46" t="s">
        <v>53</v>
      </c>
      <c r="DE19" s="46" t="s">
        <v>54</v>
      </c>
      <c r="DF19" s="46" t="s">
        <v>59</v>
      </c>
      <c r="DG19" s="46" t="s">
        <v>62</v>
      </c>
      <c r="DH19" s="46" t="s">
        <v>63</v>
      </c>
      <c r="DI19" s="47" t="s">
        <v>1</v>
      </c>
      <c r="DJ19" s="46" t="s">
        <v>111</v>
      </c>
      <c r="DK19" s="46" t="s">
        <v>113</v>
      </c>
      <c r="DL19" s="46" t="s">
        <v>115</v>
      </c>
      <c r="DM19" s="46" t="s">
        <v>114</v>
      </c>
      <c r="DN19" s="46" t="s">
        <v>116</v>
      </c>
      <c r="DO19" s="46"/>
      <c r="DP19" s="45" t="s">
        <v>56</v>
      </c>
      <c r="DQ19" s="46" t="s">
        <v>57</v>
      </c>
      <c r="DR19" s="46" t="s">
        <v>64</v>
      </c>
      <c r="DS19" s="46" t="s">
        <v>66</v>
      </c>
      <c r="DT19" s="46" t="s">
        <v>58</v>
      </c>
      <c r="DU19" s="46" t="s">
        <v>53</v>
      </c>
      <c r="DV19" s="46" t="s">
        <v>54</v>
      </c>
      <c r="DW19" s="46" t="s">
        <v>59</v>
      </c>
      <c r="DX19" s="46" t="s">
        <v>62</v>
      </c>
      <c r="DY19" s="46" t="s">
        <v>63</v>
      </c>
      <c r="DZ19" s="47" t="s">
        <v>1</v>
      </c>
      <c r="EA19" s="46" t="s">
        <v>111</v>
      </c>
      <c r="EB19" s="46" t="s">
        <v>113</v>
      </c>
      <c r="EC19" s="46" t="s">
        <v>115</v>
      </c>
      <c r="ED19" s="46" t="s">
        <v>114</v>
      </c>
      <c r="EE19" s="46" t="s">
        <v>116</v>
      </c>
      <c r="EF19" s="46"/>
      <c r="EG19" s="45" t="s">
        <v>56</v>
      </c>
      <c r="EH19" s="46" t="s">
        <v>57</v>
      </c>
      <c r="EI19" s="46" t="s">
        <v>64</v>
      </c>
      <c r="EJ19" s="46" t="s">
        <v>66</v>
      </c>
      <c r="EK19" s="46" t="s">
        <v>58</v>
      </c>
      <c r="EL19" s="46" t="s">
        <v>53</v>
      </c>
      <c r="EM19" s="46" t="s">
        <v>54</v>
      </c>
      <c r="EN19" s="46" t="s">
        <v>59</v>
      </c>
      <c r="EO19" s="46" t="s">
        <v>62</v>
      </c>
      <c r="EP19" s="46" t="s">
        <v>63</v>
      </c>
      <c r="EQ19" s="47" t="s">
        <v>1</v>
      </c>
      <c r="ER19" s="46" t="s">
        <v>111</v>
      </c>
      <c r="ES19" s="46" t="s">
        <v>113</v>
      </c>
      <c r="ET19" s="46" t="s">
        <v>115</v>
      </c>
      <c r="EU19" s="46" t="s">
        <v>114</v>
      </c>
      <c r="EV19" s="46" t="s">
        <v>116</v>
      </c>
      <c r="EW19" s="46"/>
      <c r="EX19" s="45" t="s">
        <v>56</v>
      </c>
      <c r="EY19" s="46" t="s">
        <v>57</v>
      </c>
      <c r="EZ19" s="46" t="s">
        <v>64</v>
      </c>
      <c r="FA19" s="46" t="s">
        <v>66</v>
      </c>
      <c r="FB19" s="46" t="s">
        <v>70</v>
      </c>
      <c r="FC19" s="46" t="s">
        <v>58</v>
      </c>
      <c r="FD19" s="46" t="s">
        <v>53</v>
      </c>
      <c r="FE19" s="46" t="s">
        <v>54</v>
      </c>
      <c r="FF19" s="46" t="s">
        <v>59</v>
      </c>
      <c r="FG19" s="46" t="s">
        <v>62</v>
      </c>
      <c r="FH19" s="46" t="s">
        <v>63</v>
      </c>
      <c r="FI19" s="47" t="s">
        <v>1</v>
      </c>
      <c r="FJ19" s="46" t="s">
        <v>111</v>
      </c>
      <c r="FK19" s="46" t="s">
        <v>113</v>
      </c>
      <c r="FL19" s="46" t="s">
        <v>115</v>
      </c>
      <c r="FM19" s="46" t="s">
        <v>114</v>
      </c>
      <c r="FN19" s="46" t="s">
        <v>116</v>
      </c>
      <c r="FQ19" s="45" t="s">
        <v>56</v>
      </c>
      <c r="FR19" s="46" t="s">
        <v>57</v>
      </c>
      <c r="FS19" s="46" t="s">
        <v>64</v>
      </c>
      <c r="FT19" s="46" t="s">
        <v>66</v>
      </c>
      <c r="FU19" s="46" t="s">
        <v>70</v>
      </c>
      <c r="FV19" s="46" t="s">
        <v>58</v>
      </c>
      <c r="FW19" s="46" t="s">
        <v>53</v>
      </c>
      <c r="FX19" s="46" t="s">
        <v>54</v>
      </c>
      <c r="FY19" s="46" t="s">
        <v>59</v>
      </c>
      <c r="FZ19" s="46" t="s">
        <v>62</v>
      </c>
      <c r="GA19" s="46" t="s">
        <v>63</v>
      </c>
      <c r="GB19" s="47" t="s">
        <v>1</v>
      </c>
      <c r="GC19" s="46" t="s">
        <v>111</v>
      </c>
      <c r="GD19" s="46" t="s">
        <v>113</v>
      </c>
      <c r="GE19" s="46" t="s">
        <v>115</v>
      </c>
      <c r="GF19" s="46" t="s">
        <v>114</v>
      </c>
      <c r="GG19" s="46" t="s">
        <v>116</v>
      </c>
      <c r="GI19" s="45" t="s">
        <v>56</v>
      </c>
      <c r="GJ19" s="46" t="s">
        <v>57</v>
      </c>
      <c r="GK19" s="46" t="s">
        <v>64</v>
      </c>
      <c r="GL19" s="46" t="s">
        <v>66</v>
      </c>
      <c r="GM19" s="46" t="s">
        <v>58</v>
      </c>
      <c r="GN19" s="46" t="s">
        <v>53</v>
      </c>
      <c r="GO19" s="46" t="s">
        <v>54</v>
      </c>
      <c r="GP19" s="46" t="s">
        <v>59</v>
      </c>
      <c r="GQ19" s="46" t="s">
        <v>62</v>
      </c>
      <c r="GR19" s="46" t="s">
        <v>63</v>
      </c>
      <c r="GS19" s="47" t="s">
        <v>1</v>
      </c>
      <c r="GT19" s="46" t="s">
        <v>111</v>
      </c>
      <c r="GU19" s="46" t="s">
        <v>113</v>
      </c>
      <c r="GV19" s="46" t="s">
        <v>115</v>
      </c>
      <c r="GW19" s="46" t="s">
        <v>114</v>
      </c>
      <c r="GX19" s="46" t="s">
        <v>116</v>
      </c>
      <c r="GY19" s="46"/>
      <c r="GZ19" s="45" t="s">
        <v>56</v>
      </c>
      <c r="HA19" s="46" t="s">
        <v>57</v>
      </c>
      <c r="HB19" s="46" t="s">
        <v>64</v>
      </c>
      <c r="HC19" s="46" t="s">
        <v>66</v>
      </c>
      <c r="HD19" s="46" t="s">
        <v>70</v>
      </c>
      <c r="HE19" s="46" t="s">
        <v>58</v>
      </c>
      <c r="HF19" s="46" t="s">
        <v>53</v>
      </c>
      <c r="HG19" s="46" t="s">
        <v>54</v>
      </c>
      <c r="HH19" s="46" t="s">
        <v>59</v>
      </c>
      <c r="HI19" s="46" t="s">
        <v>62</v>
      </c>
      <c r="HJ19" s="46" t="s">
        <v>63</v>
      </c>
      <c r="HK19" s="47" t="s">
        <v>1</v>
      </c>
      <c r="HL19" s="46" t="s">
        <v>111</v>
      </c>
      <c r="HM19" s="46" t="s">
        <v>113</v>
      </c>
      <c r="HN19" s="46" t="s">
        <v>115</v>
      </c>
      <c r="HO19" s="46" t="s">
        <v>114</v>
      </c>
      <c r="HP19" s="46" t="s">
        <v>116</v>
      </c>
    </row>
    <row r="20" spans="1:224" s="28" customFormat="1" ht="15.75" thickBot="1" x14ac:dyDescent="0.3">
      <c r="A20" s="46"/>
      <c r="B20" s="32"/>
      <c r="C20" s="161">
        <v>1</v>
      </c>
      <c r="D20" s="161"/>
      <c r="E20" s="149">
        <v>1</v>
      </c>
      <c r="F20" s="150"/>
      <c r="G20" s="169">
        <v>800</v>
      </c>
      <c r="H20" s="170"/>
      <c r="I20" s="170"/>
      <c r="J20" s="169">
        <v>2100</v>
      </c>
      <c r="K20" s="170"/>
      <c r="L20" s="171"/>
      <c r="M20" s="169">
        <v>2</v>
      </c>
      <c r="N20" s="170"/>
      <c r="O20" s="171"/>
      <c r="P20" s="169">
        <v>2</v>
      </c>
      <c r="Q20" s="170"/>
      <c r="R20" s="170"/>
      <c r="S20" s="171"/>
      <c r="T20" s="169"/>
      <c r="U20" s="171"/>
      <c r="V20" s="149"/>
      <c r="W20" s="151"/>
      <c r="X20" s="150"/>
      <c r="Y20" s="152">
        <f t="shared" ref="Y20:Y34" si="0">IF(OR(E20="",G20="",J20="",M20="",P20="",BR20="13",BR20="14",BR20="16",BR20="21",BR20="26",BR20="31",BR20="32",BR20="34"),"",G20*J20/10^6)</f>
        <v>1.68</v>
      </c>
      <c r="Z20" s="153"/>
      <c r="AA20" s="154">
        <f>IF(OR(E20="",G20="",J20="",M20="",P20=""),"",IF(BS20="NO","!E!!",AQ20))</f>
        <v>1.8458449571522744</v>
      </c>
      <c r="AB20" s="155"/>
      <c r="AC20" s="80" t="str">
        <f>IF(AND(E20="",G20="",J20="",M20="",P20=""),"",IF(AND(BC20&gt;0,BC20&lt;5),"!E!",IF(BS20="NO","!E!",AT20)))</f>
        <v>OK</v>
      </c>
      <c r="AD20" s="132" t="str">
        <f>IF(OR(E20="",G20="",J20="",M20="",P20="",),"",IF(AA20=BX20,"no","si"))</f>
        <v>si</v>
      </c>
      <c r="AE20" s="156"/>
      <c r="AF20" s="133"/>
      <c r="AG20" s="35"/>
      <c r="AH20" s="46"/>
      <c r="AI20" s="46"/>
      <c r="AJ20" s="157">
        <v>1</v>
      </c>
      <c r="AK20" s="157"/>
      <c r="AL20" s="126" t="s">
        <v>83</v>
      </c>
      <c r="AM20" s="127"/>
      <c r="AN20" s="127"/>
      <c r="AO20" s="128"/>
      <c r="AP20" s="85"/>
      <c r="AQ20" s="129">
        <f>IF(OR(E20="",G20="",J20="",M20="",P20="",),"",BG20)</f>
        <v>1.8458449571522744</v>
      </c>
      <c r="AR20" s="130"/>
      <c r="AS20" s="131"/>
      <c r="AT20" s="132" t="str">
        <f>IF(OR(E20="",G20="",J20="",M20="",P20="",),"",IF(AQ20&lt;($O$14+0.0499),"OK","NO"))</f>
        <v>OK</v>
      </c>
      <c r="AU20" s="133"/>
      <c r="AV20" s="129">
        <f>Y20</f>
        <v>1.68</v>
      </c>
      <c r="AW20" s="131"/>
      <c r="AX20" s="36">
        <f t="shared" ref="AX20:AX34" si="1">IF(OR(E20="",G20="",J20="",M20="",P20="",),0,(AQ20*AV20*E20))</f>
        <v>3.1010195280158208</v>
      </c>
      <c r="AY20" s="36">
        <f>IF(OR(E20="",G20="",J20="",M20="",P20="",),0,(AV20*E20))</f>
        <v>1.68</v>
      </c>
      <c r="AZ20" s="36"/>
      <c r="BA20" s="36"/>
      <c r="BB20" s="36"/>
      <c r="BC20" s="36">
        <f>IF(E20&lt;&gt;"",1,0)+IF(G20&lt;&gt;"",1,0)+IF(J20&lt;&gt;"",1,0)+IF(M20&lt;&gt;"",1,0)+IF(P20&lt;&gt;"",1,0)</f>
        <v>5</v>
      </c>
      <c r="BD20" s="28">
        <f>IF(AND(AC20="",BS20=""),0,IF(AND(AC20="!E!",BS20="NO"),3,IF(AC20="!E!",3, IF(AC20="OK",1,2))))</f>
        <v>1</v>
      </c>
      <c r="BE20" s="28">
        <f>IF(T20="",0,T20)</f>
        <v>0</v>
      </c>
      <c r="BF20" s="28">
        <f>IF(V20="",0,V20)</f>
        <v>0</v>
      </c>
      <c r="BG20" s="28">
        <f>IF(BM20="A",BH20,IF(BM20="B",BI20,IF(BM20="C",BX20,"")))</f>
        <v>1.8458449571522744</v>
      </c>
      <c r="BH20" s="28">
        <f>IF(BN20="G",BX20,MIN(BX20,BI20))</f>
        <v>1.8458449571522744</v>
      </c>
      <c r="BI20" s="79">
        <f>IF(BO20="C",BJ20,BK20)</f>
        <v>1.8458449571522744</v>
      </c>
      <c r="BJ20" s="28">
        <f>IF(BP20="A",BU20,BT20)</f>
        <v>1.8458449571522744</v>
      </c>
      <c r="BK20" s="28">
        <f>IF(BP20="A",BW20,BV20)</f>
        <v>1.6853581886932805</v>
      </c>
      <c r="BL20" s="28" t="str">
        <f>IF(AL20="","se serve",AL20)</f>
        <v>sempre</v>
      </c>
      <c r="BM20" s="28" t="str">
        <f>VLOOKUP(BL20,$CG$12:$CH$14,2)</f>
        <v>B</v>
      </c>
      <c r="BN20" s="28" t="str">
        <f>IF((BX20&gt;($O$14+0.05)),"F","G")</f>
        <v>F</v>
      </c>
      <c r="BO20" s="28" t="str">
        <f>IF(Y20&gt;2.3,"D","C")</f>
        <v>C</v>
      </c>
      <c r="BP20" s="28" t="str">
        <f>$BW$17</f>
        <v>A</v>
      </c>
      <c r="BQ20" s="28" t="str">
        <f>IF(AND(BE20=0,BF20=0),"A",IF(AND(BE20=1,BF20=0),"B",IF(AND(BE20=0,BF20=1),"C",IF(AND(BE20=1,BF20=1),"D","E"))))</f>
        <v>A</v>
      </c>
      <c r="BR20" s="28" t="str">
        <f>P20&amp;M20</f>
        <v>22</v>
      </c>
      <c r="BS20" s="28" t="str">
        <f>IF(OR(E20="",G20="",J20=""),"",IF(OR(BR20="",BR20="22",BR20="23",BR20="24"),BR20,"NO"))</f>
        <v>22</v>
      </c>
      <c r="BT20" s="66">
        <f>IF($BS20="NO","",IF($BQ20="A",HLOOKUP($BS20*1,$BY$19:$CE$50,17),IF($BQ20="b",HLOOKUP($BS20*1,$BY$19:$CE$50,21),IF($BQ20="C",HLOOKUP($BS20*1,$BY$19:$CE$50,25),IF($BQ20="d",HLOOKUP($BS20*1,$BY$19:$CE$50,29),)))))</f>
        <v>1.7401058235760192</v>
      </c>
      <c r="BU20" s="67">
        <f>IF($BS20="NO","",IF($BQ20="A",HLOOKUP($BS20*1,$BY$19:$CE$50,18),IF($BQ20="b",HLOOKUP($BS20*1,$BY$19:$CE$50,22),IF($BQ20="C",HLOOKUP($BS20*1,$BY$19:$CE$50,26),IF($BQ20="d",HLOOKUP($BS20*1,$BY$19:$CE$50,30),)))))</f>
        <v>1.8458449571522744</v>
      </c>
      <c r="BV20" s="68">
        <f>IF($BS20="NO","",IF($BQ20="A",HLOOKUP($BS20*1,$BY$19:$CE$50,19),IF($BQ20="b",HLOOKUP($BS20*1,$BY$19:$CE$50,23),IF($BQ20="C",HLOOKUP($BS20*1,$BY$19:$CE$50,27),IF($BQ20="d",HLOOKUP($BS20*1,$BY$19:$CE$50,31),)))))</f>
        <v>1.5908782940738901</v>
      </c>
      <c r="BW20" s="69">
        <f>IF($BS20="NO","",IF($BQ20="A",HLOOKUP($BS20*1,$BY$19:$CE$50,20),IF($BQ20="b",HLOOKUP($BS20*1,$BY$19:$CE$50,24),IF($BQ20="C",HLOOKUP($BS20*1,$BY$19:$CE$50,28),IF($BQ20="d",HLOOKUP($BS20*1,$BY$19:$CE$50,32),)))))</f>
        <v>1.6853581886932805</v>
      </c>
      <c r="BX20" s="65">
        <f>IF(BS20="NO","",HLOOKUP(BS20*1,$BY$19:$CE$38,2))</f>
        <v>2.0905209880952382</v>
      </c>
      <c r="BY20" s="28">
        <f>DI20</f>
        <v>1.1898809523809524</v>
      </c>
      <c r="BZ20" s="28">
        <f>DZ20</f>
        <v>1.1437384226775187</v>
      </c>
      <c r="CA20" s="28">
        <f>EQ20</f>
        <v>2.0905209880952382</v>
      </c>
      <c r="CB20" s="28">
        <f>GB20</f>
        <v>2.5918263452380956</v>
      </c>
      <c r="CC20" s="28">
        <f>FI20</f>
        <v>2.9554791785714287</v>
      </c>
      <c r="CD20" s="28">
        <f>GS20</f>
        <v>2.3102212500000001</v>
      </c>
      <c r="CE20" s="28">
        <f>HK20</f>
        <v>3.7571248452380956</v>
      </c>
      <c r="CI20" s="97" t="s">
        <v>45</v>
      </c>
      <c r="CJ20" s="98" t="s">
        <v>9</v>
      </c>
      <c r="CK20" s="98"/>
      <c r="CL20" s="112">
        <f>VLOOKUP($H$14,COMUNI!$V$15:$AD$20,2)</f>
        <v>2.2000000000000002</v>
      </c>
      <c r="CM20" s="99">
        <f>VLOOKUP($H$14,COMUNI!$V$15:$AD$20,3)</f>
        <v>1.7</v>
      </c>
      <c r="CQ20" s="28">
        <v>2.8</v>
      </c>
      <c r="CS20" s="29"/>
      <c r="CT20" s="30"/>
      <c r="CU20" s="31"/>
      <c r="CV20" s="31"/>
      <c r="CW20" s="30"/>
      <c r="CZ20" s="48">
        <f t="shared" ref="CZ20:CZ34" si="2">G20+$DC$17</f>
        <v>800</v>
      </c>
      <c r="DA20" s="49">
        <f>J20</f>
        <v>2100</v>
      </c>
      <c r="DB20" s="49">
        <f>(DA20*2+(CZ20+$DC$17)*2)*$DC$17/10^6</f>
        <v>0</v>
      </c>
      <c r="DC20" s="49">
        <f>CZ20*DA20/10^6</f>
        <v>1.68</v>
      </c>
      <c r="DD20" s="49">
        <f>DC20-DB20-DJ20-DK20</f>
        <v>1.68</v>
      </c>
      <c r="DE20" s="49">
        <f>((((CZ20-$DC$17*2)+(DA20-$DC$17*2))*2)/1000)+DL20</f>
        <v>5.8</v>
      </c>
      <c r="DF20" s="49">
        <f>DE20*$DC$8</f>
        <v>0.31900000000000001</v>
      </c>
      <c r="DG20" s="49">
        <f>DD20*$DC$9</f>
        <v>1.68</v>
      </c>
      <c r="DH20" s="49">
        <f>(DB20*$DB$17)+DM20+DN20</f>
        <v>0</v>
      </c>
      <c r="DI20" s="50">
        <f>(DH20+DG20+DF20)/DC20</f>
        <v>1.1898809523809524</v>
      </c>
      <c r="DJ20" s="49">
        <f>((CZ20-$DC$17*2)*BE20*$DC$16)/10^6</f>
        <v>0</v>
      </c>
      <c r="DK20" s="49">
        <f>((CZ20-$DC$17*2)*BF20*$DC$15)/10^6</f>
        <v>0</v>
      </c>
      <c r="DL20" s="49">
        <f>(CZ20-$DC$17*2)*(BE20*2+IF(BF20&gt;0,1,0))/1000</f>
        <v>0</v>
      </c>
      <c r="DM20" s="49">
        <f>DJ20*$DB$16</f>
        <v>0</v>
      </c>
      <c r="DN20" s="49">
        <f>DK20*$DB$15</f>
        <v>0</v>
      </c>
      <c r="DO20" s="49"/>
      <c r="DP20" s="48">
        <f>G20+$DT$17*2</f>
        <v>1018</v>
      </c>
      <c r="DQ20" s="49">
        <f>J20</f>
        <v>2100</v>
      </c>
      <c r="DR20" s="49">
        <f>((((DQ20-$DT$17*2)*2)+(DP20+$DT$17*2)*2))*$DT$17/10^6</f>
        <v>0.67972399999999999</v>
      </c>
      <c r="DS20" s="49">
        <f>((DQ20-$DT$16*2)*$DT$16)/10^6</f>
        <v>0.27596799999999999</v>
      </c>
      <c r="DT20" s="49">
        <f>DP20*DQ20/10^6</f>
        <v>2.1377999999999999</v>
      </c>
      <c r="DU20" s="49">
        <f>DT20-DR20-DS20-EA20-EB20</f>
        <v>1.1821079999999999</v>
      </c>
      <c r="DV20" s="49">
        <f>((((DP20-$DT$17*2)*4+(DQ20-$DT$17*2-$DT$16)*2))/1000)+EC20</f>
        <v>6.6559999999999997</v>
      </c>
      <c r="DW20" s="49">
        <f>DV20*$DC$8</f>
        <v>0.36607999999999996</v>
      </c>
      <c r="DX20" s="49">
        <f>DU20*$DC$9</f>
        <v>1.1821079999999999</v>
      </c>
      <c r="DY20" s="49">
        <f>DR20*$DB$17+DS20*$DR$16+ED20+EE20</f>
        <v>0.89689599999999992</v>
      </c>
      <c r="DZ20" s="50">
        <f>(DY20+DX20+DW20)/DT20</f>
        <v>1.1437384226775187</v>
      </c>
      <c r="EA20" s="49">
        <f>((DP20-$DT$17*2-$DT$16)*BE20*$DT$15)/10^6</f>
        <v>0</v>
      </c>
      <c r="EB20" s="49">
        <f>((DP20-$DT$17*2-$DT$16)*BF20*$DT$14)/10^6</f>
        <v>0</v>
      </c>
      <c r="EC20" s="49">
        <f>((DP20-$DT$17*2-$DT$16)*(BE20*2+IF(BF20&gt;0,1,0)))/1000</f>
        <v>0</v>
      </c>
      <c r="ED20" s="49">
        <f>EA20*$DR$15</f>
        <v>0</v>
      </c>
      <c r="EE20" s="49">
        <f>EB20*$DR$14</f>
        <v>0</v>
      </c>
      <c r="EF20" s="49"/>
      <c r="EG20" s="48">
        <f t="shared" ref="EG20:EG34" si="3">G20</f>
        <v>800</v>
      </c>
      <c r="EH20" s="49">
        <f t="shared" ref="EH20:EH34" si="4">J20</f>
        <v>2100</v>
      </c>
      <c r="EI20" s="49">
        <f>(EG20*2+(EH20-$EK$16*2)*2)*$EK$16/10^6</f>
        <v>0.58467599999999997</v>
      </c>
      <c r="EJ20" s="49">
        <f>(EH20-$EK$16*2)*$EK$15/10^6</f>
        <v>0.14679600000000001</v>
      </c>
      <c r="EK20" s="49">
        <f>EG20*EH20/10^6</f>
        <v>1.68</v>
      </c>
      <c r="EL20" s="49">
        <f>EK20-EI20-EJ20-ER20-ES20</f>
        <v>0.94852799999999993</v>
      </c>
      <c r="EM20" s="49">
        <f>(((EG20-$EK$16*2-$EK$15)*2+(EH20-$EK$16*2)*4)/1000)+ET20</f>
        <v>8.5359999999999996</v>
      </c>
      <c r="EN20" s="49">
        <f>EM20*$EK$8</f>
        <v>0.46947999999999995</v>
      </c>
      <c r="EO20" s="49">
        <f>EL20*$EK$9</f>
        <v>0.94852799999999993</v>
      </c>
      <c r="EP20" s="49">
        <f>EI20*$EI$16+EJ20*$EI$15+EU20+EV20</f>
        <v>2.0940672600000001</v>
      </c>
      <c r="EQ20" s="50">
        <f>(EP20+EO20+EN20)/EK20</f>
        <v>2.0905209880952382</v>
      </c>
      <c r="ER20" s="28">
        <f>(EG20-$EK$16*2-$EK$15)*$EK$14*BE20/10^6</f>
        <v>0</v>
      </c>
      <c r="ES20" s="28">
        <f>(EG20-$EK$16*2-$EK$15)*$EK$13*BF20/10^6</f>
        <v>0</v>
      </c>
      <c r="ET20" s="28">
        <f>((EG20-$EK$16*2-$EK$15)*(BE20*2+IF(BF20&gt;0,1,0))/1000)</f>
        <v>0</v>
      </c>
      <c r="EU20" s="28">
        <f>ER20*$EI$14</f>
        <v>0</v>
      </c>
      <c r="EV20" s="28">
        <f>ES20*$EI$13</f>
        <v>0</v>
      </c>
      <c r="EX20" s="48">
        <f>G20</f>
        <v>800</v>
      </c>
      <c r="EY20" s="49">
        <f>J20</f>
        <v>2100</v>
      </c>
      <c r="EZ20" s="49">
        <f>(EX20*2+(EY20-$FC$16*2)*2)*$FC$16/10^6</f>
        <v>0.58467599999999997</v>
      </c>
      <c r="FA20" s="49">
        <f>((EY20-$FC$16*2)*2*$FC$15)/10^6</f>
        <v>0.29359200000000002</v>
      </c>
      <c r="FB20" s="49">
        <f>(EY20-$FC$16*2)*$FC$14/10^6</f>
        <v>0.28982799999999997</v>
      </c>
      <c r="FC20" s="49">
        <f>EX20*EY20/10^6</f>
        <v>1.68</v>
      </c>
      <c r="FD20" s="49">
        <f>FC20-EZ20-FA20-FB20-FJ20-FK20</f>
        <v>0.51190399999999991</v>
      </c>
      <c r="FE20" s="49">
        <f>(((EX20-$FC$16*2-$FC$15*2-$FC$14)*2+(EY20-$FC$16*2)*8)/1000)+FL20</f>
        <v>15.6</v>
      </c>
      <c r="FF20" s="49">
        <f>FE20*$FC$8</f>
        <v>0.85799999999999998</v>
      </c>
      <c r="FG20" s="49">
        <f>FD20*$FC$9</f>
        <v>0.51190399999999991</v>
      </c>
      <c r="FH20" s="49">
        <f>EZ20*$EZ$16+FA20*$EZ$15+FB20*$EZ$14+FM20+FN20</f>
        <v>3.59530102</v>
      </c>
      <c r="FI20" s="50">
        <f>(FH20+FG20+FF20)/FC20</f>
        <v>2.9554791785714287</v>
      </c>
      <c r="FJ20" s="28">
        <f>(EX20-$FC$16*2-$FC$15*2-$FC$14)*BE20*$FC$13/10^6</f>
        <v>0</v>
      </c>
      <c r="FK20" s="28">
        <f>(EX20-$FC$16*2-$FC$15*2-$FC$14)*BF20*$FC$12/10^6</f>
        <v>0</v>
      </c>
      <c r="FL20" s="28">
        <f>((EX20-$FC$16*2-$FC$15*2-$FC$14)*(BE20*2+IF(BF20&gt;0,1,0)))/1000</f>
        <v>0</v>
      </c>
      <c r="FM20" s="28">
        <f>FJ20*$EZ$13</f>
        <v>0</v>
      </c>
      <c r="FN20" s="28">
        <f>FK20*$EZ$12</f>
        <v>0</v>
      </c>
      <c r="FQ20" s="48">
        <f>G20</f>
        <v>800</v>
      </c>
      <c r="FR20" s="49">
        <f>J20</f>
        <v>2100</v>
      </c>
      <c r="FS20" s="49">
        <f>(FQ20*2+(FR20-$FV$16*2)*2)*$FV$16/10^6</f>
        <v>0.58467599999999997</v>
      </c>
      <c r="FT20" s="49">
        <f>((FR20-$FV$16*2)*$FV$15)/10^6</f>
        <v>0.14679600000000001</v>
      </c>
      <c r="FU20" s="49">
        <f>(FR20-$FV$16*2)*$FV$14/10^6</f>
        <v>0.28982799999999997</v>
      </c>
      <c r="FV20" s="49">
        <f>FQ20*FR20/10^6</f>
        <v>1.68</v>
      </c>
      <c r="FW20" s="49">
        <f>FV20-FS20-FT20-FU20-GC20-GD20</f>
        <v>0.65869999999999995</v>
      </c>
      <c r="FX20" s="49">
        <f>(((FQ20-$FV$16*2-$FV$15-$FV$14)*2+(FR20-$FV$16*2)*6)/1000)+GE20</f>
        <v>11.992000000000001</v>
      </c>
      <c r="FY20" s="49">
        <f>FX20*$FV$8</f>
        <v>0.65956000000000004</v>
      </c>
      <c r="FZ20" s="49">
        <f>FW20*$FV$9</f>
        <v>0.65869999999999995</v>
      </c>
      <c r="GA20" s="49">
        <f>FS20*$FS$16+FT20*$FS$15+FU20*$FS$14+GF20+GG20</f>
        <v>3.03600826</v>
      </c>
      <c r="GB20" s="50">
        <f>(GA20+FZ20+FY20)/FV20</f>
        <v>2.5918263452380956</v>
      </c>
      <c r="GC20" s="28">
        <f>(FQ20-$FV$16*2-$FV$15-$FV$14)*BE20*$FV$13/10^6</f>
        <v>0</v>
      </c>
      <c r="GD20" s="28">
        <f>(FQ20-$FV$16*2-$FV$15-$FV$14)*BF20*$FV$13/10^6</f>
        <v>0</v>
      </c>
      <c r="GE20" s="28">
        <f>((FQ20-$FV$16*2-$FV$15-$FV$14)*(BE20+IF(BF20&gt;0,1,0)))/1000</f>
        <v>0</v>
      </c>
      <c r="GF20" s="28">
        <f>GC20*$FS$13</f>
        <v>0</v>
      </c>
      <c r="GG20" s="28">
        <f>GD20*$FS$12</f>
        <v>0</v>
      </c>
      <c r="GI20" s="48">
        <f>G20</f>
        <v>800</v>
      </c>
      <c r="GJ20" s="49">
        <f>J20</f>
        <v>2100</v>
      </c>
      <c r="GK20" s="49">
        <f>(GI20*2+(GJ20-$GM$15*2)*2)*$GM$15/10^6</f>
        <v>0.58467599999999997</v>
      </c>
      <c r="GL20" s="49">
        <f>((GJ20-$GM$15*2)*2*$GM$14)/10^6</f>
        <v>0.29171000000000002</v>
      </c>
      <c r="GM20" s="49">
        <f>GI20*GJ20/10^6</f>
        <v>1.68</v>
      </c>
      <c r="GN20" s="49">
        <f>GM20-GK20-GL20-GT20-GU20</f>
        <v>0.80361399999999994</v>
      </c>
      <c r="GO20" s="49">
        <f>(((GI20-$GM$15*2-$GM$14*2)*2+(GJ20-$GM$15*2)*6)/1000)+GV20</f>
        <v>12.146000000000001</v>
      </c>
      <c r="GP20" s="49">
        <f>GO20*$GM$8</f>
        <v>0.66803000000000001</v>
      </c>
      <c r="GQ20" s="49">
        <f>GN20*$EK$9</f>
        <v>0.80361399999999994</v>
      </c>
      <c r="GR20" s="49">
        <f>GK20*$GK$15+GL20*$GK$14+GW20+GX20</f>
        <v>2.4095276999999999</v>
      </c>
      <c r="GS20" s="50">
        <f>(GR20+GQ20+GP20)/GM20</f>
        <v>2.3102212500000001</v>
      </c>
      <c r="GT20" s="28">
        <f>((GI20-$GM$15*2-$GM$14*2)*BE20*$GM$13)/10^6</f>
        <v>0</v>
      </c>
      <c r="GU20" s="28">
        <f>((GI20-$GM$15*2-$GM$14*2)*BF20*$GM$12)/10^6</f>
        <v>0</v>
      </c>
      <c r="GV20" s="28">
        <f>((GI20-$GM$15*2-$GM$14*2)*(BE20+(IF(BF20&gt;0,1,0)))/1000)</f>
        <v>0</v>
      </c>
      <c r="GW20" s="28">
        <f>GT20*$GK$13</f>
        <v>0</v>
      </c>
      <c r="GX20" s="28">
        <f>GU20*$GK$12</f>
        <v>0</v>
      </c>
      <c r="GZ20" s="48">
        <f>G20</f>
        <v>800</v>
      </c>
      <c r="HA20" s="49">
        <f>J20</f>
        <v>2100</v>
      </c>
      <c r="HB20" s="49">
        <f>(GZ20*2+(HA20-HE$15*2)*2)*$HE$15/10^6</f>
        <v>0.58467599999999997</v>
      </c>
      <c r="HC20" s="49">
        <f>((HA20-$HE$15*2)*4*$HE$14)/10^6</f>
        <v>0.58718400000000004</v>
      </c>
      <c r="HD20" s="49">
        <f>((HA20-$HE$15*2)*$HE$13)/10^6</f>
        <v>6.1165000000000004E-3</v>
      </c>
      <c r="HE20" s="49">
        <f>GZ20*HA20/10^6</f>
        <v>1.68</v>
      </c>
      <c r="HF20" s="49">
        <f>HE20-HB20-HC20-HD20-HL20-HM20</f>
        <v>0.50202349999999996</v>
      </c>
      <c r="HG20" s="49">
        <f>(((GZ20-$HE$15*2-$HE$14*4-$HE$13)*2+(HA20-$HE$15*2)*12)/1000)+HN20</f>
        <v>23.1175</v>
      </c>
      <c r="HH20" s="49">
        <f>HG20*$HE$8</f>
        <v>1.2714624999999999</v>
      </c>
      <c r="HI20" s="49">
        <f>HF20*$HE$9</f>
        <v>0.50202349999999996</v>
      </c>
      <c r="HJ20" s="49">
        <f>HB20*$HB$15+HC20*$HB$14+HD20*$HB$13+HO20+HP20</f>
        <v>4.5384837400000002</v>
      </c>
      <c r="HK20" s="50">
        <f>(HJ20+HI20+HH20)/HE20</f>
        <v>3.7571248452380956</v>
      </c>
      <c r="HL20" s="28">
        <f>((GZ20-$HE$15*2-$HE$14*4-$HE$13)*BE20*$HE$12/10^6)</f>
        <v>0</v>
      </c>
      <c r="HM20" s="28">
        <f>((GZ20-$HE$15*2-$HE$14*4-$HE$13)*BF20*$HE$11/10^6)</f>
        <v>0</v>
      </c>
      <c r="HN20" s="28">
        <f>((GZ20-$HE$15*2-$HE$14*4-$HE$13)*(BE20+IF(BF20&gt;0,1,0))/1000)</f>
        <v>0</v>
      </c>
      <c r="HO20" s="28">
        <f>HL20*$HB$12</f>
        <v>0</v>
      </c>
      <c r="HP20" s="28">
        <f>HM20*$HB$11</f>
        <v>0</v>
      </c>
    </row>
    <row r="21" spans="1:224" s="28" customFormat="1" ht="15.75" thickBot="1" x14ac:dyDescent="0.3">
      <c r="A21" s="46"/>
      <c r="B21" s="32"/>
      <c r="C21" s="161">
        <v>2</v>
      </c>
      <c r="D21" s="161"/>
      <c r="E21" s="164"/>
      <c r="F21" s="166"/>
      <c r="G21" s="162"/>
      <c r="H21" s="168"/>
      <c r="I21" s="168"/>
      <c r="J21" s="162"/>
      <c r="K21" s="168"/>
      <c r="L21" s="163"/>
      <c r="M21" s="162"/>
      <c r="N21" s="168"/>
      <c r="O21" s="163"/>
      <c r="P21" s="162"/>
      <c r="Q21" s="168"/>
      <c r="R21" s="168"/>
      <c r="S21" s="163"/>
      <c r="T21" s="162"/>
      <c r="U21" s="163"/>
      <c r="V21" s="164"/>
      <c r="W21" s="165"/>
      <c r="X21" s="166"/>
      <c r="Y21" s="152" t="str">
        <f t="shared" si="0"/>
        <v/>
      </c>
      <c r="Z21" s="153"/>
      <c r="AA21" s="154" t="str">
        <f t="shared" ref="AA21:AA34" si="5">IF(OR(E21="",G21="",J21="",M21="",P21=""),"",IF(BS21="NO","!E!!",AQ21))</f>
        <v/>
      </c>
      <c r="AB21" s="155"/>
      <c r="AC21" s="80" t="str">
        <f t="shared" ref="AC21:AC34" si="6">IF(AND(E21="",G21="",J21="",M21="",P21=""),"",IF(AND(BC21&gt;0,BC21&lt;5),"!E!",IF(BS21="NO","!E!",AT21)))</f>
        <v/>
      </c>
      <c r="AD21" s="132" t="str">
        <f t="shared" ref="AD21:AD34" si="7">IF(OR(E21="",G21="",J21="",M21="",P21="",),"",IF(AA21=BX21,"no","si"))</f>
        <v/>
      </c>
      <c r="AE21" s="156"/>
      <c r="AF21" s="133"/>
      <c r="AG21" s="35"/>
      <c r="AH21" s="46"/>
      <c r="AI21" s="46"/>
      <c r="AJ21" s="167">
        <v>2</v>
      </c>
      <c r="AK21" s="167"/>
      <c r="AL21" s="158" t="s">
        <v>82</v>
      </c>
      <c r="AM21" s="159"/>
      <c r="AN21" s="159"/>
      <c r="AO21" s="160"/>
      <c r="AP21" s="86"/>
      <c r="AQ21" s="129" t="str">
        <f t="shared" ref="AQ21:AQ34" si="8">IF(OR(E21="",G21="",J21="",M21="",P21="",),"",BG21)</f>
        <v/>
      </c>
      <c r="AR21" s="130"/>
      <c r="AS21" s="131"/>
      <c r="AT21" s="132" t="str">
        <f t="shared" ref="AT21:AT34" si="9">IF(OR(E21="",G21="",J21="",M21="",P21="",),"",IF(AQ21&lt;($O$14+0.0499),"OK","NO"))</f>
        <v/>
      </c>
      <c r="AU21" s="133"/>
      <c r="AV21" s="129" t="str">
        <f t="shared" ref="AV21:AV34" si="10">Y21</f>
        <v/>
      </c>
      <c r="AW21" s="131"/>
      <c r="AX21" s="36">
        <f t="shared" si="1"/>
        <v>0</v>
      </c>
      <c r="AY21" s="36">
        <f t="shared" ref="AY21:AY34" si="11">IF(OR(E21="",G21="",J21="",M21="",P21="",),0,(AV21*E21))</f>
        <v>0</v>
      </c>
      <c r="AZ21" s="36"/>
      <c r="BA21" s="36"/>
      <c r="BB21" s="36"/>
      <c r="BC21" s="36">
        <f t="shared" ref="BC21:BC34" si="12">IF(E21&lt;&gt;"",1,0)+IF(G21&lt;&gt;"",1,0)+IF(J21&lt;&gt;"",1,0)+IF(M21&lt;&gt;"",1,0)+IF(P21&lt;&gt;"",1,0)</f>
        <v>0</v>
      </c>
      <c r="BD21" s="28">
        <f t="shared" ref="BD21:BD34" si="13">IF(AND(AC21="",BS21=""),0,IF(AND(AC21="!E!",BS21="NO"),3,IF(AC21="!E!",3, IF(AC21="OK",1,2))))</f>
        <v>0</v>
      </c>
      <c r="BE21" s="28">
        <f t="shared" ref="BE21:BE34" si="14">IF(T21="",0,T21)</f>
        <v>0</v>
      </c>
      <c r="BF21" s="28">
        <f t="shared" ref="BF21:BF34" si="15">IF(V21="",0,V21)</f>
        <v>0</v>
      </c>
      <c r="BG21" s="28" t="e">
        <f t="shared" ref="BG21:BG34" si="16">IF(BM21="A",BH21,IF(BM21="B",BI21,IF(BM21="C",BX21,"")))</f>
        <v>#VALUE!</v>
      </c>
      <c r="BH21" s="28" t="e">
        <f t="shared" ref="BH21:BH34" si="17">IF(BN21="G",BX21,MIN(BX21,BI21))</f>
        <v>#VALUE!</v>
      </c>
      <c r="BI21" s="79" t="e">
        <f t="shared" ref="BI21:BI34" si="18">IF(BO21="C",BJ21,BK21)</f>
        <v>#VALUE!</v>
      </c>
      <c r="BJ21" s="28" t="e">
        <f t="shared" ref="BJ21:BJ34" si="19">IF(BP21="A",BU21,BT21)</f>
        <v>#VALUE!</v>
      </c>
      <c r="BK21" s="28" t="e">
        <f t="shared" ref="BK21:BK34" si="20">IF(BP21="A",BW21,BV21)</f>
        <v>#VALUE!</v>
      </c>
      <c r="BL21" s="28" t="str">
        <f t="shared" ref="BL21:BL34" si="21">IF(AL21="","se serve",AL21)</f>
        <v>se serve</v>
      </c>
      <c r="BM21" s="28" t="str">
        <f t="shared" ref="BM21:BM34" si="22">VLOOKUP(BL21,$CG$12:$CH$14,2)</f>
        <v>A</v>
      </c>
      <c r="BN21" s="28" t="e">
        <f t="shared" ref="BN21:BN34" si="23">IF((BX21&gt;($O$14+0.05)),"F","G")</f>
        <v>#VALUE!</v>
      </c>
      <c r="BO21" s="28" t="str">
        <f t="shared" ref="BO21:BO34" si="24">IF(Y21&gt;2.3,"D","C")</f>
        <v>D</v>
      </c>
      <c r="BP21" s="28" t="str">
        <f t="shared" ref="BP21:BP34" si="25">$BW$17</f>
        <v>A</v>
      </c>
      <c r="BQ21" s="28" t="str">
        <f t="shared" ref="BQ21:BQ34" si="26">IF(AND(BE21=0,BF21=0),"A",IF(AND(BE21=1,BF21=0),"B",IF(AND(BE21=0,BF21=1),"C",IF(AND(BE21=1,BF21=1),"D","E"))))</f>
        <v>A</v>
      </c>
      <c r="BR21" s="28" t="str">
        <f t="shared" ref="BR21:BR34" si="27">P21&amp;M21</f>
        <v/>
      </c>
      <c r="BS21" s="28" t="str">
        <f t="shared" ref="BS21:BS34" si="28">IF(OR(E21="",G21="",J21=""),"",IF(OR(BR21="",BR21="22",BR21="23",BR21="24"),BR21,"NO"))</f>
        <v/>
      </c>
      <c r="BT21" s="70" t="e">
        <f t="shared" ref="BT21:BT34" si="29">IF($BS21="NO","",HLOOKUP($BS21*1,$BY$19:$CE$38,17))</f>
        <v>#VALUE!</v>
      </c>
      <c r="BU21" s="67" t="e">
        <f t="shared" ref="BU21:BU34" si="30">IF($BS21="NO","",IF($BQ21="A",HLOOKUP($BS21*1,$BY$19:$CE$50,18),IF($BQ21="b",HLOOKUP($BS21*1,$BY$19:$CE$50,22),IF($BQ21="C",HLOOKUP($BS21*1,$BY$19:$CE$50,26),IF($BQ21="d",HLOOKUP($BS21*1,$BY$19:$CE$50,30),)))))</f>
        <v>#VALUE!</v>
      </c>
      <c r="BV21" s="71" t="e">
        <f t="shared" ref="BV21:BV34" si="31">IF($BS21="NO","",HLOOKUP($BS21*1,$BY$19:$CE$38,19))</f>
        <v>#VALUE!</v>
      </c>
      <c r="BW21" s="69" t="e">
        <f t="shared" ref="BW21:BW34" si="32">IF($BS21="NO","",IF($BQ21="A",HLOOKUP($BS21*1,$BY$19:$CE$50,20),IF($BQ21="b",HLOOKUP($BS21*1,$BY$19:$CE$50,24),IF($BQ21="C",HLOOKUP($BS21*1,$BY$19:$CE$50,28),IF($BQ21="d",HLOOKUP($BS21*1,$BY$19:$CE$50,32),)))))</f>
        <v>#VALUE!</v>
      </c>
      <c r="BX21" s="72" t="e">
        <f>IF(BS21="NO","",HLOOKUP(BS21*1,$BY$19:$CE$38,3))</f>
        <v>#VALUE!</v>
      </c>
      <c r="BY21" s="28" t="e">
        <f t="shared" ref="BY21:BY50" si="33">DI21</f>
        <v>#DIV/0!</v>
      </c>
      <c r="BZ21" s="28" t="e">
        <f t="shared" ref="BZ21:BZ50" si="34">DZ21</f>
        <v>#DIV/0!</v>
      </c>
      <c r="CA21" s="28" t="e">
        <f t="shared" ref="CA21:CA50" si="35">EQ21</f>
        <v>#DIV/0!</v>
      </c>
      <c r="CB21" s="28" t="e">
        <f t="shared" ref="CB21:CB50" si="36">GB21</f>
        <v>#DIV/0!</v>
      </c>
      <c r="CC21" s="28" t="e">
        <f t="shared" ref="CC21:CC50" si="37">FI21</f>
        <v>#DIV/0!</v>
      </c>
      <c r="CD21" s="28" t="e">
        <f t="shared" ref="CD21:CD50" si="38">GS21</f>
        <v>#DIV/0!</v>
      </c>
      <c r="CE21" s="28" t="e">
        <f t="shared" ref="CE21:CE50" si="39">HK21</f>
        <v>#DIV/0!</v>
      </c>
      <c r="CI21" s="100" t="s">
        <v>141</v>
      </c>
      <c r="CJ21" s="96" t="s">
        <v>38</v>
      </c>
      <c r="CK21" s="96"/>
      <c r="CL21" s="113">
        <f>VLOOKUP($H$14,COMUNI!$V$15:$AD$20,4)</f>
        <v>1.8</v>
      </c>
      <c r="CM21" s="101">
        <f>VLOOKUP($H$14,COMUNI!$V$15:$AD$20,5)</f>
        <v>1.7</v>
      </c>
      <c r="CQ21" s="28">
        <v>2.9</v>
      </c>
      <c r="CS21" s="29"/>
      <c r="CT21" s="30"/>
      <c r="CU21" s="31"/>
      <c r="CV21" s="31"/>
      <c r="CW21" s="30"/>
      <c r="CZ21" s="48">
        <f t="shared" si="2"/>
        <v>0</v>
      </c>
      <c r="DA21" s="49">
        <f t="shared" ref="DA21:DA28" si="40">J21</f>
        <v>0</v>
      </c>
      <c r="DB21" s="49">
        <f t="shared" ref="DB21:DB28" si="41">(DA21*2+(CZ21+$DC$17)*2)*$DC$17/10^6</f>
        <v>0</v>
      </c>
      <c r="DC21" s="49">
        <f t="shared" ref="DC21:DC28" si="42">CZ21*DA21/10^6</f>
        <v>0</v>
      </c>
      <c r="DD21" s="49">
        <f t="shared" ref="DD21:DD28" si="43">DC21-DB21-DJ21-DK21</f>
        <v>0</v>
      </c>
      <c r="DE21" s="49">
        <f t="shared" ref="DE21:DE28" si="44">((((CZ21-$DC$17*2)+(DA21-$DC$17*2))*2)/1000)+DL21</f>
        <v>0</v>
      </c>
      <c r="DF21" s="49">
        <f t="shared" ref="DF21:DF28" si="45">DE21*$DC$8</f>
        <v>0</v>
      </c>
      <c r="DG21" s="49">
        <f t="shared" ref="DG21:DG28" si="46">DD21*$DC$9</f>
        <v>0</v>
      </c>
      <c r="DH21" s="49">
        <f t="shared" ref="DH21:DH28" si="47">(DB21*$DB$17)+DM21+DN21</f>
        <v>0</v>
      </c>
      <c r="DI21" s="50" t="e">
        <f t="shared" ref="DI21:DI28" si="48">(DH21+DG21+DF21)/DC21</f>
        <v>#DIV/0!</v>
      </c>
      <c r="DJ21" s="49">
        <f t="shared" ref="DJ21:DJ50" si="49">((CZ21-$DC$17*2)*BE21*$DC$16)/10^6</f>
        <v>0</v>
      </c>
      <c r="DK21" s="49">
        <f t="shared" ref="DK21:DK50" si="50">((CZ21-$DC$17*2)*BF21*$DC$15)/10^6</f>
        <v>0</v>
      </c>
      <c r="DL21" s="49">
        <f t="shared" ref="DL21:DL50" si="51">(CZ21-$DC$17*2)*(BE21*2+IF(BF21&gt;0,1,0))/1000</f>
        <v>0</v>
      </c>
      <c r="DM21" s="49">
        <f t="shared" ref="DM21:DM50" si="52">DJ21*$DB$16</f>
        <v>0</v>
      </c>
      <c r="DN21" s="49">
        <f t="shared" ref="DN21:DN50" si="53">DK21*$DB$15</f>
        <v>0</v>
      </c>
      <c r="DO21" s="49"/>
      <c r="DP21" s="48">
        <f t="shared" ref="DP21:DP34" si="54">G21+$DT$17*2</f>
        <v>218</v>
      </c>
      <c r="DQ21" s="49">
        <f t="shared" ref="DQ21:DQ34" si="55">J21</f>
        <v>0</v>
      </c>
      <c r="DR21" s="49">
        <f t="shared" ref="DR21:DR50" si="56">((((DQ21-$DT$17*2)*2)+(DP21+$DT$17*2)*2))*$DT$17/10^6</f>
        <v>4.7523999999999997E-2</v>
      </c>
      <c r="DS21" s="49">
        <f t="shared" ref="DS21:DS50" si="57">((DQ21-$DT$16*2)*$DT$16)/10^6</f>
        <v>-4.7432000000000002E-2</v>
      </c>
      <c r="DT21" s="49">
        <f t="shared" ref="DT21:DT50" si="58">DP21*DQ21/10^6</f>
        <v>0</v>
      </c>
      <c r="DU21" s="49">
        <f t="shared" ref="DU21:DU50" si="59">DT21-DR21-DS21-EA21-EB21</f>
        <v>-9.1999999999994864E-5</v>
      </c>
      <c r="DV21" s="49">
        <f t="shared" ref="DV21:DV50" si="60">((((DP21-$DT$17*2)*4+(DQ21-$DT$17*2-$DT$16)*2))/1000)+EC21</f>
        <v>-0.74399999999999999</v>
      </c>
      <c r="DW21" s="49">
        <f t="shared" ref="DW21:DW50" si="61">DV21*$DC$8</f>
        <v>-4.0919999999999998E-2</v>
      </c>
      <c r="DX21" s="49">
        <f t="shared" ref="DX21:DX50" si="62">DU21*$DC$9</f>
        <v>-9.1999999999994864E-5</v>
      </c>
      <c r="DY21" s="49">
        <f t="shared" ref="DY21:DY50" si="63">DR21*$DB$17+DS21*$DR$16+ED21+EE21</f>
        <v>-0.15415400000000001</v>
      </c>
      <c r="DZ21" s="50" t="e">
        <f t="shared" ref="DZ21:DZ50" si="64">(DY21+DX21+DW21)/DT21</f>
        <v>#DIV/0!</v>
      </c>
      <c r="EA21" s="49">
        <f t="shared" ref="EA21:EA50" si="65">((DP21-$DT$17*2-$DT$16)*BE21*$DT$15)/10^6</f>
        <v>0</v>
      </c>
      <c r="EB21" s="49">
        <f t="shared" ref="EB21:EB50" si="66">((DP21-$DT$17*2-$DT$16)*BF21*$DT$14)/10^6</f>
        <v>0</v>
      </c>
      <c r="EC21" s="49">
        <f t="shared" ref="EC21:EC50" si="67">((DP21-$DT$17*2-$DT$16)*(BE21*2+IF(BF21&gt;0,1,0)))/1000</f>
        <v>0</v>
      </c>
      <c r="ED21" s="49">
        <f t="shared" ref="ED21:ED50" si="68">EA21*$DR$15</f>
        <v>0</v>
      </c>
      <c r="EE21" s="49">
        <f t="shared" ref="EE21:EE50" si="69">EB21*$DR$14</f>
        <v>0</v>
      </c>
      <c r="EF21" s="49"/>
      <c r="EG21" s="48">
        <f t="shared" si="3"/>
        <v>0</v>
      </c>
      <c r="EH21" s="49">
        <f t="shared" si="4"/>
        <v>0</v>
      </c>
      <c r="EI21" s="49">
        <f t="shared" ref="EI21:EI50" si="70">(EG21*2+(EH21-$EK$16*2)*2)*$EK$16/10^6</f>
        <v>-4.7523999999999997E-2</v>
      </c>
      <c r="EJ21" s="49">
        <f t="shared" ref="EJ21:EJ50" si="71">(EH21-$EK$16*2)*$EK$15/10^6</f>
        <v>-1.7003999999999998E-2</v>
      </c>
      <c r="EK21" s="49">
        <f t="shared" ref="EK21:EK50" si="72">EG21*EH21/10^6</f>
        <v>0</v>
      </c>
      <c r="EL21" s="49">
        <f t="shared" ref="EL21:EL50" si="73">EK21-EI21-EJ21-ER21-ES21</f>
        <v>6.4528000000000002E-2</v>
      </c>
      <c r="EM21" s="49">
        <f t="shared" ref="EM21:EM50" si="74">(((EG21-$EK$16*2-$EK$15)*2+(EH21-$EK$16*2)*4)/1000)+ET21</f>
        <v>-1.464</v>
      </c>
      <c r="EN21" s="49">
        <f t="shared" ref="EN21:EN50" si="75">EM21*$EK$8</f>
        <v>-8.0519999999999994E-2</v>
      </c>
      <c r="EO21" s="49">
        <f t="shared" ref="EO21:EO50" si="76">EL21*$EK$9</f>
        <v>6.4528000000000002E-2</v>
      </c>
      <c r="EP21" s="49">
        <f t="shared" ref="EP21:EP50" si="77">EI21*$EI$16+EJ21*$EI$15+EU21+EV21</f>
        <v>-0.18953573999999998</v>
      </c>
      <c r="EQ21" s="50" t="e">
        <f t="shared" ref="EQ21:EQ50" si="78">(EP21+EO21+EN21)/EK21</f>
        <v>#DIV/0!</v>
      </c>
      <c r="ER21" s="28">
        <f t="shared" ref="ER21:ER50" si="79">(EG21-$EK$16*2-$EK$15)*$EK$14*BE21/10^6</f>
        <v>0</v>
      </c>
      <c r="ES21" s="28">
        <f t="shared" ref="ES21:ES50" si="80">(EG21-$EK$16*2-$EK$15)*$EK$13*BF21/10^6</f>
        <v>0</v>
      </c>
      <c r="ET21" s="28">
        <f t="shared" ref="ET21:ET50" si="81">((EG21-$EK$16*2-$EK$15)*(BE21*2+IF(BF21&gt;0,1,0))/1000)</f>
        <v>0</v>
      </c>
      <c r="EU21" s="28">
        <f t="shared" ref="EU21:EU50" si="82">ER21*$EI$14</f>
        <v>0</v>
      </c>
      <c r="EV21" s="28">
        <f t="shared" ref="EV21:EV50" si="83">ES21*$EI$13</f>
        <v>0</v>
      </c>
      <c r="EX21" s="48">
        <f t="shared" ref="EX21:EX34" si="84">G21</f>
        <v>0</v>
      </c>
      <c r="EY21" s="49">
        <f t="shared" ref="EY21:EY34" si="85">J21</f>
        <v>0</v>
      </c>
      <c r="EZ21" s="49">
        <f t="shared" ref="EZ21:EZ50" si="86">(EX21*2+(EY21-$FC$16*2)*2)*$FC$16/10^6</f>
        <v>-4.7523999999999997E-2</v>
      </c>
      <c r="FA21" s="49">
        <f t="shared" ref="FA21:FA50" si="87">((EY21-$FC$16*2)*2*$FC$15)/10^6</f>
        <v>-3.4007999999999997E-2</v>
      </c>
      <c r="FB21" s="49">
        <f t="shared" ref="FB21:FB50" si="88">(EY21-$FC$16*2)*$FC$14/10^6</f>
        <v>-3.3571999999999998E-2</v>
      </c>
      <c r="FC21" s="49">
        <f t="shared" ref="FC21:FC50" si="89">EX21*EY21/10^6</f>
        <v>0</v>
      </c>
      <c r="FD21" s="49">
        <f t="shared" ref="FD21:FD50" si="90">FC21-EZ21-FA21-FB21-FJ21-FK21</f>
        <v>0.11510399999999998</v>
      </c>
      <c r="FE21" s="49">
        <f t="shared" ref="FE21:FE50" si="91">(((EX21-$FC$16*2-$FC$15*2-$FC$14)*2+(EY21-$FC$16*2)*8)/1000)+FL21</f>
        <v>-2.8</v>
      </c>
      <c r="FF21" s="49">
        <f t="shared" ref="FF21:FF50" si="92">FE21*$FC$8</f>
        <v>-0.154</v>
      </c>
      <c r="FG21" s="49">
        <f t="shared" ref="FG21:FG50" si="93">FD21*$FC$9</f>
        <v>0.11510399999999998</v>
      </c>
      <c r="FH21" s="49">
        <f t="shared" ref="FH21:FH50" si="94">EZ21*$EZ$16+FA21*$EZ$15+FB21*$EZ$14+FM21+FN21</f>
        <v>-0.36342997999999999</v>
      </c>
      <c r="FI21" s="50" t="e">
        <f t="shared" ref="FI21:FI50" si="95">(FH21+FG21+FF21)/FC21</f>
        <v>#DIV/0!</v>
      </c>
      <c r="FJ21" s="28">
        <f t="shared" ref="FJ21:FJ50" si="96">(EX21-$FC$16*2-$FC$15*2-$FC$14)*BE21*$FC$13/10^6</f>
        <v>0</v>
      </c>
      <c r="FK21" s="28">
        <f t="shared" ref="FK21:FK50" si="97">(EX21-$FC$16*2-$FC$15*2-$FC$14)*BF21*$FC$12/10^6</f>
        <v>0</v>
      </c>
      <c r="FL21" s="28">
        <f t="shared" ref="FL21:FL50" si="98">((EX21-$FC$16*2-$FC$15*2-$FC$14)*(BE21*2+IF(BF21&gt;0,1,0)))/1000</f>
        <v>0</v>
      </c>
      <c r="FM21" s="28">
        <f t="shared" ref="FM21:FM50" si="99">FJ21*$EZ$13</f>
        <v>0</v>
      </c>
      <c r="FN21" s="28">
        <f t="shared" ref="FN21:FN50" si="100">FK21*$EZ$12</f>
        <v>0</v>
      </c>
      <c r="FQ21" s="48">
        <f t="shared" ref="FQ21:FQ34" si="101">G21</f>
        <v>0</v>
      </c>
      <c r="FR21" s="49">
        <f t="shared" ref="FR21:FR34" si="102">J21</f>
        <v>0</v>
      </c>
      <c r="FS21" s="49">
        <f t="shared" ref="FS21:FS50" si="103">(FQ21*2+(FR21-$FV$16*2)*2)*$FV$16/10^6</f>
        <v>-4.7523999999999997E-2</v>
      </c>
      <c r="FT21" s="49">
        <f t="shared" ref="FT21:FT50" si="104">((FR21-$FV$16*2)*$FV$15)/10^6</f>
        <v>-1.7003999999999998E-2</v>
      </c>
      <c r="FU21" s="49">
        <f t="shared" ref="FU21:FU50" si="105">(FR21-$FV$16*2)*$FV$14/10^6</f>
        <v>-3.3571999999999998E-2</v>
      </c>
      <c r="FV21" s="49">
        <f t="shared" ref="FV21:FV50" si="106">FQ21*FR21/10^6</f>
        <v>0</v>
      </c>
      <c r="FW21" s="49">
        <f t="shared" ref="FW21:FW50" si="107">FV21-FS21-FT21-FU21-GC21-GD21</f>
        <v>9.8099999999999993E-2</v>
      </c>
      <c r="FX21" s="49">
        <f t="shared" ref="FX21:FX50" si="108">(((FQ21-$FV$16*2-$FV$15-$FV$14)*2+(FR21-$FV$16*2)*6)/1000)+GE21</f>
        <v>-2.2080000000000002</v>
      </c>
      <c r="FY21" s="49">
        <f t="shared" ref="FY21:FY50" si="109">FX21*$FV$8</f>
        <v>-0.12144000000000001</v>
      </c>
      <c r="FZ21" s="49">
        <f t="shared" ref="FZ21:FZ50" si="110">FW21*$FV$9</f>
        <v>9.8099999999999993E-2</v>
      </c>
      <c r="GA21" s="49">
        <f t="shared" ref="GA21:GA50" si="111">FS21*$FS$16+FT21*$FS$15+FU21*$FS$14+GF21+GG21</f>
        <v>-0.29864473999999996</v>
      </c>
      <c r="GB21" s="50" t="e">
        <f t="shared" ref="GB21:GB50" si="112">(GA21+FZ21+FY21)/FV21</f>
        <v>#DIV/0!</v>
      </c>
      <c r="GC21" s="28">
        <f t="shared" ref="GC21:GC50" si="113">(FQ21-$FV$16*2-$FV$15-$FV$14)*BE21*$FV$13/10^6</f>
        <v>0</v>
      </c>
      <c r="GD21" s="28">
        <f t="shared" ref="GD21:GD50" si="114">(FQ21-$FV$16*2-$FV$15-$FV$14)*BF21*$FV$13/10^6</f>
        <v>0</v>
      </c>
      <c r="GE21" s="28">
        <f t="shared" ref="GE21:GE50" si="115">((FQ21-$FV$16*2-$FV$15-$FV$14)*(BE21+IF(BF21&gt;0,1,0)))/1000</f>
        <v>0</v>
      </c>
      <c r="GF21" s="28">
        <f t="shared" ref="GF21:GF50" si="116">GC21*$FS$13</f>
        <v>0</v>
      </c>
      <c r="GG21" s="28">
        <f t="shared" ref="GG21:GG50" si="117">GD21*$FS$12</f>
        <v>0</v>
      </c>
      <c r="GI21" s="48">
        <f t="shared" ref="GI21:GI34" si="118">G21</f>
        <v>0</v>
      </c>
      <c r="GJ21" s="49">
        <f t="shared" ref="GJ21:GJ34" si="119">J21</f>
        <v>0</v>
      </c>
      <c r="GK21" s="49">
        <f t="shared" ref="GK21:GK50" si="120">(GI21*2+(GJ21-$GM$15*2)*2)*$GM$15/10^6</f>
        <v>-4.7523999999999997E-2</v>
      </c>
      <c r="GL21" s="49">
        <f t="shared" ref="GL21:GL50" si="121">((GJ21-$GM$15*2)*2*$GM$14)/10^6</f>
        <v>-3.3790000000000001E-2</v>
      </c>
      <c r="GM21" s="49">
        <f t="shared" ref="GM21:GM50" si="122">GI21*GJ21/10^6</f>
        <v>0</v>
      </c>
      <c r="GN21" s="49">
        <f t="shared" ref="GN21:GN50" si="123">GM21-GK21-GL21-GT21-GU21</f>
        <v>8.1313999999999997E-2</v>
      </c>
      <c r="GO21" s="49">
        <f t="shared" ref="GO21:GO50" si="124">(((GI21-$GM$15*2-$GM$14*2)*2+(GJ21-$GM$15*2)*6)/1000)+GV21</f>
        <v>-2.0539999999999998</v>
      </c>
      <c r="GP21" s="49">
        <f t="shared" ref="GP21:GP50" si="125">GO21*$GM$8</f>
        <v>-0.11296999999999999</v>
      </c>
      <c r="GQ21" s="49">
        <f t="shared" ref="GQ21:GQ50" si="126">GN21*$EK$9</f>
        <v>8.1313999999999997E-2</v>
      </c>
      <c r="GR21" s="49">
        <f t="shared" ref="GR21:GR50" si="127">GK21*$GK$15+GL21*$GK$14+GW21+GX21</f>
        <v>-0.23213729999999999</v>
      </c>
      <c r="GS21" s="50" t="e">
        <f t="shared" ref="GS21:GS50" si="128">(GR21+GQ21+GP21)/GM21</f>
        <v>#DIV/0!</v>
      </c>
      <c r="GT21" s="28">
        <f t="shared" ref="GT21:GT50" si="129">((GI21-$GM$15*2-$GM$14*2)*BE21*$GM$13)/10^6</f>
        <v>0</v>
      </c>
      <c r="GU21" s="28">
        <f t="shared" ref="GU21:GU50" si="130">((GI21-$GM$15*2-$GM$14*2)*BF21*$GM$12)/10^6</f>
        <v>0</v>
      </c>
      <c r="GV21" s="28">
        <f t="shared" ref="GV21:GV50" si="131">((GI21-$GM$15*2-$GM$14*2)*(BE21+(IF(BF21&gt;0,1,0)))/1000)</f>
        <v>0</v>
      </c>
      <c r="GW21" s="28">
        <f t="shared" ref="GW21:GW50" si="132">GT21*$GK$13</f>
        <v>0</v>
      </c>
      <c r="GX21" s="28">
        <f t="shared" ref="GX21:GX50" si="133">GU21*$GK$12</f>
        <v>0</v>
      </c>
      <c r="GZ21" s="48">
        <f t="shared" ref="GZ21:GZ34" si="134">G21</f>
        <v>0</v>
      </c>
      <c r="HA21" s="49">
        <f t="shared" ref="HA21:HA34" si="135">J21</f>
        <v>0</v>
      </c>
      <c r="HB21" s="49">
        <f t="shared" ref="HB21:HB50" si="136">(GZ21*2+(HA21-HE$15*2)*2)*$HE$15/10^6</f>
        <v>-4.7523999999999997E-2</v>
      </c>
      <c r="HC21" s="49">
        <f t="shared" ref="HC21:HC50" si="137">((HA21-$HE$15*2)*4*$HE$14)/10^6</f>
        <v>-6.8015999999999993E-2</v>
      </c>
      <c r="HD21" s="49">
        <f t="shared" ref="HD21:HD50" si="138">((HA21-$HE$15*2)*$HE$13)/10^6</f>
        <v>-7.0850000000000004E-4</v>
      </c>
      <c r="HE21" s="49">
        <f t="shared" ref="HE21:HE50" si="139">GZ21*HA21/10^6</f>
        <v>0</v>
      </c>
      <c r="HF21" s="49">
        <f t="shared" ref="HF21:HF50" si="140">HE21-HB21-HC21-HD21-HL21-HM21</f>
        <v>0.11624849999999999</v>
      </c>
      <c r="HG21" s="49">
        <f t="shared" ref="HG21:HG50" si="141">(((GZ21-$HE$15*2-$HE$14*4-$HE$13)*2+(HA21-$HE$15*2)*12)/1000)+HN21</f>
        <v>-3.6825000000000001</v>
      </c>
      <c r="HH21" s="49">
        <f t="shared" ref="HH21:HH50" si="142">HG21*$HE$8</f>
        <v>-0.20253750000000001</v>
      </c>
      <c r="HI21" s="49">
        <f t="shared" ref="HI21:HI50" si="143">HF21*$HE$9</f>
        <v>0.11624849999999999</v>
      </c>
      <c r="HJ21" s="49">
        <f t="shared" ref="HJ21:HJ50" si="144">HB21*$HB$15+HC21*$HB$14+HD21*$HB$13+HO21+HP21</f>
        <v>-0.47874325999999995</v>
      </c>
      <c r="HK21" s="50" t="e">
        <f t="shared" ref="HK21:HK50" si="145">(HJ21+HI21+HH21)/HE21</f>
        <v>#DIV/0!</v>
      </c>
      <c r="HL21" s="28">
        <f t="shared" ref="HL21:HL50" si="146">((GZ21-$HE$15*2-$HE$14*4-$HE$13)*BE21*$HE$12/10^6)</f>
        <v>0</v>
      </c>
      <c r="HM21" s="28">
        <f t="shared" ref="HM21:HM50" si="147">((GZ21-$HE$15*2-$HE$14*4-$HE$13)*BF21*$HE$11/10^6)</f>
        <v>0</v>
      </c>
      <c r="HN21" s="28">
        <f t="shared" ref="HN21:HN50" si="148">((GZ21-$HE$15*2-$HE$14*4-$HE$13)*(BE21+IF(BF21&gt;0,1,0))/1000)</f>
        <v>0</v>
      </c>
      <c r="HO21" s="28">
        <f t="shared" ref="HO21:HO50" si="149">HL21*$HB$12</f>
        <v>0</v>
      </c>
      <c r="HP21" s="28">
        <f t="shared" ref="HP21:HP50" si="150">HM21*$HB$11</f>
        <v>0</v>
      </c>
    </row>
    <row r="22" spans="1:224" s="28" customFormat="1" ht="15.75" thickBot="1" x14ac:dyDescent="0.3">
      <c r="A22" s="46"/>
      <c r="B22" s="32"/>
      <c r="C22" s="161">
        <v>3</v>
      </c>
      <c r="D22" s="161"/>
      <c r="E22" s="149"/>
      <c r="F22" s="150"/>
      <c r="G22" s="169"/>
      <c r="H22" s="170"/>
      <c r="I22" s="170"/>
      <c r="J22" s="169"/>
      <c r="K22" s="170"/>
      <c r="L22" s="171"/>
      <c r="M22" s="169"/>
      <c r="N22" s="170"/>
      <c r="O22" s="171"/>
      <c r="P22" s="169"/>
      <c r="Q22" s="170"/>
      <c r="R22" s="170"/>
      <c r="S22" s="171"/>
      <c r="T22" s="169"/>
      <c r="U22" s="171"/>
      <c r="V22" s="149"/>
      <c r="W22" s="151"/>
      <c r="X22" s="150"/>
      <c r="Y22" s="152" t="str">
        <f t="shared" si="0"/>
        <v/>
      </c>
      <c r="Z22" s="153"/>
      <c r="AA22" s="154" t="str">
        <f t="shared" si="5"/>
        <v/>
      </c>
      <c r="AB22" s="155"/>
      <c r="AC22" s="80" t="str">
        <f t="shared" si="6"/>
        <v/>
      </c>
      <c r="AD22" s="132" t="str">
        <f t="shared" si="7"/>
        <v/>
      </c>
      <c r="AE22" s="156"/>
      <c r="AF22" s="133"/>
      <c r="AG22" s="35"/>
      <c r="AH22" s="46"/>
      <c r="AI22" s="46"/>
      <c r="AJ22" s="157">
        <v>3</v>
      </c>
      <c r="AK22" s="157"/>
      <c r="AL22" s="126" t="s">
        <v>82</v>
      </c>
      <c r="AM22" s="127"/>
      <c r="AN22" s="127"/>
      <c r="AO22" s="128"/>
      <c r="AP22" s="85"/>
      <c r="AQ22" s="129" t="str">
        <f t="shared" si="8"/>
        <v/>
      </c>
      <c r="AR22" s="130"/>
      <c r="AS22" s="131"/>
      <c r="AT22" s="132" t="str">
        <f t="shared" si="9"/>
        <v/>
      </c>
      <c r="AU22" s="133"/>
      <c r="AV22" s="129" t="str">
        <f t="shared" si="10"/>
        <v/>
      </c>
      <c r="AW22" s="131"/>
      <c r="AX22" s="36">
        <f t="shared" si="1"/>
        <v>0</v>
      </c>
      <c r="AY22" s="36">
        <f t="shared" si="11"/>
        <v>0</v>
      </c>
      <c r="AZ22" s="36"/>
      <c r="BA22" s="36"/>
      <c r="BB22" s="36"/>
      <c r="BC22" s="36">
        <f t="shared" si="12"/>
        <v>0</v>
      </c>
      <c r="BD22" s="28">
        <f t="shared" si="13"/>
        <v>0</v>
      </c>
      <c r="BE22" s="28">
        <f t="shared" si="14"/>
        <v>0</v>
      </c>
      <c r="BF22" s="28">
        <f t="shared" si="15"/>
        <v>0</v>
      </c>
      <c r="BG22" s="28" t="e">
        <f t="shared" si="16"/>
        <v>#VALUE!</v>
      </c>
      <c r="BH22" s="28" t="e">
        <f t="shared" si="17"/>
        <v>#VALUE!</v>
      </c>
      <c r="BI22" s="79" t="e">
        <f t="shared" si="18"/>
        <v>#VALUE!</v>
      </c>
      <c r="BJ22" s="28" t="e">
        <f t="shared" si="19"/>
        <v>#VALUE!</v>
      </c>
      <c r="BK22" s="28" t="e">
        <f t="shared" si="20"/>
        <v>#VALUE!</v>
      </c>
      <c r="BL22" s="28" t="str">
        <f t="shared" si="21"/>
        <v>se serve</v>
      </c>
      <c r="BM22" s="28" t="str">
        <f t="shared" si="22"/>
        <v>A</v>
      </c>
      <c r="BN22" s="28" t="e">
        <f t="shared" si="23"/>
        <v>#VALUE!</v>
      </c>
      <c r="BO22" s="28" t="str">
        <f t="shared" si="24"/>
        <v>D</v>
      </c>
      <c r="BP22" s="28" t="str">
        <f t="shared" si="25"/>
        <v>A</v>
      </c>
      <c r="BQ22" s="28" t="str">
        <f t="shared" si="26"/>
        <v>A</v>
      </c>
      <c r="BR22" s="28" t="str">
        <f t="shared" si="27"/>
        <v/>
      </c>
      <c r="BS22" s="28" t="str">
        <f t="shared" si="28"/>
        <v/>
      </c>
      <c r="BT22" s="70" t="e">
        <f t="shared" si="29"/>
        <v>#VALUE!</v>
      </c>
      <c r="BU22" s="67" t="e">
        <f t="shared" si="30"/>
        <v>#VALUE!</v>
      </c>
      <c r="BV22" s="71" t="e">
        <f t="shared" si="31"/>
        <v>#VALUE!</v>
      </c>
      <c r="BW22" s="69" t="e">
        <f t="shared" si="32"/>
        <v>#VALUE!</v>
      </c>
      <c r="BX22" s="72" t="e">
        <f>IF(BS22="NO","",HLOOKUP(BS22*1,$BY$19:$CE$38,4))</f>
        <v>#VALUE!</v>
      </c>
      <c r="BY22" s="28" t="e">
        <f t="shared" si="33"/>
        <v>#DIV/0!</v>
      </c>
      <c r="BZ22" s="28" t="e">
        <f t="shared" si="34"/>
        <v>#DIV/0!</v>
      </c>
      <c r="CA22" s="28" t="e">
        <f t="shared" si="35"/>
        <v>#DIV/0!</v>
      </c>
      <c r="CB22" s="28" t="e">
        <f t="shared" si="36"/>
        <v>#DIV/0!</v>
      </c>
      <c r="CC22" s="28" t="e">
        <f t="shared" si="37"/>
        <v>#DIV/0!</v>
      </c>
      <c r="CD22" s="28" t="e">
        <f t="shared" si="38"/>
        <v>#DIV/0!</v>
      </c>
      <c r="CE22" s="28" t="e">
        <f t="shared" si="39"/>
        <v>#DIV/0!</v>
      </c>
      <c r="CI22" s="103" t="s">
        <v>136</v>
      </c>
      <c r="CJ22" s="96" t="s">
        <v>35</v>
      </c>
      <c r="CK22" s="96"/>
      <c r="CL22" s="113">
        <f>VLOOKUP($H$14,COMUNI!$V$15:$AD$20,6)</f>
        <v>1.8</v>
      </c>
      <c r="CM22" s="101">
        <f>CL22</f>
        <v>1.8</v>
      </c>
      <c r="CO22" s="28" t="s">
        <v>49</v>
      </c>
      <c r="CQ22" s="28">
        <v>1.2</v>
      </c>
      <c r="CS22" s="29"/>
      <c r="CT22" s="30"/>
      <c r="CU22" s="31"/>
      <c r="CV22" s="31"/>
      <c r="CW22" s="30"/>
      <c r="CZ22" s="48">
        <f t="shared" si="2"/>
        <v>0</v>
      </c>
      <c r="DA22" s="49">
        <f t="shared" si="40"/>
        <v>0</v>
      </c>
      <c r="DB22" s="49">
        <f t="shared" si="41"/>
        <v>0</v>
      </c>
      <c r="DC22" s="49">
        <f t="shared" si="42"/>
        <v>0</v>
      </c>
      <c r="DD22" s="49">
        <f t="shared" si="43"/>
        <v>0</v>
      </c>
      <c r="DE22" s="49">
        <f t="shared" si="44"/>
        <v>0</v>
      </c>
      <c r="DF22" s="49">
        <f t="shared" si="45"/>
        <v>0</v>
      </c>
      <c r="DG22" s="49">
        <f t="shared" si="46"/>
        <v>0</v>
      </c>
      <c r="DH22" s="49">
        <f t="shared" si="47"/>
        <v>0</v>
      </c>
      <c r="DI22" s="50" t="e">
        <f t="shared" si="48"/>
        <v>#DIV/0!</v>
      </c>
      <c r="DJ22" s="49">
        <f t="shared" si="49"/>
        <v>0</v>
      </c>
      <c r="DK22" s="49">
        <f t="shared" si="50"/>
        <v>0</v>
      </c>
      <c r="DL22" s="49">
        <f t="shared" si="51"/>
        <v>0</v>
      </c>
      <c r="DM22" s="49">
        <f t="shared" si="52"/>
        <v>0</v>
      </c>
      <c r="DN22" s="49">
        <f t="shared" si="53"/>
        <v>0</v>
      </c>
      <c r="DO22" s="49"/>
      <c r="DP22" s="48">
        <f t="shared" si="54"/>
        <v>218</v>
      </c>
      <c r="DQ22" s="49">
        <f t="shared" si="55"/>
        <v>0</v>
      </c>
      <c r="DR22" s="49">
        <f t="shared" si="56"/>
        <v>4.7523999999999997E-2</v>
      </c>
      <c r="DS22" s="49">
        <f t="shared" si="57"/>
        <v>-4.7432000000000002E-2</v>
      </c>
      <c r="DT22" s="49">
        <f t="shared" si="58"/>
        <v>0</v>
      </c>
      <c r="DU22" s="49">
        <f t="shared" si="59"/>
        <v>-9.1999999999994864E-5</v>
      </c>
      <c r="DV22" s="49">
        <f t="shared" si="60"/>
        <v>-0.74399999999999999</v>
      </c>
      <c r="DW22" s="49">
        <f t="shared" si="61"/>
        <v>-4.0919999999999998E-2</v>
      </c>
      <c r="DX22" s="49">
        <f t="shared" si="62"/>
        <v>-9.1999999999994864E-5</v>
      </c>
      <c r="DY22" s="49">
        <f t="shared" si="63"/>
        <v>-0.15415400000000001</v>
      </c>
      <c r="DZ22" s="50" t="e">
        <f t="shared" si="64"/>
        <v>#DIV/0!</v>
      </c>
      <c r="EA22" s="49">
        <f t="shared" si="65"/>
        <v>0</v>
      </c>
      <c r="EB22" s="49">
        <f t="shared" si="66"/>
        <v>0</v>
      </c>
      <c r="EC22" s="49">
        <f t="shared" si="67"/>
        <v>0</v>
      </c>
      <c r="ED22" s="49">
        <f t="shared" si="68"/>
        <v>0</v>
      </c>
      <c r="EE22" s="49">
        <f t="shared" si="69"/>
        <v>0</v>
      </c>
      <c r="EF22" s="49"/>
      <c r="EG22" s="48">
        <f t="shared" si="3"/>
        <v>0</v>
      </c>
      <c r="EH22" s="49">
        <f t="shared" si="4"/>
        <v>0</v>
      </c>
      <c r="EI22" s="49">
        <f t="shared" si="70"/>
        <v>-4.7523999999999997E-2</v>
      </c>
      <c r="EJ22" s="49">
        <f t="shared" si="71"/>
        <v>-1.7003999999999998E-2</v>
      </c>
      <c r="EK22" s="49">
        <f t="shared" si="72"/>
        <v>0</v>
      </c>
      <c r="EL22" s="49">
        <f t="shared" si="73"/>
        <v>6.4528000000000002E-2</v>
      </c>
      <c r="EM22" s="49">
        <f t="shared" si="74"/>
        <v>-1.464</v>
      </c>
      <c r="EN22" s="49">
        <f t="shared" si="75"/>
        <v>-8.0519999999999994E-2</v>
      </c>
      <c r="EO22" s="49">
        <f t="shared" si="76"/>
        <v>6.4528000000000002E-2</v>
      </c>
      <c r="EP22" s="49">
        <f t="shared" si="77"/>
        <v>-0.18953573999999998</v>
      </c>
      <c r="EQ22" s="50" t="e">
        <f t="shared" si="78"/>
        <v>#DIV/0!</v>
      </c>
      <c r="ER22" s="28">
        <f t="shared" si="79"/>
        <v>0</v>
      </c>
      <c r="ES22" s="28">
        <f t="shared" si="80"/>
        <v>0</v>
      </c>
      <c r="ET22" s="28">
        <f t="shared" si="81"/>
        <v>0</v>
      </c>
      <c r="EU22" s="28">
        <f t="shared" si="82"/>
        <v>0</v>
      </c>
      <c r="EV22" s="28">
        <f t="shared" si="83"/>
        <v>0</v>
      </c>
      <c r="EX22" s="48">
        <f t="shared" si="84"/>
        <v>0</v>
      </c>
      <c r="EY22" s="49">
        <f t="shared" si="85"/>
        <v>0</v>
      </c>
      <c r="EZ22" s="49">
        <f t="shared" si="86"/>
        <v>-4.7523999999999997E-2</v>
      </c>
      <c r="FA22" s="49">
        <f t="shared" si="87"/>
        <v>-3.4007999999999997E-2</v>
      </c>
      <c r="FB22" s="49">
        <f t="shared" si="88"/>
        <v>-3.3571999999999998E-2</v>
      </c>
      <c r="FC22" s="49">
        <f t="shared" si="89"/>
        <v>0</v>
      </c>
      <c r="FD22" s="49">
        <f t="shared" si="90"/>
        <v>0.11510399999999998</v>
      </c>
      <c r="FE22" s="49">
        <f t="shared" si="91"/>
        <v>-2.8</v>
      </c>
      <c r="FF22" s="49">
        <f t="shared" si="92"/>
        <v>-0.154</v>
      </c>
      <c r="FG22" s="49">
        <f t="shared" si="93"/>
        <v>0.11510399999999998</v>
      </c>
      <c r="FH22" s="49">
        <f t="shared" si="94"/>
        <v>-0.36342997999999999</v>
      </c>
      <c r="FI22" s="50" t="e">
        <f t="shared" si="95"/>
        <v>#DIV/0!</v>
      </c>
      <c r="FJ22" s="28">
        <f t="shared" si="96"/>
        <v>0</v>
      </c>
      <c r="FK22" s="28">
        <f t="shared" si="97"/>
        <v>0</v>
      </c>
      <c r="FL22" s="28">
        <f t="shared" si="98"/>
        <v>0</v>
      </c>
      <c r="FM22" s="28">
        <f t="shared" si="99"/>
        <v>0</v>
      </c>
      <c r="FN22" s="28">
        <f t="shared" si="100"/>
        <v>0</v>
      </c>
      <c r="FQ22" s="48">
        <f t="shared" si="101"/>
        <v>0</v>
      </c>
      <c r="FR22" s="49">
        <f t="shared" si="102"/>
        <v>0</v>
      </c>
      <c r="FS22" s="49">
        <f t="shared" si="103"/>
        <v>-4.7523999999999997E-2</v>
      </c>
      <c r="FT22" s="49">
        <f t="shared" si="104"/>
        <v>-1.7003999999999998E-2</v>
      </c>
      <c r="FU22" s="49">
        <f t="shared" si="105"/>
        <v>-3.3571999999999998E-2</v>
      </c>
      <c r="FV22" s="49">
        <f t="shared" si="106"/>
        <v>0</v>
      </c>
      <c r="FW22" s="49">
        <f t="shared" si="107"/>
        <v>9.8099999999999993E-2</v>
      </c>
      <c r="FX22" s="49">
        <f t="shared" si="108"/>
        <v>-2.2080000000000002</v>
      </c>
      <c r="FY22" s="49">
        <f t="shared" si="109"/>
        <v>-0.12144000000000001</v>
      </c>
      <c r="FZ22" s="49">
        <f t="shared" si="110"/>
        <v>9.8099999999999993E-2</v>
      </c>
      <c r="GA22" s="49">
        <f t="shared" si="111"/>
        <v>-0.29864473999999996</v>
      </c>
      <c r="GB22" s="50" t="e">
        <f t="shared" si="112"/>
        <v>#DIV/0!</v>
      </c>
      <c r="GC22" s="28">
        <f t="shared" si="113"/>
        <v>0</v>
      </c>
      <c r="GD22" s="28">
        <f t="shared" si="114"/>
        <v>0</v>
      </c>
      <c r="GE22" s="28">
        <f t="shared" si="115"/>
        <v>0</v>
      </c>
      <c r="GF22" s="28">
        <f t="shared" si="116"/>
        <v>0</v>
      </c>
      <c r="GG22" s="28">
        <f t="shared" si="117"/>
        <v>0</v>
      </c>
      <c r="GI22" s="48">
        <f t="shared" si="118"/>
        <v>0</v>
      </c>
      <c r="GJ22" s="49">
        <f t="shared" si="119"/>
        <v>0</v>
      </c>
      <c r="GK22" s="49">
        <f t="shared" si="120"/>
        <v>-4.7523999999999997E-2</v>
      </c>
      <c r="GL22" s="49">
        <f t="shared" si="121"/>
        <v>-3.3790000000000001E-2</v>
      </c>
      <c r="GM22" s="49">
        <f t="shared" si="122"/>
        <v>0</v>
      </c>
      <c r="GN22" s="49">
        <f t="shared" si="123"/>
        <v>8.1313999999999997E-2</v>
      </c>
      <c r="GO22" s="49">
        <f t="shared" si="124"/>
        <v>-2.0539999999999998</v>
      </c>
      <c r="GP22" s="49">
        <f t="shared" si="125"/>
        <v>-0.11296999999999999</v>
      </c>
      <c r="GQ22" s="49">
        <f t="shared" si="126"/>
        <v>8.1313999999999997E-2</v>
      </c>
      <c r="GR22" s="49">
        <f t="shared" si="127"/>
        <v>-0.23213729999999999</v>
      </c>
      <c r="GS22" s="50" t="e">
        <f t="shared" si="128"/>
        <v>#DIV/0!</v>
      </c>
      <c r="GT22" s="28">
        <f t="shared" si="129"/>
        <v>0</v>
      </c>
      <c r="GU22" s="28">
        <f t="shared" si="130"/>
        <v>0</v>
      </c>
      <c r="GV22" s="28">
        <f t="shared" si="131"/>
        <v>0</v>
      </c>
      <c r="GW22" s="28">
        <f t="shared" si="132"/>
        <v>0</v>
      </c>
      <c r="GX22" s="28">
        <f t="shared" si="133"/>
        <v>0</v>
      </c>
      <c r="GZ22" s="48">
        <f t="shared" si="134"/>
        <v>0</v>
      </c>
      <c r="HA22" s="49">
        <f t="shared" si="135"/>
        <v>0</v>
      </c>
      <c r="HB22" s="49">
        <f t="shared" si="136"/>
        <v>-4.7523999999999997E-2</v>
      </c>
      <c r="HC22" s="49">
        <f t="shared" si="137"/>
        <v>-6.8015999999999993E-2</v>
      </c>
      <c r="HD22" s="49">
        <f t="shared" si="138"/>
        <v>-7.0850000000000004E-4</v>
      </c>
      <c r="HE22" s="49">
        <f t="shared" si="139"/>
        <v>0</v>
      </c>
      <c r="HF22" s="49">
        <f t="shared" si="140"/>
        <v>0.11624849999999999</v>
      </c>
      <c r="HG22" s="49">
        <f t="shared" si="141"/>
        <v>-3.6825000000000001</v>
      </c>
      <c r="HH22" s="49">
        <f t="shared" si="142"/>
        <v>-0.20253750000000001</v>
      </c>
      <c r="HI22" s="49">
        <f t="shared" si="143"/>
        <v>0.11624849999999999</v>
      </c>
      <c r="HJ22" s="49">
        <f t="shared" si="144"/>
        <v>-0.47874325999999995</v>
      </c>
      <c r="HK22" s="50" t="e">
        <f t="shared" si="145"/>
        <v>#DIV/0!</v>
      </c>
      <c r="HL22" s="28">
        <f t="shared" si="146"/>
        <v>0</v>
      </c>
      <c r="HM22" s="28">
        <f t="shared" si="147"/>
        <v>0</v>
      </c>
      <c r="HN22" s="28">
        <f t="shared" si="148"/>
        <v>0</v>
      </c>
      <c r="HO22" s="28">
        <f t="shared" si="149"/>
        <v>0</v>
      </c>
      <c r="HP22" s="28">
        <f t="shared" si="150"/>
        <v>0</v>
      </c>
    </row>
    <row r="23" spans="1:224" s="28" customFormat="1" ht="15.75" thickBot="1" x14ac:dyDescent="0.3">
      <c r="A23" s="46"/>
      <c r="B23" s="32"/>
      <c r="C23" s="161">
        <v>4</v>
      </c>
      <c r="D23" s="161"/>
      <c r="E23" s="164"/>
      <c r="F23" s="166"/>
      <c r="G23" s="162"/>
      <c r="H23" s="168"/>
      <c r="I23" s="168"/>
      <c r="J23" s="162"/>
      <c r="K23" s="168"/>
      <c r="L23" s="163"/>
      <c r="M23" s="162"/>
      <c r="N23" s="168"/>
      <c r="O23" s="163"/>
      <c r="P23" s="162"/>
      <c r="Q23" s="168"/>
      <c r="R23" s="168"/>
      <c r="S23" s="163"/>
      <c r="T23" s="162"/>
      <c r="U23" s="163"/>
      <c r="V23" s="164"/>
      <c r="W23" s="165"/>
      <c r="X23" s="166"/>
      <c r="Y23" s="152" t="str">
        <f t="shared" si="0"/>
        <v/>
      </c>
      <c r="Z23" s="153"/>
      <c r="AA23" s="154" t="str">
        <f t="shared" si="5"/>
        <v/>
      </c>
      <c r="AB23" s="155"/>
      <c r="AC23" s="80" t="str">
        <f t="shared" si="6"/>
        <v/>
      </c>
      <c r="AD23" s="132" t="str">
        <f t="shared" si="7"/>
        <v/>
      </c>
      <c r="AE23" s="156"/>
      <c r="AF23" s="133"/>
      <c r="AG23" s="35"/>
      <c r="AH23" s="46"/>
      <c r="AI23" s="46"/>
      <c r="AJ23" s="167">
        <v>4</v>
      </c>
      <c r="AK23" s="167"/>
      <c r="AL23" s="158" t="s">
        <v>82</v>
      </c>
      <c r="AM23" s="159"/>
      <c r="AN23" s="159"/>
      <c r="AO23" s="160"/>
      <c r="AP23" s="86"/>
      <c r="AQ23" s="129" t="str">
        <f t="shared" si="8"/>
        <v/>
      </c>
      <c r="AR23" s="130"/>
      <c r="AS23" s="131"/>
      <c r="AT23" s="132" t="str">
        <f t="shared" si="9"/>
        <v/>
      </c>
      <c r="AU23" s="133"/>
      <c r="AV23" s="129" t="str">
        <f t="shared" si="10"/>
        <v/>
      </c>
      <c r="AW23" s="131"/>
      <c r="AX23" s="36">
        <f t="shared" si="1"/>
        <v>0</v>
      </c>
      <c r="AY23" s="36">
        <f t="shared" si="11"/>
        <v>0</v>
      </c>
      <c r="AZ23" s="36"/>
      <c r="BA23" s="36"/>
      <c r="BB23" s="36"/>
      <c r="BC23" s="36">
        <f t="shared" si="12"/>
        <v>0</v>
      </c>
      <c r="BD23" s="28">
        <f t="shared" si="13"/>
        <v>0</v>
      </c>
      <c r="BE23" s="28">
        <f t="shared" si="14"/>
        <v>0</v>
      </c>
      <c r="BF23" s="28">
        <f t="shared" si="15"/>
        <v>0</v>
      </c>
      <c r="BG23" s="28" t="e">
        <f t="shared" si="16"/>
        <v>#VALUE!</v>
      </c>
      <c r="BH23" s="28" t="e">
        <f t="shared" si="17"/>
        <v>#VALUE!</v>
      </c>
      <c r="BI23" s="79" t="e">
        <f t="shared" si="18"/>
        <v>#VALUE!</v>
      </c>
      <c r="BJ23" s="28" t="e">
        <f t="shared" si="19"/>
        <v>#VALUE!</v>
      </c>
      <c r="BK23" s="28" t="e">
        <f t="shared" si="20"/>
        <v>#VALUE!</v>
      </c>
      <c r="BL23" s="28" t="str">
        <f t="shared" si="21"/>
        <v>se serve</v>
      </c>
      <c r="BM23" s="28" t="str">
        <f t="shared" si="22"/>
        <v>A</v>
      </c>
      <c r="BN23" s="28" t="e">
        <f t="shared" si="23"/>
        <v>#VALUE!</v>
      </c>
      <c r="BO23" s="28" t="str">
        <f t="shared" si="24"/>
        <v>D</v>
      </c>
      <c r="BP23" s="28" t="str">
        <f t="shared" si="25"/>
        <v>A</v>
      </c>
      <c r="BQ23" s="28" t="str">
        <f t="shared" si="26"/>
        <v>A</v>
      </c>
      <c r="BR23" s="28" t="str">
        <f t="shared" si="27"/>
        <v/>
      </c>
      <c r="BS23" s="28" t="str">
        <f t="shared" si="28"/>
        <v/>
      </c>
      <c r="BT23" s="70" t="e">
        <f t="shared" si="29"/>
        <v>#VALUE!</v>
      </c>
      <c r="BU23" s="67" t="e">
        <f t="shared" si="30"/>
        <v>#VALUE!</v>
      </c>
      <c r="BV23" s="71" t="e">
        <f t="shared" si="31"/>
        <v>#VALUE!</v>
      </c>
      <c r="BW23" s="69" t="e">
        <f t="shared" si="32"/>
        <v>#VALUE!</v>
      </c>
      <c r="BX23" s="72" t="e">
        <f>IF(BS23="NO","",HLOOKUP(BS23*1,$BY$19:$CE$38,5))</f>
        <v>#VALUE!</v>
      </c>
      <c r="BY23" s="28" t="e">
        <f t="shared" si="33"/>
        <v>#DIV/0!</v>
      </c>
      <c r="BZ23" s="28" t="e">
        <f t="shared" si="34"/>
        <v>#DIV/0!</v>
      </c>
      <c r="CA23" s="28" t="e">
        <f t="shared" si="35"/>
        <v>#DIV/0!</v>
      </c>
      <c r="CB23" s="28" t="e">
        <f t="shared" si="36"/>
        <v>#DIV/0!</v>
      </c>
      <c r="CC23" s="28" t="e">
        <f t="shared" si="37"/>
        <v>#DIV/0!</v>
      </c>
      <c r="CD23" s="28" t="e">
        <f t="shared" si="38"/>
        <v>#DIV/0!</v>
      </c>
      <c r="CE23" s="28" t="e">
        <f t="shared" si="39"/>
        <v>#DIV/0!</v>
      </c>
      <c r="CI23" s="103" t="s">
        <v>138</v>
      </c>
      <c r="CJ23" s="96" t="s">
        <v>34</v>
      </c>
      <c r="CK23" s="96"/>
      <c r="CL23" s="113">
        <f>VLOOKUP($H$14,COMUNI!$V$15:$AD$20,7)</f>
        <v>1.9</v>
      </c>
      <c r="CM23" s="101">
        <f>CL23</f>
        <v>1.9</v>
      </c>
      <c r="CO23" s="28">
        <v>11</v>
      </c>
      <c r="CQ23" s="28">
        <v>1.3</v>
      </c>
      <c r="CS23" s="29"/>
      <c r="CT23" s="30"/>
      <c r="CU23" s="31"/>
      <c r="CV23" s="31"/>
      <c r="CW23" s="30"/>
      <c r="CZ23" s="48">
        <f t="shared" si="2"/>
        <v>0</v>
      </c>
      <c r="DA23" s="49">
        <f t="shared" si="40"/>
        <v>0</v>
      </c>
      <c r="DB23" s="49">
        <f t="shared" si="41"/>
        <v>0</v>
      </c>
      <c r="DC23" s="49">
        <f t="shared" si="42"/>
        <v>0</v>
      </c>
      <c r="DD23" s="49">
        <f t="shared" si="43"/>
        <v>0</v>
      </c>
      <c r="DE23" s="49">
        <f t="shared" si="44"/>
        <v>0</v>
      </c>
      <c r="DF23" s="49">
        <f t="shared" si="45"/>
        <v>0</v>
      </c>
      <c r="DG23" s="49">
        <f t="shared" si="46"/>
        <v>0</v>
      </c>
      <c r="DH23" s="49">
        <f t="shared" si="47"/>
        <v>0</v>
      </c>
      <c r="DI23" s="50" t="e">
        <f t="shared" si="48"/>
        <v>#DIV/0!</v>
      </c>
      <c r="DJ23" s="49">
        <f t="shared" si="49"/>
        <v>0</v>
      </c>
      <c r="DK23" s="49">
        <f t="shared" si="50"/>
        <v>0</v>
      </c>
      <c r="DL23" s="49">
        <f t="shared" si="51"/>
        <v>0</v>
      </c>
      <c r="DM23" s="49">
        <f t="shared" si="52"/>
        <v>0</v>
      </c>
      <c r="DN23" s="49">
        <f t="shared" si="53"/>
        <v>0</v>
      </c>
      <c r="DO23" s="49"/>
      <c r="DP23" s="48">
        <f t="shared" si="54"/>
        <v>218</v>
      </c>
      <c r="DQ23" s="49">
        <f t="shared" si="55"/>
        <v>0</v>
      </c>
      <c r="DR23" s="49">
        <f t="shared" si="56"/>
        <v>4.7523999999999997E-2</v>
      </c>
      <c r="DS23" s="49">
        <f t="shared" si="57"/>
        <v>-4.7432000000000002E-2</v>
      </c>
      <c r="DT23" s="49">
        <f t="shared" si="58"/>
        <v>0</v>
      </c>
      <c r="DU23" s="49">
        <f t="shared" si="59"/>
        <v>-9.1999999999994864E-5</v>
      </c>
      <c r="DV23" s="49">
        <f t="shared" si="60"/>
        <v>-0.74399999999999999</v>
      </c>
      <c r="DW23" s="49">
        <f t="shared" si="61"/>
        <v>-4.0919999999999998E-2</v>
      </c>
      <c r="DX23" s="49">
        <f t="shared" si="62"/>
        <v>-9.1999999999994864E-5</v>
      </c>
      <c r="DY23" s="49">
        <f t="shared" si="63"/>
        <v>-0.15415400000000001</v>
      </c>
      <c r="DZ23" s="50" t="e">
        <f t="shared" si="64"/>
        <v>#DIV/0!</v>
      </c>
      <c r="EA23" s="49">
        <f t="shared" si="65"/>
        <v>0</v>
      </c>
      <c r="EB23" s="49">
        <f t="shared" si="66"/>
        <v>0</v>
      </c>
      <c r="EC23" s="49">
        <f t="shared" si="67"/>
        <v>0</v>
      </c>
      <c r="ED23" s="49">
        <f t="shared" si="68"/>
        <v>0</v>
      </c>
      <c r="EE23" s="49">
        <f t="shared" si="69"/>
        <v>0</v>
      </c>
      <c r="EF23" s="49"/>
      <c r="EG23" s="48">
        <f t="shared" si="3"/>
        <v>0</v>
      </c>
      <c r="EH23" s="49">
        <f t="shared" si="4"/>
        <v>0</v>
      </c>
      <c r="EI23" s="49">
        <f t="shared" si="70"/>
        <v>-4.7523999999999997E-2</v>
      </c>
      <c r="EJ23" s="49">
        <f t="shared" si="71"/>
        <v>-1.7003999999999998E-2</v>
      </c>
      <c r="EK23" s="49">
        <f t="shared" si="72"/>
        <v>0</v>
      </c>
      <c r="EL23" s="49">
        <f t="shared" si="73"/>
        <v>6.4528000000000002E-2</v>
      </c>
      <c r="EM23" s="49">
        <f t="shared" si="74"/>
        <v>-1.464</v>
      </c>
      <c r="EN23" s="49">
        <f t="shared" si="75"/>
        <v>-8.0519999999999994E-2</v>
      </c>
      <c r="EO23" s="49">
        <f t="shared" si="76"/>
        <v>6.4528000000000002E-2</v>
      </c>
      <c r="EP23" s="49">
        <f t="shared" si="77"/>
        <v>-0.18953573999999998</v>
      </c>
      <c r="EQ23" s="50" t="e">
        <f t="shared" si="78"/>
        <v>#DIV/0!</v>
      </c>
      <c r="ER23" s="28">
        <f t="shared" si="79"/>
        <v>0</v>
      </c>
      <c r="ES23" s="28">
        <f t="shared" si="80"/>
        <v>0</v>
      </c>
      <c r="ET23" s="28">
        <f t="shared" si="81"/>
        <v>0</v>
      </c>
      <c r="EU23" s="28">
        <f t="shared" si="82"/>
        <v>0</v>
      </c>
      <c r="EV23" s="28">
        <f t="shared" si="83"/>
        <v>0</v>
      </c>
      <c r="EX23" s="48">
        <f t="shared" si="84"/>
        <v>0</v>
      </c>
      <c r="EY23" s="49">
        <f t="shared" si="85"/>
        <v>0</v>
      </c>
      <c r="EZ23" s="49">
        <f t="shared" si="86"/>
        <v>-4.7523999999999997E-2</v>
      </c>
      <c r="FA23" s="49">
        <f t="shared" si="87"/>
        <v>-3.4007999999999997E-2</v>
      </c>
      <c r="FB23" s="49">
        <f t="shared" si="88"/>
        <v>-3.3571999999999998E-2</v>
      </c>
      <c r="FC23" s="49">
        <f t="shared" si="89"/>
        <v>0</v>
      </c>
      <c r="FD23" s="49">
        <f t="shared" si="90"/>
        <v>0.11510399999999998</v>
      </c>
      <c r="FE23" s="49">
        <f t="shared" si="91"/>
        <v>-2.8</v>
      </c>
      <c r="FF23" s="49">
        <f t="shared" si="92"/>
        <v>-0.154</v>
      </c>
      <c r="FG23" s="49">
        <f t="shared" si="93"/>
        <v>0.11510399999999998</v>
      </c>
      <c r="FH23" s="49">
        <f t="shared" si="94"/>
        <v>-0.36342997999999999</v>
      </c>
      <c r="FI23" s="50" t="e">
        <f t="shared" si="95"/>
        <v>#DIV/0!</v>
      </c>
      <c r="FJ23" s="28">
        <f t="shared" si="96"/>
        <v>0</v>
      </c>
      <c r="FK23" s="28">
        <f t="shared" si="97"/>
        <v>0</v>
      </c>
      <c r="FL23" s="28">
        <f t="shared" si="98"/>
        <v>0</v>
      </c>
      <c r="FM23" s="28">
        <f t="shared" si="99"/>
        <v>0</v>
      </c>
      <c r="FN23" s="28">
        <f t="shared" si="100"/>
        <v>0</v>
      </c>
      <c r="FQ23" s="48">
        <f t="shared" si="101"/>
        <v>0</v>
      </c>
      <c r="FR23" s="49">
        <f t="shared" si="102"/>
        <v>0</v>
      </c>
      <c r="FS23" s="49">
        <f t="shared" si="103"/>
        <v>-4.7523999999999997E-2</v>
      </c>
      <c r="FT23" s="49">
        <f t="shared" si="104"/>
        <v>-1.7003999999999998E-2</v>
      </c>
      <c r="FU23" s="49">
        <f t="shared" si="105"/>
        <v>-3.3571999999999998E-2</v>
      </c>
      <c r="FV23" s="49">
        <f t="shared" si="106"/>
        <v>0</v>
      </c>
      <c r="FW23" s="49">
        <f t="shared" si="107"/>
        <v>9.8099999999999993E-2</v>
      </c>
      <c r="FX23" s="49">
        <f t="shared" si="108"/>
        <v>-2.2080000000000002</v>
      </c>
      <c r="FY23" s="49">
        <f t="shared" si="109"/>
        <v>-0.12144000000000001</v>
      </c>
      <c r="FZ23" s="49">
        <f t="shared" si="110"/>
        <v>9.8099999999999993E-2</v>
      </c>
      <c r="GA23" s="49">
        <f t="shared" si="111"/>
        <v>-0.29864473999999996</v>
      </c>
      <c r="GB23" s="50" t="e">
        <f t="shared" si="112"/>
        <v>#DIV/0!</v>
      </c>
      <c r="GC23" s="28">
        <f t="shared" si="113"/>
        <v>0</v>
      </c>
      <c r="GD23" s="28">
        <f t="shared" si="114"/>
        <v>0</v>
      </c>
      <c r="GE23" s="28">
        <f t="shared" si="115"/>
        <v>0</v>
      </c>
      <c r="GF23" s="28">
        <f t="shared" si="116"/>
        <v>0</v>
      </c>
      <c r="GG23" s="28">
        <f t="shared" si="117"/>
        <v>0</v>
      </c>
      <c r="GI23" s="48">
        <f t="shared" si="118"/>
        <v>0</v>
      </c>
      <c r="GJ23" s="49">
        <f t="shared" si="119"/>
        <v>0</v>
      </c>
      <c r="GK23" s="49">
        <f t="shared" si="120"/>
        <v>-4.7523999999999997E-2</v>
      </c>
      <c r="GL23" s="49">
        <f t="shared" si="121"/>
        <v>-3.3790000000000001E-2</v>
      </c>
      <c r="GM23" s="49">
        <f t="shared" si="122"/>
        <v>0</v>
      </c>
      <c r="GN23" s="49">
        <f t="shared" si="123"/>
        <v>8.1313999999999997E-2</v>
      </c>
      <c r="GO23" s="49">
        <f t="shared" si="124"/>
        <v>-2.0539999999999998</v>
      </c>
      <c r="GP23" s="49">
        <f t="shared" si="125"/>
        <v>-0.11296999999999999</v>
      </c>
      <c r="GQ23" s="49">
        <f t="shared" si="126"/>
        <v>8.1313999999999997E-2</v>
      </c>
      <c r="GR23" s="49">
        <f t="shared" si="127"/>
        <v>-0.23213729999999999</v>
      </c>
      <c r="GS23" s="50" t="e">
        <f t="shared" si="128"/>
        <v>#DIV/0!</v>
      </c>
      <c r="GT23" s="28">
        <f t="shared" si="129"/>
        <v>0</v>
      </c>
      <c r="GU23" s="28">
        <f t="shared" si="130"/>
        <v>0</v>
      </c>
      <c r="GV23" s="28">
        <f t="shared" si="131"/>
        <v>0</v>
      </c>
      <c r="GW23" s="28">
        <f t="shared" si="132"/>
        <v>0</v>
      </c>
      <c r="GX23" s="28">
        <f t="shared" si="133"/>
        <v>0</v>
      </c>
      <c r="GZ23" s="48">
        <f t="shared" si="134"/>
        <v>0</v>
      </c>
      <c r="HA23" s="49">
        <f t="shared" si="135"/>
        <v>0</v>
      </c>
      <c r="HB23" s="49">
        <f t="shared" si="136"/>
        <v>-4.7523999999999997E-2</v>
      </c>
      <c r="HC23" s="49">
        <f t="shared" si="137"/>
        <v>-6.8015999999999993E-2</v>
      </c>
      <c r="HD23" s="49">
        <f t="shared" si="138"/>
        <v>-7.0850000000000004E-4</v>
      </c>
      <c r="HE23" s="49">
        <f t="shared" si="139"/>
        <v>0</v>
      </c>
      <c r="HF23" s="49">
        <f t="shared" si="140"/>
        <v>0.11624849999999999</v>
      </c>
      <c r="HG23" s="49">
        <f t="shared" si="141"/>
        <v>-3.6825000000000001</v>
      </c>
      <c r="HH23" s="49">
        <f t="shared" si="142"/>
        <v>-0.20253750000000001</v>
      </c>
      <c r="HI23" s="49">
        <f t="shared" si="143"/>
        <v>0.11624849999999999</v>
      </c>
      <c r="HJ23" s="49">
        <f t="shared" si="144"/>
        <v>-0.47874325999999995</v>
      </c>
      <c r="HK23" s="50" t="e">
        <f t="shared" si="145"/>
        <v>#DIV/0!</v>
      </c>
      <c r="HL23" s="28">
        <f t="shared" si="146"/>
        <v>0</v>
      </c>
      <c r="HM23" s="28">
        <f t="shared" si="147"/>
        <v>0</v>
      </c>
      <c r="HN23" s="28">
        <f t="shared" si="148"/>
        <v>0</v>
      </c>
      <c r="HO23" s="28">
        <f t="shared" si="149"/>
        <v>0</v>
      </c>
      <c r="HP23" s="28">
        <f t="shared" si="150"/>
        <v>0</v>
      </c>
    </row>
    <row r="24" spans="1:224" s="28" customFormat="1" ht="15.75" thickBot="1" x14ac:dyDescent="0.3">
      <c r="A24" s="46"/>
      <c r="B24" s="32"/>
      <c r="C24" s="161">
        <v>5</v>
      </c>
      <c r="D24" s="161"/>
      <c r="E24" s="149"/>
      <c r="F24" s="150"/>
      <c r="G24" s="169"/>
      <c r="H24" s="170"/>
      <c r="I24" s="170"/>
      <c r="J24" s="169"/>
      <c r="K24" s="170"/>
      <c r="L24" s="171"/>
      <c r="M24" s="169"/>
      <c r="N24" s="170"/>
      <c r="O24" s="171"/>
      <c r="P24" s="169"/>
      <c r="Q24" s="170"/>
      <c r="R24" s="170"/>
      <c r="S24" s="171"/>
      <c r="T24" s="169"/>
      <c r="U24" s="171"/>
      <c r="V24" s="149"/>
      <c r="W24" s="151"/>
      <c r="X24" s="150"/>
      <c r="Y24" s="152" t="str">
        <f t="shared" si="0"/>
        <v/>
      </c>
      <c r="Z24" s="153"/>
      <c r="AA24" s="154" t="str">
        <f t="shared" si="5"/>
        <v/>
      </c>
      <c r="AB24" s="155"/>
      <c r="AC24" s="80" t="str">
        <f t="shared" si="6"/>
        <v/>
      </c>
      <c r="AD24" s="132" t="str">
        <f t="shared" si="7"/>
        <v/>
      </c>
      <c r="AE24" s="156"/>
      <c r="AF24" s="133"/>
      <c r="AG24" s="35"/>
      <c r="AH24" s="46"/>
      <c r="AI24" s="46"/>
      <c r="AJ24" s="157">
        <v>5</v>
      </c>
      <c r="AK24" s="157"/>
      <c r="AL24" s="126" t="s">
        <v>82</v>
      </c>
      <c r="AM24" s="127"/>
      <c r="AN24" s="127"/>
      <c r="AO24" s="128"/>
      <c r="AP24" s="85"/>
      <c r="AQ24" s="129" t="str">
        <f t="shared" si="8"/>
        <v/>
      </c>
      <c r="AR24" s="130"/>
      <c r="AS24" s="131"/>
      <c r="AT24" s="132" t="str">
        <f t="shared" si="9"/>
        <v/>
      </c>
      <c r="AU24" s="133"/>
      <c r="AV24" s="129" t="str">
        <f t="shared" si="10"/>
        <v/>
      </c>
      <c r="AW24" s="131"/>
      <c r="AX24" s="36">
        <f t="shared" si="1"/>
        <v>0</v>
      </c>
      <c r="AY24" s="36">
        <f t="shared" si="11"/>
        <v>0</v>
      </c>
      <c r="AZ24" s="36"/>
      <c r="BA24" s="36"/>
      <c r="BB24" s="36"/>
      <c r="BC24" s="36">
        <f t="shared" si="12"/>
        <v>0</v>
      </c>
      <c r="BD24" s="28">
        <f t="shared" si="13"/>
        <v>0</v>
      </c>
      <c r="BE24" s="28">
        <f t="shared" si="14"/>
        <v>0</v>
      </c>
      <c r="BF24" s="28">
        <f t="shared" si="15"/>
        <v>0</v>
      </c>
      <c r="BG24" s="28" t="e">
        <f t="shared" si="16"/>
        <v>#VALUE!</v>
      </c>
      <c r="BH24" s="28" t="e">
        <f t="shared" si="17"/>
        <v>#VALUE!</v>
      </c>
      <c r="BI24" s="79" t="e">
        <f t="shared" si="18"/>
        <v>#VALUE!</v>
      </c>
      <c r="BJ24" s="28" t="e">
        <f t="shared" si="19"/>
        <v>#VALUE!</v>
      </c>
      <c r="BK24" s="28" t="e">
        <f t="shared" si="20"/>
        <v>#VALUE!</v>
      </c>
      <c r="BL24" s="28" t="str">
        <f t="shared" si="21"/>
        <v>se serve</v>
      </c>
      <c r="BM24" s="28" t="str">
        <f t="shared" si="22"/>
        <v>A</v>
      </c>
      <c r="BN24" s="28" t="e">
        <f t="shared" si="23"/>
        <v>#VALUE!</v>
      </c>
      <c r="BO24" s="28" t="str">
        <f t="shared" si="24"/>
        <v>D</v>
      </c>
      <c r="BP24" s="28" t="str">
        <f t="shared" si="25"/>
        <v>A</v>
      </c>
      <c r="BQ24" s="28" t="str">
        <f t="shared" si="26"/>
        <v>A</v>
      </c>
      <c r="BR24" s="28" t="str">
        <f t="shared" si="27"/>
        <v/>
      </c>
      <c r="BS24" s="28" t="str">
        <f t="shared" si="28"/>
        <v/>
      </c>
      <c r="BT24" s="70" t="e">
        <f t="shared" si="29"/>
        <v>#VALUE!</v>
      </c>
      <c r="BU24" s="67" t="e">
        <f t="shared" si="30"/>
        <v>#VALUE!</v>
      </c>
      <c r="BV24" s="71" t="e">
        <f t="shared" si="31"/>
        <v>#VALUE!</v>
      </c>
      <c r="BW24" s="69" t="e">
        <f t="shared" si="32"/>
        <v>#VALUE!</v>
      </c>
      <c r="BX24" s="72" t="e">
        <f>IF(BS24="NO","",HLOOKUP(BS24*1,$BY$19:$CE$38,6))</f>
        <v>#VALUE!</v>
      </c>
      <c r="BY24" s="28" t="e">
        <f t="shared" si="33"/>
        <v>#DIV/0!</v>
      </c>
      <c r="BZ24" s="28" t="e">
        <f t="shared" si="34"/>
        <v>#DIV/0!</v>
      </c>
      <c r="CA24" s="28" t="e">
        <f t="shared" si="35"/>
        <v>#DIV/0!</v>
      </c>
      <c r="CB24" s="28" t="e">
        <f t="shared" si="36"/>
        <v>#DIV/0!</v>
      </c>
      <c r="CC24" s="28" t="e">
        <f t="shared" si="37"/>
        <v>#DIV/0!</v>
      </c>
      <c r="CD24" s="28" t="e">
        <f t="shared" si="38"/>
        <v>#DIV/0!</v>
      </c>
      <c r="CE24" s="28" t="e">
        <f t="shared" si="39"/>
        <v>#DIV/0!</v>
      </c>
      <c r="CI24" s="102" t="s">
        <v>137</v>
      </c>
      <c r="CJ24" s="96" t="s">
        <v>36</v>
      </c>
      <c r="CK24" s="96"/>
      <c r="CL24" s="113">
        <f>VLOOKUP($H$14,COMUNI!$V$15:$AD$20,6)</f>
        <v>1.8</v>
      </c>
      <c r="CM24" s="101">
        <f>CL24</f>
        <v>1.8</v>
      </c>
      <c r="CO24" s="28">
        <v>12</v>
      </c>
      <c r="CQ24" s="28">
        <v>1.4</v>
      </c>
      <c r="CS24" s="29"/>
      <c r="CT24" s="30"/>
      <c r="CU24" s="31"/>
      <c r="CV24" s="31"/>
      <c r="CW24" s="30"/>
      <c r="CZ24" s="48">
        <f t="shared" si="2"/>
        <v>0</v>
      </c>
      <c r="DA24" s="49">
        <f t="shared" si="40"/>
        <v>0</v>
      </c>
      <c r="DB24" s="49">
        <f t="shared" si="41"/>
        <v>0</v>
      </c>
      <c r="DC24" s="49">
        <f t="shared" si="42"/>
        <v>0</v>
      </c>
      <c r="DD24" s="49">
        <f t="shared" si="43"/>
        <v>0</v>
      </c>
      <c r="DE24" s="49">
        <f t="shared" si="44"/>
        <v>0</v>
      </c>
      <c r="DF24" s="49">
        <f t="shared" si="45"/>
        <v>0</v>
      </c>
      <c r="DG24" s="49">
        <f t="shared" si="46"/>
        <v>0</v>
      </c>
      <c r="DH24" s="49">
        <f t="shared" si="47"/>
        <v>0</v>
      </c>
      <c r="DI24" s="50" t="e">
        <f t="shared" si="48"/>
        <v>#DIV/0!</v>
      </c>
      <c r="DJ24" s="49">
        <f t="shared" si="49"/>
        <v>0</v>
      </c>
      <c r="DK24" s="49">
        <f t="shared" si="50"/>
        <v>0</v>
      </c>
      <c r="DL24" s="49">
        <f t="shared" si="51"/>
        <v>0</v>
      </c>
      <c r="DM24" s="49">
        <f t="shared" si="52"/>
        <v>0</v>
      </c>
      <c r="DN24" s="49">
        <f t="shared" si="53"/>
        <v>0</v>
      </c>
      <c r="DO24" s="49"/>
      <c r="DP24" s="48">
        <f t="shared" si="54"/>
        <v>218</v>
      </c>
      <c r="DQ24" s="49">
        <f t="shared" si="55"/>
        <v>0</v>
      </c>
      <c r="DR24" s="49">
        <f t="shared" si="56"/>
        <v>4.7523999999999997E-2</v>
      </c>
      <c r="DS24" s="49">
        <f t="shared" si="57"/>
        <v>-4.7432000000000002E-2</v>
      </c>
      <c r="DT24" s="49">
        <f t="shared" si="58"/>
        <v>0</v>
      </c>
      <c r="DU24" s="49">
        <f t="shared" si="59"/>
        <v>-9.1999999999994864E-5</v>
      </c>
      <c r="DV24" s="49">
        <f t="shared" si="60"/>
        <v>-0.74399999999999999</v>
      </c>
      <c r="DW24" s="49">
        <f t="shared" si="61"/>
        <v>-4.0919999999999998E-2</v>
      </c>
      <c r="DX24" s="49">
        <f t="shared" si="62"/>
        <v>-9.1999999999994864E-5</v>
      </c>
      <c r="DY24" s="49">
        <f t="shared" si="63"/>
        <v>-0.15415400000000001</v>
      </c>
      <c r="DZ24" s="50" t="e">
        <f t="shared" si="64"/>
        <v>#DIV/0!</v>
      </c>
      <c r="EA24" s="49">
        <f t="shared" si="65"/>
        <v>0</v>
      </c>
      <c r="EB24" s="49">
        <f t="shared" si="66"/>
        <v>0</v>
      </c>
      <c r="EC24" s="49">
        <f t="shared" si="67"/>
        <v>0</v>
      </c>
      <c r="ED24" s="49">
        <f t="shared" si="68"/>
        <v>0</v>
      </c>
      <c r="EE24" s="49">
        <f t="shared" si="69"/>
        <v>0</v>
      </c>
      <c r="EF24" s="49"/>
      <c r="EG24" s="48">
        <f t="shared" si="3"/>
        <v>0</v>
      </c>
      <c r="EH24" s="49">
        <f t="shared" si="4"/>
        <v>0</v>
      </c>
      <c r="EI24" s="49">
        <f t="shared" si="70"/>
        <v>-4.7523999999999997E-2</v>
      </c>
      <c r="EJ24" s="49">
        <f t="shared" si="71"/>
        <v>-1.7003999999999998E-2</v>
      </c>
      <c r="EK24" s="49">
        <f t="shared" si="72"/>
        <v>0</v>
      </c>
      <c r="EL24" s="49">
        <f t="shared" si="73"/>
        <v>6.4528000000000002E-2</v>
      </c>
      <c r="EM24" s="49">
        <f t="shared" si="74"/>
        <v>-1.464</v>
      </c>
      <c r="EN24" s="49">
        <f t="shared" si="75"/>
        <v>-8.0519999999999994E-2</v>
      </c>
      <c r="EO24" s="49">
        <f t="shared" si="76"/>
        <v>6.4528000000000002E-2</v>
      </c>
      <c r="EP24" s="49">
        <f t="shared" si="77"/>
        <v>-0.18953573999999998</v>
      </c>
      <c r="EQ24" s="50" t="e">
        <f t="shared" si="78"/>
        <v>#DIV/0!</v>
      </c>
      <c r="ER24" s="28">
        <f t="shared" si="79"/>
        <v>0</v>
      </c>
      <c r="ES24" s="28">
        <f t="shared" si="80"/>
        <v>0</v>
      </c>
      <c r="ET24" s="28">
        <f t="shared" si="81"/>
        <v>0</v>
      </c>
      <c r="EU24" s="28">
        <f t="shared" si="82"/>
        <v>0</v>
      </c>
      <c r="EV24" s="28">
        <f t="shared" si="83"/>
        <v>0</v>
      </c>
      <c r="EX24" s="48">
        <f t="shared" si="84"/>
        <v>0</v>
      </c>
      <c r="EY24" s="49">
        <f t="shared" si="85"/>
        <v>0</v>
      </c>
      <c r="EZ24" s="49">
        <f t="shared" si="86"/>
        <v>-4.7523999999999997E-2</v>
      </c>
      <c r="FA24" s="49">
        <f t="shared" si="87"/>
        <v>-3.4007999999999997E-2</v>
      </c>
      <c r="FB24" s="49">
        <f t="shared" si="88"/>
        <v>-3.3571999999999998E-2</v>
      </c>
      <c r="FC24" s="49">
        <f t="shared" si="89"/>
        <v>0</v>
      </c>
      <c r="FD24" s="49">
        <f t="shared" si="90"/>
        <v>0.11510399999999998</v>
      </c>
      <c r="FE24" s="49">
        <f t="shared" si="91"/>
        <v>-2.8</v>
      </c>
      <c r="FF24" s="49">
        <f t="shared" si="92"/>
        <v>-0.154</v>
      </c>
      <c r="FG24" s="49">
        <f t="shared" si="93"/>
        <v>0.11510399999999998</v>
      </c>
      <c r="FH24" s="49">
        <f t="shared" si="94"/>
        <v>-0.36342997999999999</v>
      </c>
      <c r="FI24" s="50" t="e">
        <f t="shared" si="95"/>
        <v>#DIV/0!</v>
      </c>
      <c r="FJ24" s="28">
        <f t="shared" si="96"/>
        <v>0</v>
      </c>
      <c r="FK24" s="28">
        <f t="shared" si="97"/>
        <v>0</v>
      </c>
      <c r="FL24" s="28">
        <f t="shared" si="98"/>
        <v>0</v>
      </c>
      <c r="FM24" s="28">
        <f t="shared" si="99"/>
        <v>0</v>
      </c>
      <c r="FN24" s="28">
        <f t="shared" si="100"/>
        <v>0</v>
      </c>
      <c r="FQ24" s="48">
        <f t="shared" si="101"/>
        <v>0</v>
      </c>
      <c r="FR24" s="49">
        <f t="shared" si="102"/>
        <v>0</v>
      </c>
      <c r="FS24" s="49">
        <f t="shared" si="103"/>
        <v>-4.7523999999999997E-2</v>
      </c>
      <c r="FT24" s="49">
        <f t="shared" si="104"/>
        <v>-1.7003999999999998E-2</v>
      </c>
      <c r="FU24" s="49">
        <f t="shared" si="105"/>
        <v>-3.3571999999999998E-2</v>
      </c>
      <c r="FV24" s="49">
        <f t="shared" si="106"/>
        <v>0</v>
      </c>
      <c r="FW24" s="49">
        <f t="shared" si="107"/>
        <v>9.8099999999999993E-2</v>
      </c>
      <c r="FX24" s="49">
        <f t="shared" si="108"/>
        <v>-2.2080000000000002</v>
      </c>
      <c r="FY24" s="49">
        <f t="shared" si="109"/>
        <v>-0.12144000000000001</v>
      </c>
      <c r="FZ24" s="49">
        <f t="shared" si="110"/>
        <v>9.8099999999999993E-2</v>
      </c>
      <c r="GA24" s="49">
        <f t="shared" si="111"/>
        <v>-0.29864473999999996</v>
      </c>
      <c r="GB24" s="50" t="e">
        <f t="shared" si="112"/>
        <v>#DIV/0!</v>
      </c>
      <c r="GC24" s="28">
        <f t="shared" si="113"/>
        <v>0</v>
      </c>
      <c r="GD24" s="28">
        <f t="shared" si="114"/>
        <v>0</v>
      </c>
      <c r="GE24" s="28">
        <f t="shared" si="115"/>
        <v>0</v>
      </c>
      <c r="GF24" s="28">
        <f t="shared" si="116"/>
        <v>0</v>
      </c>
      <c r="GG24" s="28">
        <f t="shared" si="117"/>
        <v>0</v>
      </c>
      <c r="GI24" s="48">
        <f t="shared" si="118"/>
        <v>0</v>
      </c>
      <c r="GJ24" s="49">
        <f t="shared" si="119"/>
        <v>0</v>
      </c>
      <c r="GK24" s="49">
        <f t="shared" si="120"/>
        <v>-4.7523999999999997E-2</v>
      </c>
      <c r="GL24" s="49">
        <f t="shared" si="121"/>
        <v>-3.3790000000000001E-2</v>
      </c>
      <c r="GM24" s="49">
        <f t="shared" si="122"/>
        <v>0</v>
      </c>
      <c r="GN24" s="49">
        <f t="shared" si="123"/>
        <v>8.1313999999999997E-2</v>
      </c>
      <c r="GO24" s="49">
        <f t="shared" si="124"/>
        <v>-2.0539999999999998</v>
      </c>
      <c r="GP24" s="49">
        <f t="shared" si="125"/>
        <v>-0.11296999999999999</v>
      </c>
      <c r="GQ24" s="49">
        <f t="shared" si="126"/>
        <v>8.1313999999999997E-2</v>
      </c>
      <c r="GR24" s="49">
        <f t="shared" si="127"/>
        <v>-0.23213729999999999</v>
      </c>
      <c r="GS24" s="50" t="e">
        <f t="shared" si="128"/>
        <v>#DIV/0!</v>
      </c>
      <c r="GT24" s="28">
        <f t="shared" si="129"/>
        <v>0</v>
      </c>
      <c r="GU24" s="28">
        <f t="shared" si="130"/>
        <v>0</v>
      </c>
      <c r="GV24" s="28">
        <f t="shared" si="131"/>
        <v>0</v>
      </c>
      <c r="GW24" s="28">
        <f t="shared" si="132"/>
        <v>0</v>
      </c>
      <c r="GX24" s="28">
        <f t="shared" si="133"/>
        <v>0</v>
      </c>
      <c r="GZ24" s="48">
        <f t="shared" si="134"/>
        <v>0</v>
      </c>
      <c r="HA24" s="49">
        <f t="shared" si="135"/>
        <v>0</v>
      </c>
      <c r="HB24" s="49">
        <f t="shared" si="136"/>
        <v>-4.7523999999999997E-2</v>
      </c>
      <c r="HC24" s="49">
        <f t="shared" si="137"/>
        <v>-6.8015999999999993E-2</v>
      </c>
      <c r="HD24" s="49">
        <f t="shared" si="138"/>
        <v>-7.0850000000000004E-4</v>
      </c>
      <c r="HE24" s="49">
        <f t="shared" si="139"/>
        <v>0</v>
      </c>
      <c r="HF24" s="49">
        <f t="shared" si="140"/>
        <v>0.11624849999999999</v>
      </c>
      <c r="HG24" s="49">
        <f t="shared" si="141"/>
        <v>-3.6825000000000001</v>
      </c>
      <c r="HH24" s="49">
        <f t="shared" si="142"/>
        <v>-0.20253750000000001</v>
      </c>
      <c r="HI24" s="49">
        <f t="shared" si="143"/>
        <v>0.11624849999999999</v>
      </c>
      <c r="HJ24" s="49">
        <f t="shared" si="144"/>
        <v>-0.47874325999999995</v>
      </c>
      <c r="HK24" s="50" t="e">
        <f t="shared" si="145"/>
        <v>#DIV/0!</v>
      </c>
      <c r="HL24" s="28">
        <f t="shared" si="146"/>
        <v>0</v>
      </c>
      <c r="HM24" s="28">
        <f t="shared" si="147"/>
        <v>0</v>
      </c>
      <c r="HN24" s="28">
        <f t="shared" si="148"/>
        <v>0</v>
      </c>
      <c r="HO24" s="28">
        <f t="shared" si="149"/>
        <v>0</v>
      </c>
      <c r="HP24" s="28">
        <f t="shared" si="150"/>
        <v>0</v>
      </c>
    </row>
    <row r="25" spans="1:224" s="28" customFormat="1" ht="15.75" thickBot="1" x14ac:dyDescent="0.3">
      <c r="A25" s="46"/>
      <c r="B25" s="32"/>
      <c r="C25" s="161">
        <v>6</v>
      </c>
      <c r="D25" s="161"/>
      <c r="E25" s="164"/>
      <c r="F25" s="166"/>
      <c r="G25" s="162"/>
      <c r="H25" s="168"/>
      <c r="I25" s="168"/>
      <c r="J25" s="162"/>
      <c r="K25" s="168"/>
      <c r="L25" s="163"/>
      <c r="M25" s="162"/>
      <c r="N25" s="168"/>
      <c r="O25" s="163"/>
      <c r="P25" s="162"/>
      <c r="Q25" s="168"/>
      <c r="R25" s="168"/>
      <c r="S25" s="163"/>
      <c r="T25" s="162"/>
      <c r="U25" s="163"/>
      <c r="V25" s="164"/>
      <c r="W25" s="165"/>
      <c r="X25" s="166"/>
      <c r="Y25" s="152" t="str">
        <f t="shared" si="0"/>
        <v/>
      </c>
      <c r="Z25" s="153"/>
      <c r="AA25" s="154" t="str">
        <f t="shared" si="5"/>
        <v/>
      </c>
      <c r="AB25" s="155"/>
      <c r="AC25" s="80" t="str">
        <f t="shared" si="6"/>
        <v/>
      </c>
      <c r="AD25" s="132" t="str">
        <f t="shared" si="7"/>
        <v/>
      </c>
      <c r="AE25" s="156"/>
      <c r="AF25" s="133"/>
      <c r="AG25" s="35"/>
      <c r="AH25" s="46"/>
      <c r="AI25" s="46"/>
      <c r="AJ25" s="167">
        <v>6</v>
      </c>
      <c r="AK25" s="167"/>
      <c r="AL25" s="158" t="s">
        <v>82</v>
      </c>
      <c r="AM25" s="159"/>
      <c r="AN25" s="159"/>
      <c r="AO25" s="160"/>
      <c r="AP25" s="86"/>
      <c r="AQ25" s="129" t="str">
        <f t="shared" si="8"/>
        <v/>
      </c>
      <c r="AR25" s="130"/>
      <c r="AS25" s="131"/>
      <c r="AT25" s="132" t="str">
        <f t="shared" si="9"/>
        <v/>
      </c>
      <c r="AU25" s="133"/>
      <c r="AV25" s="129" t="str">
        <f t="shared" si="10"/>
        <v/>
      </c>
      <c r="AW25" s="131"/>
      <c r="AX25" s="36">
        <f t="shared" si="1"/>
        <v>0</v>
      </c>
      <c r="AY25" s="36">
        <f t="shared" si="11"/>
        <v>0</v>
      </c>
      <c r="AZ25" s="36"/>
      <c r="BA25" s="36"/>
      <c r="BB25" s="36"/>
      <c r="BC25" s="36">
        <f t="shared" si="12"/>
        <v>0</v>
      </c>
      <c r="BD25" s="28">
        <f t="shared" si="13"/>
        <v>0</v>
      </c>
      <c r="BE25" s="28">
        <f t="shared" si="14"/>
        <v>0</v>
      </c>
      <c r="BF25" s="28">
        <f t="shared" si="15"/>
        <v>0</v>
      </c>
      <c r="BG25" s="28" t="e">
        <f t="shared" si="16"/>
        <v>#VALUE!</v>
      </c>
      <c r="BH25" s="28" t="e">
        <f t="shared" si="17"/>
        <v>#VALUE!</v>
      </c>
      <c r="BI25" s="79" t="e">
        <f t="shared" si="18"/>
        <v>#VALUE!</v>
      </c>
      <c r="BJ25" s="28" t="e">
        <f t="shared" si="19"/>
        <v>#VALUE!</v>
      </c>
      <c r="BK25" s="28" t="e">
        <f t="shared" si="20"/>
        <v>#VALUE!</v>
      </c>
      <c r="BL25" s="28" t="str">
        <f t="shared" si="21"/>
        <v>se serve</v>
      </c>
      <c r="BM25" s="28" t="str">
        <f t="shared" si="22"/>
        <v>A</v>
      </c>
      <c r="BN25" s="28" t="e">
        <f t="shared" si="23"/>
        <v>#VALUE!</v>
      </c>
      <c r="BO25" s="28" t="str">
        <f t="shared" si="24"/>
        <v>D</v>
      </c>
      <c r="BP25" s="28" t="str">
        <f t="shared" si="25"/>
        <v>A</v>
      </c>
      <c r="BQ25" s="28" t="str">
        <f t="shared" si="26"/>
        <v>A</v>
      </c>
      <c r="BR25" s="28" t="str">
        <f t="shared" si="27"/>
        <v/>
      </c>
      <c r="BS25" s="28" t="str">
        <f t="shared" si="28"/>
        <v/>
      </c>
      <c r="BT25" s="70" t="e">
        <f t="shared" si="29"/>
        <v>#VALUE!</v>
      </c>
      <c r="BU25" s="67" t="e">
        <f t="shared" si="30"/>
        <v>#VALUE!</v>
      </c>
      <c r="BV25" s="71" t="e">
        <f t="shared" si="31"/>
        <v>#VALUE!</v>
      </c>
      <c r="BW25" s="69" t="e">
        <f t="shared" si="32"/>
        <v>#VALUE!</v>
      </c>
      <c r="BX25" s="72" t="e">
        <f>IF(BS25="NO","",HLOOKUP(BS25*1,$BY$19:$CE$38,7))</f>
        <v>#VALUE!</v>
      </c>
      <c r="BY25" s="28" t="e">
        <f t="shared" si="33"/>
        <v>#DIV/0!</v>
      </c>
      <c r="BZ25" s="28" t="e">
        <f t="shared" si="34"/>
        <v>#DIV/0!</v>
      </c>
      <c r="CA25" s="28" t="e">
        <f t="shared" si="35"/>
        <v>#DIV/0!</v>
      </c>
      <c r="CB25" s="28" t="e">
        <f t="shared" si="36"/>
        <v>#DIV/0!</v>
      </c>
      <c r="CC25" s="28" t="e">
        <f t="shared" si="37"/>
        <v>#DIV/0!</v>
      </c>
      <c r="CD25" s="28" t="e">
        <f t="shared" si="38"/>
        <v>#DIV/0!</v>
      </c>
      <c r="CE25" s="28" t="e">
        <f t="shared" si="39"/>
        <v>#DIV/0!</v>
      </c>
      <c r="CI25" s="102" t="s">
        <v>139</v>
      </c>
      <c r="CJ25" s="96" t="s">
        <v>37</v>
      </c>
      <c r="CK25" s="96"/>
      <c r="CL25" s="113">
        <f>VLOOKUP($H$14,COMUNI!$V$15:$AD$20,8)</f>
        <v>1.4</v>
      </c>
      <c r="CM25" s="101">
        <f>CL25</f>
        <v>1.4</v>
      </c>
      <c r="CO25" s="28">
        <v>22</v>
      </c>
      <c r="CQ25" s="28">
        <v>1.5</v>
      </c>
      <c r="CS25" s="29"/>
      <c r="CT25" s="30"/>
      <c r="CU25" s="31"/>
      <c r="CV25" s="31"/>
      <c r="CW25" s="30"/>
      <c r="CZ25" s="48">
        <f t="shared" si="2"/>
        <v>0</v>
      </c>
      <c r="DA25" s="49">
        <f t="shared" si="40"/>
        <v>0</v>
      </c>
      <c r="DB25" s="49">
        <f t="shared" si="41"/>
        <v>0</v>
      </c>
      <c r="DC25" s="49">
        <f t="shared" si="42"/>
        <v>0</v>
      </c>
      <c r="DD25" s="49">
        <f t="shared" si="43"/>
        <v>0</v>
      </c>
      <c r="DE25" s="49">
        <f t="shared" si="44"/>
        <v>0</v>
      </c>
      <c r="DF25" s="49">
        <f t="shared" si="45"/>
        <v>0</v>
      </c>
      <c r="DG25" s="49">
        <f t="shared" si="46"/>
        <v>0</v>
      </c>
      <c r="DH25" s="49">
        <f t="shared" si="47"/>
        <v>0</v>
      </c>
      <c r="DI25" s="50" t="e">
        <f t="shared" si="48"/>
        <v>#DIV/0!</v>
      </c>
      <c r="DJ25" s="49">
        <f t="shared" si="49"/>
        <v>0</v>
      </c>
      <c r="DK25" s="49">
        <f t="shared" si="50"/>
        <v>0</v>
      </c>
      <c r="DL25" s="49">
        <f t="shared" si="51"/>
        <v>0</v>
      </c>
      <c r="DM25" s="49">
        <f t="shared" si="52"/>
        <v>0</v>
      </c>
      <c r="DN25" s="49">
        <f t="shared" si="53"/>
        <v>0</v>
      </c>
      <c r="DO25" s="49"/>
      <c r="DP25" s="48">
        <f t="shared" si="54"/>
        <v>218</v>
      </c>
      <c r="DQ25" s="49">
        <f t="shared" si="55"/>
        <v>0</v>
      </c>
      <c r="DR25" s="49">
        <f t="shared" si="56"/>
        <v>4.7523999999999997E-2</v>
      </c>
      <c r="DS25" s="49">
        <f t="shared" si="57"/>
        <v>-4.7432000000000002E-2</v>
      </c>
      <c r="DT25" s="49">
        <f t="shared" si="58"/>
        <v>0</v>
      </c>
      <c r="DU25" s="49">
        <f t="shared" si="59"/>
        <v>-9.1999999999994864E-5</v>
      </c>
      <c r="DV25" s="49">
        <f t="shared" si="60"/>
        <v>-0.74399999999999999</v>
      </c>
      <c r="DW25" s="49">
        <f t="shared" si="61"/>
        <v>-4.0919999999999998E-2</v>
      </c>
      <c r="DX25" s="49">
        <f t="shared" si="62"/>
        <v>-9.1999999999994864E-5</v>
      </c>
      <c r="DY25" s="49">
        <f t="shared" si="63"/>
        <v>-0.15415400000000001</v>
      </c>
      <c r="DZ25" s="50" t="e">
        <f t="shared" si="64"/>
        <v>#DIV/0!</v>
      </c>
      <c r="EA25" s="49">
        <f t="shared" si="65"/>
        <v>0</v>
      </c>
      <c r="EB25" s="49">
        <f t="shared" si="66"/>
        <v>0</v>
      </c>
      <c r="EC25" s="49">
        <f t="shared" si="67"/>
        <v>0</v>
      </c>
      <c r="ED25" s="49">
        <f t="shared" si="68"/>
        <v>0</v>
      </c>
      <c r="EE25" s="49">
        <f t="shared" si="69"/>
        <v>0</v>
      </c>
      <c r="EF25" s="49"/>
      <c r="EG25" s="48">
        <f t="shared" si="3"/>
        <v>0</v>
      </c>
      <c r="EH25" s="49">
        <f t="shared" si="4"/>
        <v>0</v>
      </c>
      <c r="EI25" s="49">
        <f t="shared" si="70"/>
        <v>-4.7523999999999997E-2</v>
      </c>
      <c r="EJ25" s="49">
        <f t="shared" si="71"/>
        <v>-1.7003999999999998E-2</v>
      </c>
      <c r="EK25" s="49">
        <f t="shared" si="72"/>
        <v>0</v>
      </c>
      <c r="EL25" s="49">
        <f t="shared" si="73"/>
        <v>6.4528000000000002E-2</v>
      </c>
      <c r="EM25" s="49">
        <f t="shared" si="74"/>
        <v>-1.464</v>
      </c>
      <c r="EN25" s="49">
        <f t="shared" si="75"/>
        <v>-8.0519999999999994E-2</v>
      </c>
      <c r="EO25" s="49">
        <f t="shared" si="76"/>
        <v>6.4528000000000002E-2</v>
      </c>
      <c r="EP25" s="49">
        <f t="shared" si="77"/>
        <v>-0.18953573999999998</v>
      </c>
      <c r="EQ25" s="50" t="e">
        <f t="shared" si="78"/>
        <v>#DIV/0!</v>
      </c>
      <c r="ER25" s="28">
        <f t="shared" si="79"/>
        <v>0</v>
      </c>
      <c r="ES25" s="28">
        <f t="shared" si="80"/>
        <v>0</v>
      </c>
      <c r="ET25" s="28">
        <f t="shared" si="81"/>
        <v>0</v>
      </c>
      <c r="EU25" s="28">
        <f t="shared" si="82"/>
        <v>0</v>
      </c>
      <c r="EV25" s="28">
        <f t="shared" si="83"/>
        <v>0</v>
      </c>
      <c r="EX25" s="48">
        <f t="shared" si="84"/>
        <v>0</v>
      </c>
      <c r="EY25" s="49">
        <f t="shared" si="85"/>
        <v>0</v>
      </c>
      <c r="EZ25" s="49">
        <f t="shared" si="86"/>
        <v>-4.7523999999999997E-2</v>
      </c>
      <c r="FA25" s="49">
        <f t="shared" si="87"/>
        <v>-3.4007999999999997E-2</v>
      </c>
      <c r="FB25" s="49">
        <f t="shared" si="88"/>
        <v>-3.3571999999999998E-2</v>
      </c>
      <c r="FC25" s="49">
        <f t="shared" si="89"/>
        <v>0</v>
      </c>
      <c r="FD25" s="49">
        <f t="shared" si="90"/>
        <v>0.11510399999999998</v>
      </c>
      <c r="FE25" s="49">
        <f t="shared" si="91"/>
        <v>-2.8</v>
      </c>
      <c r="FF25" s="49">
        <f t="shared" si="92"/>
        <v>-0.154</v>
      </c>
      <c r="FG25" s="49">
        <f t="shared" si="93"/>
        <v>0.11510399999999998</v>
      </c>
      <c r="FH25" s="49">
        <f t="shared" si="94"/>
        <v>-0.36342997999999999</v>
      </c>
      <c r="FI25" s="50" t="e">
        <f t="shared" si="95"/>
        <v>#DIV/0!</v>
      </c>
      <c r="FJ25" s="28">
        <f t="shared" si="96"/>
        <v>0</v>
      </c>
      <c r="FK25" s="28">
        <f t="shared" si="97"/>
        <v>0</v>
      </c>
      <c r="FL25" s="28">
        <f t="shared" si="98"/>
        <v>0</v>
      </c>
      <c r="FM25" s="28">
        <f t="shared" si="99"/>
        <v>0</v>
      </c>
      <c r="FN25" s="28">
        <f t="shared" si="100"/>
        <v>0</v>
      </c>
      <c r="FQ25" s="48">
        <f t="shared" si="101"/>
        <v>0</v>
      </c>
      <c r="FR25" s="49">
        <f t="shared" si="102"/>
        <v>0</v>
      </c>
      <c r="FS25" s="49">
        <f t="shared" si="103"/>
        <v>-4.7523999999999997E-2</v>
      </c>
      <c r="FT25" s="49">
        <f t="shared" si="104"/>
        <v>-1.7003999999999998E-2</v>
      </c>
      <c r="FU25" s="49">
        <f t="shared" si="105"/>
        <v>-3.3571999999999998E-2</v>
      </c>
      <c r="FV25" s="49">
        <f t="shared" si="106"/>
        <v>0</v>
      </c>
      <c r="FW25" s="49">
        <f t="shared" si="107"/>
        <v>9.8099999999999993E-2</v>
      </c>
      <c r="FX25" s="49">
        <f t="shared" si="108"/>
        <v>-2.2080000000000002</v>
      </c>
      <c r="FY25" s="49">
        <f t="shared" si="109"/>
        <v>-0.12144000000000001</v>
      </c>
      <c r="FZ25" s="49">
        <f t="shared" si="110"/>
        <v>9.8099999999999993E-2</v>
      </c>
      <c r="GA25" s="49">
        <f t="shared" si="111"/>
        <v>-0.29864473999999996</v>
      </c>
      <c r="GB25" s="50" t="e">
        <f t="shared" si="112"/>
        <v>#DIV/0!</v>
      </c>
      <c r="GC25" s="28">
        <f t="shared" si="113"/>
        <v>0</v>
      </c>
      <c r="GD25" s="28">
        <f t="shared" si="114"/>
        <v>0</v>
      </c>
      <c r="GE25" s="28">
        <f t="shared" si="115"/>
        <v>0</v>
      </c>
      <c r="GF25" s="28">
        <f t="shared" si="116"/>
        <v>0</v>
      </c>
      <c r="GG25" s="28">
        <f t="shared" si="117"/>
        <v>0</v>
      </c>
      <c r="GI25" s="48">
        <f t="shared" si="118"/>
        <v>0</v>
      </c>
      <c r="GJ25" s="49">
        <f t="shared" si="119"/>
        <v>0</v>
      </c>
      <c r="GK25" s="49">
        <f t="shared" si="120"/>
        <v>-4.7523999999999997E-2</v>
      </c>
      <c r="GL25" s="49">
        <f t="shared" si="121"/>
        <v>-3.3790000000000001E-2</v>
      </c>
      <c r="GM25" s="49">
        <f t="shared" si="122"/>
        <v>0</v>
      </c>
      <c r="GN25" s="49">
        <f t="shared" si="123"/>
        <v>8.1313999999999997E-2</v>
      </c>
      <c r="GO25" s="49">
        <f t="shared" si="124"/>
        <v>-2.0539999999999998</v>
      </c>
      <c r="GP25" s="49">
        <f t="shared" si="125"/>
        <v>-0.11296999999999999</v>
      </c>
      <c r="GQ25" s="49">
        <f t="shared" si="126"/>
        <v>8.1313999999999997E-2</v>
      </c>
      <c r="GR25" s="49">
        <f t="shared" si="127"/>
        <v>-0.23213729999999999</v>
      </c>
      <c r="GS25" s="50" t="e">
        <f t="shared" si="128"/>
        <v>#DIV/0!</v>
      </c>
      <c r="GT25" s="28">
        <f t="shared" si="129"/>
        <v>0</v>
      </c>
      <c r="GU25" s="28">
        <f t="shared" si="130"/>
        <v>0</v>
      </c>
      <c r="GV25" s="28">
        <f t="shared" si="131"/>
        <v>0</v>
      </c>
      <c r="GW25" s="28">
        <f t="shared" si="132"/>
        <v>0</v>
      </c>
      <c r="GX25" s="28">
        <f t="shared" si="133"/>
        <v>0</v>
      </c>
      <c r="GZ25" s="48">
        <f t="shared" si="134"/>
        <v>0</v>
      </c>
      <c r="HA25" s="49">
        <f t="shared" si="135"/>
        <v>0</v>
      </c>
      <c r="HB25" s="49">
        <f t="shared" si="136"/>
        <v>-4.7523999999999997E-2</v>
      </c>
      <c r="HC25" s="49">
        <f t="shared" si="137"/>
        <v>-6.8015999999999993E-2</v>
      </c>
      <c r="HD25" s="49">
        <f t="shared" si="138"/>
        <v>-7.0850000000000004E-4</v>
      </c>
      <c r="HE25" s="49">
        <f t="shared" si="139"/>
        <v>0</v>
      </c>
      <c r="HF25" s="49">
        <f t="shared" si="140"/>
        <v>0.11624849999999999</v>
      </c>
      <c r="HG25" s="49">
        <f t="shared" si="141"/>
        <v>-3.6825000000000001</v>
      </c>
      <c r="HH25" s="49">
        <f t="shared" si="142"/>
        <v>-0.20253750000000001</v>
      </c>
      <c r="HI25" s="49">
        <f t="shared" si="143"/>
        <v>0.11624849999999999</v>
      </c>
      <c r="HJ25" s="49">
        <f t="shared" si="144"/>
        <v>-0.47874325999999995</v>
      </c>
      <c r="HK25" s="50" t="e">
        <f t="shared" si="145"/>
        <v>#DIV/0!</v>
      </c>
      <c r="HL25" s="28">
        <f t="shared" si="146"/>
        <v>0</v>
      </c>
      <c r="HM25" s="28">
        <f t="shared" si="147"/>
        <v>0</v>
      </c>
      <c r="HN25" s="28">
        <f t="shared" si="148"/>
        <v>0</v>
      </c>
      <c r="HO25" s="28">
        <f t="shared" si="149"/>
        <v>0</v>
      </c>
      <c r="HP25" s="28">
        <f t="shared" si="150"/>
        <v>0</v>
      </c>
    </row>
    <row r="26" spans="1:224" s="28" customFormat="1" ht="15.75" thickBot="1" x14ac:dyDescent="0.3">
      <c r="A26" s="46"/>
      <c r="B26" s="32"/>
      <c r="C26" s="161">
        <v>7</v>
      </c>
      <c r="D26" s="161"/>
      <c r="E26" s="149"/>
      <c r="F26" s="150"/>
      <c r="G26" s="169"/>
      <c r="H26" s="170"/>
      <c r="I26" s="170"/>
      <c r="J26" s="169"/>
      <c r="K26" s="170"/>
      <c r="L26" s="171"/>
      <c r="M26" s="169"/>
      <c r="N26" s="170"/>
      <c r="O26" s="171"/>
      <c r="P26" s="169"/>
      <c r="Q26" s="170"/>
      <c r="R26" s="170"/>
      <c r="S26" s="171"/>
      <c r="T26" s="169"/>
      <c r="U26" s="171"/>
      <c r="V26" s="149"/>
      <c r="W26" s="151"/>
      <c r="X26" s="150"/>
      <c r="Y26" s="152" t="str">
        <f t="shared" si="0"/>
        <v/>
      </c>
      <c r="Z26" s="153"/>
      <c r="AA26" s="154" t="str">
        <f t="shared" si="5"/>
        <v/>
      </c>
      <c r="AB26" s="155"/>
      <c r="AC26" s="80" t="str">
        <f t="shared" si="6"/>
        <v/>
      </c>
      <c r="AD26" s="132" t="str">
        <f t="shared" si="7"/>
        <v/>
      </c>
      <c r="AE26" s="156"/>
      <c r="AF26" s="133"/>
      <c r="AG26" s="35"/>
      <c r="AH26" s="46"/>
      <c r="AI26" s="46"/>
      <c r="AJ26" s="157">
        <v>7</v>
      </c>
      <c r="AK26" s="157"/>
      <c r="AL26" s="126" t="s">
        <v>82</v>
      </c>
      <c r="AM26" s="127"/>
      <c r="AN26" s="127"/>
      <c r="AO26" s="128"/>
      <c r="AP26" s="85"/>
      <c r="AQ26" s="129" t="str">
        <f t="shared" si="8"/>
        <v/>
      </c>
      <c r="AR26" s="130"/>
      <c r="AS26" s="131"/>
      <c r="AT26" s="132" t="str">
        <f t="shared" si="9"/>
        <v/>
      </c>
      <c r="AU26" s="133"/>
      <c r="AV26" s="129" t="str">
        <f t="shared" si="10"/>
        <v/>
      </c>
      <c r="AW26" s="131"/>
      <c r="AX26" s="36">
        <f t="shared" si="1"/>
        <v>0</v>
      </c>
      <c r="AY26" s="36">
        <f t="shared" si="11"/>
        <v>0</v>
      </c>
      <c r="AZ26" s="36"/>
      <c r="BA26" s="36"/>
      <c r="BB26" s="36"/>
      <c r="BC26" s="36">
        <f t="shared" si="12"/>
        <v>0</v>
      </c>
      <c r="BD26" s="28">
        <f t="shared" si="13"/>
        <v>0</v>
      </c>
      <c r="BE26" s="28">
        <f t="shared" si="14"/>
        <v>0</v>
      </c>
      <c r="BF26" s="28">
        <f t="shared" si="15"/>
        <v>0</v>
      </c>
      <c r="BG26" s="28" t="e">
        <f t="shared" si="16"/>
        <v>#VALUE!</v>
      </c>
      <c r="BH26" s="28" t="e">
        <f t="shared" si="17"/>
        <v>#VALUE!</v>
      </c>
      <c r="BI26" s="79" t="e">
        <f t="shared" si="18"/>
        <v>#VALUE!</v>
      </c>
      <c r="BJ26" s="28" t="e">
        <f t="shared" si="19"/>
        <v>#VALUE!</v>
      </c>
      <c r="BK26" s="28" t="e">
        <f t="shared" si="20"/>
        <v>#VALUE!</v>
      </c>
      <c r="BL26" s="28" t="str">
        <f t="shared" si="21"/>
        <v>se serve</v>
      </c>
      <c r="BM26" s="28" t="str">
        <f t="shared" si="22"/>
        <v>A</v>
      </c>
      <c r="BN26" s="28" t="e">
        <f t="shared" si="23"/>
        <v>#VALUE!</v>
      </c>
      <c r="BO26" s="28" t="str">
        <f t="shared" si="24"/>
        <v>D</v>
      </c>
      <c r="BP26" s="28" t="str">
        <f t="shared" si="25"/>
        <v>A</v>
      </c>
      <c r="BQ26" s="28" t="str">
        <f t="shared" si="26"/>
        <v>A</v>
      </c>
      <c r="BR26" s="28" t="str">
        <f t="shared" si="27"/>
        <v/>
      </c>
      <c r="BS26" s="28" t="str">
        <f t="shared" si="28"/>
        <v/>
      </c>
      <c r="BT26" s="70" t="e">
        <f t="shared" si="29"/>
        <v>#VALUE!</v>
      </c>
      <c r="BU26" s="67" t="e">
        <f t="shared" si="30"/>
        <v>#VALUE!</v>
      </c>
      <c r="BV26" s="71" t="e">
        <f t="shared" si="31"/>
        <v>#VALUE!</v>
      </c>
      <c r="BW26" s="69" t="e">
        <f t="shared" si="32"/>
        <v>#VALUE!</v>
      </c>
      <c r="BX26" s="72" t="e">
        <f>IF(BS26="NO","",HLOOKUP(BS26*1,$BY$19:$CE$38,8))</f>
        <v>#VALUE!</v>
      </c>
      <c r="BY26" s="28" t="e">
        <f t="shared" si="33"/>
        <v>#DIV/0!</v>
      </c>
      <c r="BZ26" s="28" t="e">
        <f t="shared" si="34"/>
        <v>#DIV/0!</v>
      </c>
      <c r="CA26" s="28" t="e">
        <f t="shared" si="35"/>
        <v>#DIV/0!</v>
      </c>
      <c r="CB26" s="28" t="e">
        <f t="shared" si="36"/>
        <v>#DIV/0!</v>
      </c>
      <c r="CC26" s="28" t="e">
        <f t="shared" si="37"/>
        <v>#DIV/0!</v>
      </c>
      <c r="CD26" s="28" t="e">
        <f t="shared" si="38"/>
        <v>#DIV/0!</v>
      </c>
      <c r="CE26" s="28" t="e">
        <f t="shared" si="39"/>
        <v>#DIV/0!</v>
      </c>
      <c r="CI26" s="110" t="s">
        <v>46</v>
      </c>
      <c r="CJ26" s="104" t="s">
        <v>140</v>
      </c>
      <c r="CK26" s="104"/>
      <c r="CL26" s="114">
        <f>AA8</f>
        <v>1.8</v>
      </c>
      <c r="CM26" s="105">
        <f>AD8</f>
        <v>1.7</v>
      </c>
      <c r="CO26" s="28">
        <v>23</v>
      </c>
      <c r="CQ26" s="28">
        <v>1.6</v>
      </c>
      <c r="CS26" s="29"/>
      <c r="CT26" s="30"/>
      <c r="CU26" s="31"/>
      <c r="CV26" s="31"/>
      <c r="CW26" s="30"/>
      <c r="CZ26" s="48">
        <f t="shared" si="2"/>
        <v>0</v>
      </c>
      <c r="DA26" s="49">
        <f t="shared" si="40"/>
        <v>0</v>
      </c>
      <c r="DB26" s="49">
        <f t="shared" si="41"/>
        <v>0</v>
      </c>
      <c r="DC26" s="49">
        <f t="shared" si="42"/>
        <v>0</v>
      </c>
      <c r="DD26" s="49">
        <f t="shared" si="43"/>
        <v>0</v>
      </c>
      <c r="DE26" s="49">
        <f t="shared" si="44"/>
        <v>0</v>
      </c>
      <c r="DF26" s="49">
        <f t="shared" si="45"/>
        <v>0</v>
      </c>
      <c r="DG26" s="49">
        <f t="shared" si="46"/>
        <v>0</v>
      </c>
      <c r="DH26" s="49">
        <f t="shared" si="47"/>
        <v>0</v>
      </c>
      <c r="DI26" s="50" t="e">
        <f t="shared" si="48"/>
        <v>#DIV/0!</v>
      </c>
      <c r="DJ26" s="49">
        <f t="shared" si="49"/>
        <v>0</v>
      </c>
      <c r="DK26" s="49">
        <f t="shared" si="50"/>
        <v>0</v>
      </c>
      <c r="DL26" s="49">
        <f t="shared" si="51"/>
        <v>0</v>
      </c>
      <c r="DM26" s="49">
        <f t="shared" si="52"/>
        <v>0</v>
      </c>
      <c r="DN26" s="49">
        <f t="shared" si="53"/>
        <v>0</v>
      </c>
      <c r="DO26" s="49"/>
      <c r="DP26" s="48">
        <f t="shared" si="54"/>
        <v>218</v>
      </c>
      <c r="DQ26" s="49">
        <f t="shared" si="55"/>
        <v>0</v>
      </c>
      <c r="DR26" s="49">
        <f t="shared" si="56"/>
        <v>4.7523999999999997E-2</v>
      </c>
      <c r="DS26" s="49">
        <f t="shared" si="57"/>
        <v>-4.7432000000000002E-2</v>
      </c>
      <c r="DT26" s="49">
        <f t="shared" si="58"/>
        <v>0</v>
      </c>
      <c r="DU26" s="49">
        <f t="shared" si="59"/>
        <v>-9.1999999999994864E-5</v>
      </c>
      <c r="DV26" s="49">
        <f t="shared" si="60"/>
        <v>-0.74399999999999999</v>
      </c>
      <c r="DW26" s="49">
        <f t="shared" si="61"/>
        <v>-4.0919999999999998E-2</v>
      </c>
      <c r="DX26" s="49">
        <f t="shared" si="62"/>
        <v>-9.1999999999994864E-5</v>
      </c>
      <c r="DY26" s="49">
        <f t="shared" si="63"/>
        <v>-0.15415400000000001</v>
      </c>
      <c r="DZ26" s="50" t="e">
        <f t="shared" si="64"/>
        <v>#DIV/0!</v>
      </c>
      <c r="EA26" s="49">
        <f t="shared" si="65"/>
        <v>0</v>
      </c>
      <c r="EB26" s="49">
        <f t="shared" si="66"/>
        <v>0</v>
      </c>
      <c r="EC26" s="49">
        <f t="shared" si="67"/>
        <v>0</v>
      </c>
      <c r="ED26" s="49">
        <f t="shared" si="68"/>
        <v>0</v>
      </c>
      <c r="EE26" s="49">
        <f t="shared" si="69"/>
        <v>0</v>
      </c>
      <c r="EF26" s="49"/>
      <c r="EG26" s="48">
        <f t="shared" si="3"/>
        <v>0</v>
      </c>
      <c r="EH26" s="49">
        <f t="shared" si="4"/>
        <v>0</v>
      </c>
      <c r="EI26" s="49">
        <f t="shared" si="70"/>
        <v>-4.7523999999999997E-2</v>
      </c>
      <c r="EJ26" s="49">
        <f t="shared" si="71"/>
        <v>-1.7003999999999998E-2</v>
      </c>
      <c r="EK26" s="49">
        <f t="shared" si="72"/>
        <v>0</v>
      </c>
      <c r="EL26" s="49">
        <f t="shared" si="73"/>
        <v>6.4528000000000002E-2</v>
      </c>
      <c r="EM26" s="49">
        <f t="shared" si="74"/>
        <v>-1.464</v>
      </c>
      <c r="EN26" s="49">
        <f t="shared" si="75"/>
        <v>-8.0519999999999994E-2</v>
      </c>
      <c r="EO26" s="49">
        <f t="shared" si="76"/>
        <v>6.4528000000000002E-2</v>
      </c>
      <c r="EP26" s="49">
        <f t="shared" si="77"/>
        <v>-0.18953573999999998</v>
      </c>
      <c r="EQ26" s="50" t="e">
        <f t="shared" si="78"/>
        <v>#DIV/0!</v>
      </c>
      <c r="ER26" s="28">
        <f t="shared" si="79"/>
        <v>0</v>
      </c>
      <c r="ES26" s="28">
        <f t="shared" si="80"/>
        <v>0</v>
      </c>
      <c r="ET26" s="28">
        <f t="shared" si="81"/>
        <v>0</v>
      </c>
      <c r="EU26" s="28">
        <f t="shared" si="82"/>
        <v>0</v>
      </c>
      <c r="EV26" s="28">
        <f t="shared" si="83"/>
        <v>0</v>
      </c>
      <c r="EX26" s="48">
        <f t="shared" si="84"/>
        <v>0</v>
      </c>
      <c r="EY26" s="49">
        <f t="shared" si="85"/>
        <v>0</v>
      </c>
      <c r="EZ26" s="49">
        <f t="shared" si="86"/>
        <v>-4.7523999999999997E-2</v>
      </c>
      <c r="FA26" s="49">
        <f t="shared" si="87"/>
        <v>-3.4007999999999997E-2</v>
      </c>
      <c r="FB26" s="49">
        <f t="shared" si="88"/>
        <v>-3.3571999999999998E-2</v>
      </c>
      <c r="FC26" s="49">
        <f t="shared" si="89"/>
        <v>0</v>
      </c>
      <c r="FD26" s="49">
        <f t="shared" si="90"/>
        <v>0.11510399999999998</v>
      </c>
      <c r="FE26" s="49">
        <f t="shared" si="91"/>
        <v>-2.8</v>
      </c>
      <c r="FF26" s="49">
        <f t="shared" si="92"/>
        <v>-0.154</v>
      </c>
      <c r="FG26" s="49">
        <f t="shared" si="93"/>
        <v>0.11510399999999998</v>
      </c>
      <c r="FH26" s="49">
        <f t="shared" si="94"/>
        <v>-0.36342997999999999</v>
      </c>
      <c r="FI26" s="50" t="e">
        <f t="shared" si="95"/>
        <v>#DIV/0!</v>
      </c>
      <c r="FJ26" s="28">
        <f t="shared" si="96"/>
        <v>0</v>
      </c>
      <c r="FK26" s="28">
        <f t="shared" si="97"/>
        <v>0</v>
      </c>
      <c r="FL26" s="28">
        <f t="shared" si="98"/>
        <v>0</v>
      </c>
      <c r="FM26" s="28">
        <f t="shared" si="99"/>
        <v>0</v>
      </c>
      <c r="FN26" s="28">
        <f t="shared" si="100"/>
        <v>0</v>
      </c>
      <c r="FQ26" s="48">
        <f t="shared" si="101"/>
        <v>0</v>
      </c>
      <c r="FR26" s="49">
        <f t="shared" si="102"/>
        <v>0</v>
      </c>
      <c r="FS26" s="49">
        <f t="shared" si="103"/>
        <v>-4.7523999999999997E-2</v>
      </c>
      <c r="FT26" s="49">
        <f t="shared" si="104"/>
        <v>-1.7003999999999998E-2</v>
      </c>
      <c r="FU26" s="49">
        <f t="shared" si="105"/>
        <v>-3.3571999999999998E-2</v>
      </c>
      <c r="FV26" s="49">
        <f t="shared" si="106"/>
        <v>0</v>
      </c>
      <c r="FW26" s="49">
        <f t="shared" si="107"/>
        <v>9.8099999999999993E-2</v>
      </c>
      <c r="FX26" s="49">
        <f t="shared" si="108"/>
        <v>-2.2080000000000002</v>
      </c>
      <c r="FY26" s="49">
        <f t="shared" si="109"/>
        <v>-0.12144000000000001</v>
      </c>
      <c r="FZ26" s="49">
        <f t="shared" si="110"/>
        <v>9.8099999999999993E-2</v>
      </c>
      <c r="GA26" s="49">
        <f t="shared" si="111"/>
        <v>-0.29864473999999996</v>
      </c>
      <c r="GB26" s="50" t="e">
        <f t="shared" si="112"/>
        <v>#DIV/0!</v>
      </c>
      <c r="GC26" s="28">
        <f t="shared" si="113"/>
        <v>0</v>
      </c>
      <c r="GD26" s="28">
        <f t="shared" si="114"/>
        <v>0</v>
      </c>
      <c r="GE26" s="28">
        <f t="shared" si="115"/>
        <v>0</v>
      </c>
      <c r="GF26" s="28">
        <f t="shared" si="116"/>
        <v>0</v>
      </c>
      <c r="GG26" s="28">
        <f t="shared" si="117"/>
        <v>0</v>
      </c>
      <c r="GI26" s="48">
        <f t="shared" si="118"/>
        <v>0</v>
      </c>
      <c r="GJ26" s="49">
        <f t="shared" si="119"/>
        <v>0</v>
      </c>
      <c r="GK26" s="49">
        <f t="shared" si="120"/>
        <v>-4.7523999999999997E-2</v>
      </c>
      <c r="GL26" s="49">
        <f t="shared" si="121"/>
        <v>-3.3790000000000001E-2</v>
      </c>
      <c r="GM26" s="49">
        <f t="shared" si="122"/>
        <v>0</v>
      </c>
      <c r="GN26" s="49">
        <f t="shared" si="123"/>
        <v>8.1313999999999997E-2</v>
      </c>
      <c r="GO26" s="49">
        <f t="shared" si="124"/>
        <v>-2.0539999999999998</v>
      </c>
      <c r="GP26" s="49">
        <f t="shared" si="125"/>
        <v>-0.11296999999999999</v>
      </c>
      <c r="GQ26" s="49">
        <f t="shared" si="126"/>
        <v>8.1313999999999997E-2</v>
      </c>
      <c r="GR26" s="49">
        <f t="shared" si="127"/>
        <v>-0.23213729999999999</v>
      </c>
      <c r="GS26" s="50" t="e">
        <f t="shared" si="128"/>
        <v>#DIV/0!</v>
      </c>
      <c r="GT26" s="28">
        <f t="shared" si="129"/>
        <v>0</v>
      </c>
      <c r="GU26" s="28">
        <f t="shared" si="130"/>
        <v>0</v>
      </c>
      <c r="GV26" s="28">
        <f t="shared" si="131"/>
        <v>0</v>
      </c>
      <c r="GW26" s="28">
        <f t="shared" si="132"/>
        <v>0</v>
      </c>
      <c r="GX26" s="28">
        <f t="shared" si="133"/>
        <v>0</v>
      </c>
      <c r="GZ26" s="48">
        <f t="shared" si="134"/>
        <v>0</v>
      </c>
      <c r="HA26" s="49">
        <f t="shared" si="135"/>
        <v>0</v>
      </c>
      <c r="HB26" s="49">
        <f t="shared" si="136"/>
        <v>-4.7523999999999997E-2</v>
      </c>
      <c r="HC26" s="49">
        <f t="shared" si="137"/>
        <v>-6.8015999999999993E-2</v>
      </c>
      <c r="HD26" s="49">
        <f t="shared" si="138"/>
        <v>-7.0850000000000004E-4</v>
      </c>
      <c r="HE26" s="49">
        <f t="shared" si="139"/>
        <v>0</v>
      </c>
      <c r="HF26" s="49">
        <f t="shared" si="140"/>
        <v>0.11624849999999999</v>
      </c>
      <c r="HG26" s="49">
        <f t="shared" si="141"/>
        <v>-3.6825000000000001</v>
      </c>
      <c r="HH26" s="49">
        <f t="shared" si="142"/>
        <v>-0.20253750000000001</v>
      </c>
      <c r="HI26" s="49">
        <f t="shared" si="143"/>
        <v>0.11624849999999999</v>
      </c>
      <c r="HJ26" s="49">
        <f t="shared" si="144"/>
        <v>-0.47874325999999995</v>
      </c>
      <c r="HK26" s="50" t="e">
        <f t="shared" si="145"/>
        <v>#DIV/0!</v>
      </c>
      <c r="HL26" s="28">
        <f t="shared" si="146"/>
        <v>0</v>
      </c>
      <c r="HM26" s="28">
        <f t="shared" si="147"/>
        <v>0</v>
      </c>
      <c r="HN26" s="28">
        <f t="shared" si="148"/>
        <v>0</v>
      </c>
      <c r="HO26" s="28">
        <f t="shared" si="149"/>
        <v>0</v>
      </c>
      <c r="HP26" s="28">
        <f t="shared" si="150"/>
        <v>0</v>
      </c>
    </row>
    <row r="27" spans="1:224" s="28" customFormat="1" ht="15.75" thickBot="1" x14ac:dyDescent="0.3">
      <c r="A27" s="46"/>
      <c r="B27" s="32"/>
      <c r="C27" s="161">
        <v>8</v>
      </c>
      <c r="D27" s="161"/>
      <c r="E27" s="164"/>
      <c r="F27" s="166"/>
      <c r="G27" s="162"/>
      <c r="H27" s="168"/>
      <c r="I27" s="168"/>
      <c r="J27" s="162"/>
      <c r="K27" s="168"/>
      <c r="L27" s="163"/>
      <c r="M27" s="162"/>
      <c r="N27" s="168"/>
      <c r="O27" s="163"/>
      <c r="P27" s="162"/>
      <c r="Q27" s="168"/>
      <c r="R27" s="168"/>
      <c r="S27" s="163"/>
      <c r="T27" s="162"/>
      <c r="U27" s="163"/>
      <c r="V27" s="164"/>
      <c r="W27" s="165"/>
      <c r="X27" s="166"/>
      <c r="Y27" s="152" t="str">
        <f t="shared" si="0"/>
        <v/>
      </c>
      <c r="Z27" s="153"/>
      <c r="AA27" s="154" t="str">
        <f t="shared" si="5"/>
        <v/>
      </c>
      <c r="AB27" s="155"/>
      <c r="AC27" s="80" t="str">
        <f t="shared" si="6"/>
        <v/>
      </c>
      <c r="AD27" s="132" t="str">
        <f t="shared" si="7"/>
        <v/>
      </c>
      <c r="AE27" s="156"/>
      <c r="AF27" s="133"/>
      <c r="AG27" s="35"/>
      <c r="AH27" s="46"/>
      <c r="AI27" s="46"/>
      <c r="AJ27" s="167">
        <v>8</v>
      </c>
      <c r="AK27" s="167"/>
      <c r="AL27" s="158" t="s">
        <v>82</v>
      </c>
      <c r="AM27" s="159"/>
      <c r="AN27" s="159"/>
      <c r="AO27" s="160"/>
      <c r="AP27" s="86"/>
      <c r="AQ27" s="129" t="str">
        <f t="shared" si="8"/>
        <v/>
      </c>
      <c r="AR27" s="130"/>
      <c r="AS27" s="131"/>
      <c r="AT27" s="132" t="str">
        <f t="shared" si="9"/>
        <v/>
      </c>
      <c r="AU27" s="133"/>
      <c r="AV27" s="129" t="str">
        <f t="shared" si="10"/>
        <v/>
      </c>
      <c r="AW27" s="131"/>
      <c r="AX27" s="36">
        <f t="shared" si="1"/>
        <v>0</v>
      </c>
      <c r="AY27" s="36">
        <f t="shared" si="11"/>
        <v>0</v>
      </c>
      <c r="AZ27" s="36"/>
      <c r="BA27" s="36"/>
      <c r="BB27" s="36"/>
      <c r="BC27" s="36">
        <f t="shared" si="12"/>
        <v>0</v>
      </c>
      <c r="BD27" s="28">
        <f t="shared" si="13"/>
        <v>0</v>
      </c>
      <c r="BE27" s="28">
        <f t="shared" si="14"/>
        <v>0</v>
      </c>
      <c r="BF27" s="28">
        <f t="shared" si="15"/>
        <v>0</v>
      </c>
      <c r="BG27" s="28" t="e">
        <f t="shared" si="16"/>
        <v>#VALUE!</v>
      </c>
      <c r="BH27" s="28" t="e">
        <f t="shared" si="17"/>
        <v>#VALUE!</v>
      </c>
      <c r="BI27" s="79" t="e">
        <f t="shared" si="18"/>
        <v>#VALUE!</v>
      </c>
      <c r="BJ27" s="28" t="e">
        <f t="shared" si="19"/>
        <v>#VALUE!</v>
      </c>
      <c r="BK27" s="28" t="e">
        <f t="shared" si="20"/>
        <v>#VALUE!</v>
      </c>
      <c r="BL27" s="28" t="str">
        <f t="shared" si="21"/>
        <v>se serve</v>
      </c>
      <c r="BM27" s="28" t="str">
        <f t="shared" si="22"/>
        <v>A</v>
      </c>
      <c r="BN27" s="28" t="e">
        <f t="shared" si="23"/>
        <v>#VALUE!</v>
      </c>
      <c r="BO27" s="28" t="str">
        <f t="shared" si="24"/>
        <v>D</v>
      </c>
      <c r="BP27" s="28" t="str">
        <f t="shared" si="25"/>
        <v>A</v>
      </c>
      <c r="BQ27" s="28" t="str">
        <f t="shared" si="26"/>
        <v>A</v>
      </c>
      <c r="BR27" s="28" t="str">
        <f t="shared" si="27"/>
        <v/>
      </c>
      <c r="BS27" s="28" t="str">
        <f t="shared" si="28"/>
        <v/>
      </c>
      <c r="BT27" s="70" t="e">
        <f t="shared" si="29"/>
        <v>#VALUE!</v>
      </c>
      <c r="BU27" s="67" t="e">
        <f t="shared" si="30"/>
        <v>#VALUE!</v>
      </c>
      <c r="BV27" s="71" t="e">
        <f t="shared" si="31"/>
        <v>#VALUE!</v>
      </c>
      <c r="BW27" s="69" t="e">
        <f t="shared" si="32"/>
        <v>#VALUE!</v>
      </c>
      <c r="BX27" s="72" t="e">
        <f>IF(BS27="NO","",HLOOKUP(BS27*1,$BY$19:$CE$38,9))</f>
        <v>#VALUE!</v>
      </c>
      <c r="BY27" s="28" t="e">
        <f t="shared" si="33"/>
        <v>#DIV/0!</v>
      </c>
      <c r="BZ27" s="28" t="e">
        <f t="shared" si="34"/>
        <v>#DIV/0!</v>
      </c>
      <c r="CA27" s="28" t="e">
        <f t="shared" si="35"/>
        <v>#DIV/0!</v>
      </c>
      <c r="CB27" s="28" t="e">
        <f t="shared" si="36"/>
        <v>#DIV/0!</v>
      </c>
      <c r="CC27" s="28" t="e">
        <f t="shared" si="37"/>
        <v>#DIV/0!</v>
      </c>
      <c r="CD27" s="28" t="e">
        <f t="shared" si="38"/>
        <v>#DIV/0!</v>
      </c>
      <c r="CE27" s="28" t="e">
        <f t="shared" si="39"/>
        <v>#DIV/0!</v>
      </c>
      <c r="CI27" s="100"/>
      <c r="CJ27" s="96"/>
      <c r="CK27" s="96"/>
      <c r="CL27" s="113"/>
      <c r="CM27" s="101"/>
      <c r="CO27" s="28">
        <v>24</v>
      </c>
      <c r="CQ27" s="28">
        <v>1.7</v>
      </c>
      <c r="CS27" s="29"/>
      <c r="CT27" s="30"/>
      <c r="CU27" s="31"/>
      <c r="CV27" s="31"/>
      <c r="CW27" s="30"/>
      <c r="CZ27" s="48">
        <f t="shared" si="2"/>
        <v>0</v>
      </c>
      <c r="DA27" s="49">
        <f t="shared" si="40"/>
        <v>0</v>
      </c>
      <c r="DB27" s="49">
        <f t="shared" si="41"/>
        <v>0</v>
      </c>
      <c r="DC27" s="49">
        <f t="shared" si="42"/>
        <v>0</v>
      </c>
      <c r="DD27" s="49">
        <f t="shared" si="43"/>
        <v>0</v>
      </c>
      <c r="DE27" s="49">
        <f t="shared" si="44"/>
        <v>0</v>
      </c>
      <c r="DF27" s="49">
        <f t="shared" si="45"/>
        <v>0</v>
      </c>
      <c r="DG27" s="49">
        <f t="shared" si="46"/>
        <v>0</v>
      </c>
      <c r="DH27" s="49">
        <f t="shared" si="47"/>
        <v>0</v>
      </c>
      <c r="DI27" s="50" t="e">
        <f t="shared" si="48"/>
        <v>#DIV/0!</v>
      </c>
      <c r="DJ27" s="49">
        <f t="shared" si="49"/>
        <v>0</v>
      </c>
      <c r="DK27" s="49">
        <f t="shared" si="50"/>
        <v>0</v>
      </c>
      <c r="DL27" s="49">
        <f t="shared" si="51"/>
        <v>0</v>
      </c>
      <c r="DM27" s="49">
        <f t="shared" si="52"/>
        <v>0</v>
      </c>
      <c r="DN27" s="49">
        <f t="shared" si="53"/>
        <v>0</v>
      </c>
      <c r="DO27" s="49"/>
      <c r="DP27" s="48">
        <f t="shared" si="54"/>
        <v>218</v>
      </c>
      <c r="DQ27" s="49">
        <f t="shared" si="55"/>
        <v>0</v>
      </c>
      <c r="DR27" s="49">
        <f t="shared" si="56"/>
        <v>4.7523999999999997E-2</v>
      </c>
      <c r="DS27" s="49">
        <f t="shared" si="57"/>
        <v>-4.7432000000000002E-2</v>
      </c>
      <c r="DT27" s="49">
        <f t="shared" si="58"/>
        <v>0</v>
      </c>
      <c r="DU27" s="49">
        <f t="shared" si="59"/>
        <v>-9.1999999999994864E-5</v>
      </c>
      <c r="DV27" s="49">
        <f t="shared" si="60"/>
        <v>-0.74399999999999999</v>
      </c>
      <c r="DW27" s="49">
        <f t="shared" si="61"/>
        <v>-4.0919999999999998E-2</v>
      </c>
      <c r="DX27" s="49">
        <f t="shared" si="62"/>
        <v>-9.1999999999994864E-5</v>
      </c>
      <c r="DY27" s="49">
        <f t="shared" si="63"/>
        <v>-0.15415400000000001</v>
      </c>
      <c r="DZ27" s="50" t="e">
        <f t="shared" si="64"/>
        <v>#DIV/0!</v>
      </c>
      <c r="EA27" s="49">
        <f t="shared" si="65"/>
        <v>0</v>
      </c>
      <c r="EB27" s="49">
        <f t="shared" si="66"/>
        <v>0</v>
      </c>
      <c r="EC27" s="49">
        <f t="shared" si="67"/>
        <v>0</v>
      </c>
      <c r="ED27" s="49">
        <f t="shared" si="68"/>
        <v>0</v>
      </c>
      <c r="EE27" s="49">
        <f t="shared" si="69"/>
        <v>0</v>
      </c>
      <c r="EF27" s="49"/>
      <c r="EG27" s="48">
        <f t="shared" si="3"/>
        <v>0</v>
      </c>
      <c r="EH27" s="49">
        <f t="shared" si="4"/>
        <v>0</v>
      </c>
      <c r="EI27" s="49">
        <f t="shared" si="70"/>
        <v>-4.7523999999999997E-2</v>
      </c>
      <c r="EJ27" s="49">
        <f t="shared" si="71"/>
        <v>-1.7003999999999998E-2</v>
      </c>
      <c r="EK27" s="49">
        <f t="shared" si="72"/>
        <v>0</v>
      </c>
      <c r="EL27" s="49">
        <f t="shared" si="73"/>
        <v>6.4528000000000002E-2</v>
      </c>
      <c r="EM27" s="49">
        <f t="shared" si="74"/>
        <v>-1.464</v>
      </c>
      <c r="EN27" s="49">
        <f t="shared" si="75"/>
        <v>-8.0519999999999994E-2</v>
      </c>
      <c r="EO27" s="49">
        <f t="shared" si="76"/>
        <v>6.4528000000000002E-2</v>
      </c>
      <c r="EP27" s="49">
        <f t="shared" si="77"/>
        <v>-0.18953573999999998</v>
      </c>
      <c r="EQ27" s="50" t="e">
        <f t="shared" si="78"/>
        <v>#DIV/0!</v>
      </c>
      <c r="ER27" s="28">
        <f t="shared" si="79"/>
        <v>0</v>
      </c>
      <c r="ES27" s="28">
        <f t="shared" si="80"/>
        <v>0</v>
      </c>
      <c r="ET27" s="28">
        <f t="shared" si="81"/>
        <v>0</v>
      </c>
      <c r="EU27" s="28">
        <f t="shared" si="82"/>
        <v>0</v>
      </c>
      <c r="EV27" s="28">
        <f t="shared" si="83"/>
        <v>0</v>
      </c>
      <c r="EX27" s="48">
        <f t="shared" si="84"/>
        <v>0</v>
      </c>
      <c r="EY27" s="49">
        <f t="shared" si="85"/>
        <v>0</v>
      </c>
      <c r="EZ27" s="49">
        <f t="shared" si="86"/>
        <v>-4.7523999999999997E-2</v>
      </c>
      <c r="FA27" s="49">
        <f t="shared" si="87"/>
        <v>-3.4007999999999997E-2</v>
      </c>
      <c r="FB27" s="49">
        <f t="shared" si="88"/>
        <v>-3.3571999999999998E-2</v>
      </c>
      <c r="FC27" s="49">
        <f t="shared" si="89"/>
        <v>0</v>
      </c>
      <c r="FD27" s="49">
        <f t="shared" si="90"/>
        <v>0.11510399999999998</v>
      </c>
      <c r="FE27" s="49">
        <f t="shared" si="91"/>
        <v>-2.8</v>
      </c>
      <c r="FF27" s="49">
        <f t="shared" si="92"/>
        <v>-0.154</v>
      </c>
      <c r="FG27" s="49">
        <f t="shared" si="93"/>
        <v>0.11510399999999998</v>
      </c>
      <c r="FH27" s="49">
        <f t="shared" si="94"/>
        <v>-0.36342997999999999</v>
      </c>
      <c r="FI27" s="50" t="e">
        <f t="shared" si="95"/>
        <v>#DIV/0!</v>
      </c>
      <c r="FJ27" s="28">
        <f t="shared" si="96"/>
        <v>0</v>
      </c>
      <c r="FK27" s="28">
        <f t="shared" si="97"/>
        <v>0</v>
      </c>
      <c r="FL27" s="28">
        <f t="shared" si="98"/>
        <v>0</v>
      </c>
      <c r="FM27" s="28">
        <f t="shared" si="99"/>
        <v>0</v>
      </c>
      <c r="FN27" s="28">
        <f t="shared" si="100"/>
        <v>0</v>
      </c>
      <c r="FQ27" s="48">
        <f t="shared" si="101"/>
        <v>0</v>
      </c>
      <c r="FR27" s="49">
        <f t="shared" si="102"/>
        <v>0</v>
      </c>
      <c r="FS27" s="49">
        <f t="shared" si="103"/>
        <v>-4.7523999999999997E-2</v>
      </c>
      <c r="FT27" s="49">
        <f t="shared" si="104"/>
        <v>-1.7003999999999998E-2</v>
      </c>
      <c r="FU27" s="49">
        <f t="shared" si="105"/>
        <v>-3.3571999999999998E-2</v>
      </c>
      <c r="FV27" s="49">
        <f t="shared" si="106"/>
        <v>0</v>
      </c>
      <c r="FW27" s="49">
        <f t="shared" si="107"/>
        <v>9.8099999999999993E-2</v>
      </c>
      <c r="FX27" s="49">
        <f t="shared" si="108"/>
        <v>-2.2080000000000002</v>
      </c>
      <c r="FY27" s="49">
        <f t="shared" si="109"/>
        <v>-0.12144000000000001</v>
      </c>
      <c r="FZ27" s="49">
        <f t="shared" si="110"/>
        <v>9.8099999999999993E-2</v>
      </c>
      <c r="GA27" s="49">
        <f t="shared" si="111"/>
        <v>-0.29864473999999996</v>
      </c>
      <c r="GB27" s="50" t="e">
        <f t="shared" si="112"/>
        <v>#DIV/0!</v>
      </c>
      <c r="GC27" s="28">
        <f t="shared" si="113"/>
        <v>0</v>
      </c>
      <c r="GD27" s="28">
        <f t="shared" si="114"/>
        <v>0</v>
      </c>
      <c r="GE27" s="28">
        <f t="shared" si="115"/>
        <v>0</v>
      </c>
      <c r="GF27" s="28">
        <f t="shared" si="116"/>
        <v>0</v>
      </c>
      <c r="GG27" s="28">
        <f t="shared" si="117"/>
        <v>0</v>
      </c>
      <c r="GI27" s="48">
        <f t="shared" si="118"/>
        <v>0</v>
      </c>
      <c r="GJ27" s="49">
        <f t="shared" si="119"/>
        <v>0</v>
      </c>
      <c r="GK27" s="49">
        <f t="shared" si="120"/>
        <v>-4.7523999999999997E-2</v>
      </c>
      <c r="GL27" s="49">
        <f t="shared" si="121"/>
        <v>-3.3790000000000001E-2</v>
      </c>
      <c r="GM27" s="49">
        <f t="shared" si="122"/>
        <v>0</v>
      </c>
      <c r="GN27" s="49">
        <f t="shared" si="123"/>
        <v>8.1313999999999997E-2</v>
      </c>
      <c r="GO27" s="49">
        <f t="shared" si="124"/>
        <v>-2.0539999999999998</v>
      </c>
      <c r="GP27" s="49">
        <f t="shared" si="125"/>
        <v>-0.11296999999999999</v>
      </c>
      <c r="GQ27" s="49">
        <f t="shared" si="126"/>
        <v>8.1313999999999997E-2</v>
      </c>
      <c r="GR27" s="49">
        <f t="shared" si="127"/>
        <v>-0.23213729999999999</v>
      </c>
      <c r="GS27" s="50" t="e">
        <f t="shared" si="128"/>
        <v>#DIV/0!</v>
      </c>
      <c r="GT27" s="28">
        <f t="shared" si="129"/>
        <v>0</v>
      </c>
      <c r="GU27" s="28">
        <f t="shared" si="130"/>
        <v>0</v>
      </c>
      <c r="GV27" s="28">
        <f t="shared" si="131"/>
        <v>0</v>
      </c>
      <c r="GW27" s="28">
        <f t="shared" si="132"/>
        <v>0</v>
      </c>
      <c r="GX27" s="28">
        <f t="shared" si="133"/>
        <v>0</v>
      </c>
      <c r="GZ27" s="48">
        <f t="shared" si="134"/>
        <v>0</v>
      </c>
      <c r="HA27" s="49">
        <f t="shared" si="135"/>
        <v>0</v>
      </c>
      <c r="HB27" s="49">
        <f t="shared" si="136"/>
        <v>-4.7523999999999997E-2</v>
      </c>
      <c r="HC27" s="49">
        <f t="shared" si="137"/>
        <v>-6.8015999999999993E-2</v>
      </c>
      <c r="HD27" s="49">
        <f t="shared" si="138"/>
        <v>-7.0850000000000004E-4</v>
      </c>
      <c r="HE27" s="49">
        <f t="shared" si="139"/>
        <v>0</v>
      </c>
      <c r="HF27" s="49">
        <f t="shared" si="140"/>
        <v>0.11624849999999999</v>
      </c>
      <c r="HG27" s="49">
        <f t="shared" si="141"/>
        <v>-3.6825000000000001</v>
      </c>
      <c r="HH27" s="49">
        <f t="shared" si="142"/>
        <v>-0.20253750000000001</v>
      </c>
      <c r="HI27" s="49">
        <f t="shared" si="143"/>
        <v>0.11624849999999999</v>
      </c>
      <c r="HJ27" s="49">
        <f t="shared" si="144"/>
        <v>-0.47874325999999995</v>
      </c>
      <c r="HK27" s="50" t="e">
        <f t="shared" si="145"/>
        <v>#DIV/0!</v>
      </c>
      <c r="HL27" s="28">
        <f t="shared" si="146"/>
        <v>0</v>
      </c>
      <c r="HM27" s="28">
        <f t="shared" si="147"/>
        <v>0</v>
      </c>
      <c r="HN27" s="28">
        <f t="shared" si="148"/>
        <v>0</v>
      </c>
      <c r="HO27" s="28">
        <f t="shared" si="149"/>
        <v>0</v>
      </c>
      <c r="HP27" s="28">
        <f t="shared" si="150"/>
        <v>0</v>
      </c>
    </row>
    <row r="28" spans="1:224" s="28" customFormat="1" ht="15.75" thickBot="1" x14ac:dyDescent="0.3">
      <c r="A28" s="46"/>
      <c r="B28" s="32"/>
      <c r="C28" s="161">
        <v>9</v>
      </c>
      <c r="D28" s="161"/>
      <c r="E28" s="149"/>
      <c r="F28" s="150"/>
      <c r="G28" s="169"/>
      <c r="H28" s="170"/>
      <c r="I28" s="170"/>
      <c r="J28" s="169"/>
      <c r="K28" s="170"/>
      <c r="L28" s="171"/>
      <c r="M28" s="169"/>
      <c r="N28" s="170"/>
      <c r="O28" s="171"/>
      <c r="P28" s="169"/>
      <c r="Q28" s="170"/>
      <c r="R28" s="170"/>
      <c r="S28" s="171"/>
      <c r="T28" s="169"/>
      <c r="U28" s="171"/>
      <c r="V28" s="149"/>
      <c r="W28" s="151"/>
      <c r="X28" s="150"/>
      <c r="Y28" s="152" t="str">
        <f t="shared" si="0"/>
        <v/>
      </c>
      <c r="Z28" s="153"/>
      <c r="AA28" s="154" t="str">
        <f t="shared" si="5"/>
        <v/>
      </c>
      <c r="AB28" s="155"/>
      <c r="AC28" s="80" t="str">
        <f t="shared" si="6"/>
        <v/>
      </c>
      <c r="AD28" s="132" t="str">
        <f t="shared" si="7"/>
        <v/>
      </c>
      <c r="AE28" s="156"/>
      <c r="AF28" s="133"/>
      <c r="AG28" s="35"/>
      <c r="AH28" s="46"/>
      <c r="AI28" s="46"/>
      <c r="AJ28" s="157">
        <v>9</v>
      </c>
      <c r="AK28" s="157"/>
      <c r="AL28" s="126" t="s">
        <v>82</v>
      </c>
      <c r="AM28" s="127"/>
      <c r="AN28" s="127"/>
      <c r="AO28" s="128"/>
      <c r="AP28" s="85"/>
      <c r="AQ28" s="129" t="str">
        <f t="shared" si="8"/>
        <v/>
      </c>
      <c r="AR28" s="130"/>
      <c r="AS28" s="131"/>
      <c r="AT28" s="132" t="str">
        <f t="shared" si="9"/>
        <v/>
      </c>
      <c r="AU28" s="133"/>
      <c r="AV28" s="129" t="str">
        <f t="shared" si="10"/>
        <v/>
      </c>
      <c r="AW28" s="131"/>
      <c r="AX28" s="36">
        <f t="shared" si="1"/>
        <v>0</v>
      </c>
      <c r="AY28" s="36">
        <f t="shared" si="11"/>
        <v>0</v>
      </c>
      <c r="AZ28" s="36"/>
      <c r="BA28" s="36"/>
      <c r="BB28" s="36"/>
      <c r="BC28" s="36">
        <f t="shared" si="12"/>
        <v>0</v>
      </c>
      <c r="BD28" s="28">
        <f t="shared" si="13"/>
        <v>0</v>
      </c>
      <c r="BE28" s="28">
        <f t="shared" si="14"/>
        <v>0</v>
      </c>
      <c r="BF28" s="28">
        <f t="shared" si="15"/>
        <v>0</v>
      </c>
      <c r="BG28" s="28" t="e">
        <f t="shared" si="16"/>
        <v>#VALUE!</v>
      </c>
      <c r="BH28" s="28" t="e">
        <f t="shared" si="17"/>
        <v>#VALUE!</v>
      </c>
      <c r="BI28" s="79" t="e">
        <f t="shared" si="18"/>
        <v>#VALUE!</v>
      </c>
      <c r="BJ28" s="28" t="e">
        <f t="shared" si="19"/>
        <v>#VALUE!</v>
      </c>
      <c r="BK28" s="28" t="e">
        <f t="shared" si="20"/>
        <v>#VALUE!</v>
      </c>
      <c r="BL28" s="28" t="str">
        <f t="shared" si="21"/>
        <v>se serve</v>
      </c>
      <c r="BM28" s="28" t="str">
        <f t="shared" si="22"/>
        <v>A</v>
      </c>
      <c r="BN28" s="28" t="e">
        <f t="shared" si="23"/>
        <v>#VALUE!</v>
      </c>
      <c r="BO28" s="28" t="str">
        <f t="shared" si="24"/>
        <v>D</v>
      </c>
      <c r="BP28" s="28" t="str">
        <f t="shared" si="25"/>
        <v>A</v>
      </c>
      <c r="BQ28" s="28" t="str">
        <f t="shared" si="26"/>
        <v>A</v>
      </c>
      <c r="BR28" s="28" t="str">
        <f t="shared" si="27"/>
        <v/>
      </c>
      <c r="BS28" s="28" t="str">
        <f t="shared" si="28"/>
        <v/>
      </c>
      <c r="BT28" s="70" t="e">
        <f t="shared" si="29"/>
        <v>#VALUE!</v>
      </c>
      <c r="BU28" s="67" t="e">
        <f t="shared" si="30"/>
        <v>#VALUE!</v>
      </c>
      <c r="BV28" s="71" t="e">
        <f t="shared" si="31"/>
        <v>#VALUE!</v>
      </c>
      <c r="BW28" s="69" t="e">
        <f t="shared" si="32"/>
        <v>#VALUE!</v>
      </c>
      <c r="BX28" s="72" t="e">
        <f>IF(BS28="NO","",HLOOKUP(BS28*1,$BY$19:$CE$38,10))</f>
        <v>#VALUE!</v>
      </c>
      <c r="BY28" s="28" t="e">
        <f t="shared" si="33"/>
        <v>#DIV/0!</v>
      </c>
      <c r="BZ28" s="28" t="e">
        <f t="shared" si="34"/>
        <v>#DIV/0!</v>
      </c>
      <c r="CA28" s="28" t="e">
        <f t="shared" si="35"/>
        <v>#DIV/0!</v>
      </c>
      <c r="CB28" s="28" t="e">
        <f t="shared" si="36"/>
        <v>#DIV/0!</v>
      </c>
      <c r="CC28" s="28" t="e">
        <f t="shared" si="37"/>
        <v>#DIV/0!</v>
      </c>
      <c r="CD28" s="28" t="e">
        <f t="shared" si="38"/>
        <v>#DIV/0!</v>
      </c>
      <c r="CE28" s="28" t="e">
        <f t="shared" si="39"/>
        <v>#DIV/0!</v>
      </c>
      <c r="CI28" s="109" t="s">
        <v>89</v>
      </c>
      <c r="CJ28" s="107"/>
      <c r="CK28" s="107"/>
      <c r="CL28" s="111">
        <f>VLOOKUP(CK16,CJ20:CM26,3)</f>
        <v>1.8</v>
      </c>
      <c r="CM28" s="108">
        <f>VLOOKUP(CK16,CJ20:CM26,4)</f>
        <v>1.7</v>
      </c>
      <c r="CO28" s="28">
        <v>33</v>
      </c>
      <c r="CQ28" s="28">
        <v>1.8</v>
      </c>
      <c r="CS28" s="29"/>
      <c r="CT28" s="30"/>
      <c r="CU28" s="31"/>
      <c r="CV28" s="31"/>
      <c r="CW28" s="30"/>
      <c r="CZ28" s="48">
        <f t="shared" si="2"/>
        <v>0</v>
      </c>
      <c r="DA28" s="49">
        <f t="shared" si="40"/>
        <v>0</v>
      </c>
      <c r="DB28" s="49">
        <f t="shared" si="41"/>
        <v>0</v>
      </c>
      <c r="DC28" s="49">
        <f t="shared" si="42"/>
        <v>0</v>
      </c>
      <c r="DD28" s="49">
        <f t="shared" si="43"/>
        <v>0</v>
      </c>
      <c r="DE28" s="49">
        <f t="shared" si="44"/>
        <v>0</v>
      </c>
      <c r="DF28" s="49">
        <f t="shared" si="45"/>
        <v>0</v>
      </c>
      <c r="DG28" s="49">
        <f t="shared" si="46"/>
        <v>0</v>
      </c>
      <c r="DH28" s="49">
        <f t="shared" si="47"/>
        <v>0</v>
      </c>
      <c r="DI28" s="50" t="e">
        <f t="shared" si="48"/>
        <v>#DIV/0!</v>
      </c>
      <c r="DJ28" s="49">
        <f t="shared" si="49"/>
        <v>0</v>
      </c>
      <c r="DK28" s="49">
        <f t="shared" si="50"/>
        <v>0</v>
      </c>
      <c r="DL28" s="49">
        <f t="shared" si="51"/>
        <v>0</v>
      </c>
      <c r="DM28" s="49">
        <f t="shared" si="52"/>
        <v>0</v>
      </c>
      <c r="DN28" s="49">
        <f t="shared" si="53"/>
        <v>0</v>
      </c>
      <c r="DO28" s="49"/>
      <c r="DP28" s="48">
        <f t="shared" si="54"/>
        <v>218</v>
      </c>
      <c r="DQ28" s="49">
        <f t="shared" si="55"/>
        <v>0</v>
      </c>
      <c r="DR28" s="49">
        <f t="shared" si="56"/>
        <v>4.7523999999999997E-2</v>
      </c>
      <c r="DS28" s="49">
        <f t="shared" si="57"/>
        <v>-4.7432000000000002E-2</v>
      </c>
      <c r="DT28" s="49">
        <f t="shared" si="58"/>
        <v>0</v>
      </c>
      <c r="DU28" s="49">
        <f t="shared" si="59"/>
        <v>-9.1999999999994864E-5</v>
      </c>
      <c r="DV28" s="49">
        <f t="shared" si="60"/>
        <v>-0.74399999999999999</v>
      </c>
      <c r="DW28" s="49">
        <f t="shared" si="61"/>
        <v>-4.0919999999999998E-2</v>
      </c>
      <c r="DX28" s="49">
        <f t="shared" si="62"/>
        <v>-9.1999999999994864E-5</v>
      </c>
      <c r="DY28" s="49">
        <f t="shared" si="63"/>
        <v>-0.15415400000000001</v>
      </c>
      <c r="DZ28" s="50" t="e">
        <f t="shared" si="64"/>
        <v>#DIV/0!</v>
      </c>
      <c r="EA28" s="49">
        <f t="shared" si="65"/>
        <v>0</v>
      </c>
      <c r="EB28" s="49">
        <f t="shared" si="66"/>
        <v>0</v>
      </c>
      <c r="EC28" s="49">
        <f t="shared" si="67"/>
        <v>0</v>
      </c>
      <c r="ED28" s="49">
        <f t="shared" si="68"/>
        <v>0</v>
      </c>
      <c r="EE28" s="49">
        <f t="shared" si="69"/>
        <v>0</v>
      </c>
      <c r="EF28" s="49"/>
      <c r="EG28" s="48">
        <f t="shared" si="3"/>
        <v>0</v>
      </c>
      <c r="EH28" s="49">
        <f t="shared" si="4"/>
        <v>0</v>
      </c>
      <c r="EI28" s="49">
        <f t="shared" si="70"/>
        <v>-4.7523999999999997E-2</v>
      </c>
      <c r="EJ28" s="49">
        <f t="shared" si="71"/>
        <v>-1.7003999999999998E-2</v>
      </c>
      <c r="EK28" s="49">
        <f t="shared" si="72"/>
        <v>0</v>
      </c>
      <c r="EL28" s="49">
        <f t="shared" si="73"/>
        <v>6.4528000000000002E-2</v>
      </c>
      <c r="EM28" s="49">
        <f t="shared" si="74"/>
        <v>-1.464</v>
      </c>
      <c r="EN28" s="49">
        <f t="shared" si="75"/>
        <v>-8.0519999999999994E-2</v>
      </c>
      <c r="EO28" s="49">
        <f t="shared" si="76"/>
        <v>6.4528000000000002E-2</v>
      </c>
      <c r="EP28" s="49">
        <f t="shared" si="77"/>
        <v>-0.18953573999999998</v>
      </c>
      <c r="EQ28" s="50" t="e">
        <f t="shared" si="78"/>
        <v>#DIV/0!</v>
      </c>
      <c r="ER28" s="28">
        <f t="shared" si="79"/>
        <v>0</v>
      </c>
      <c r="ES28" s="28">
        <f t="shared" si="80"/>
        <v>0</v>
      </c>
      <c r="ET28" s="28">
        <f t="shared" si="81"/>
        <v>0</v>
      </c>
      <c r="EU28" s="28">
        <f t="shared" si="82"/>
        <v>0</v>
      </c>
      <c r="EV28" s="28">
        <f t="shared" si="83"/>
        <v>0</v>
      </c>
      <c r="EX28" s="48">
        <f t="shared" si="84"/>
        <v>0</v>
      </c>
      <c r="EY28" s="49">
        <f t="shared" si="85"/>
        <v>0</v>
      </c>
      <c r="EZ28" s="49">
        <f t="shared" si="86"/>
        <v>-4.7523999999999997E-2</v>
      </c>
      <c r="FA28" s="49">
        <f t="shared" si="87"/>
        <v>-3.4007999999999997E-2</v>
      </c>
      <c r="FB28" s="49">
        <f t="shared" si="88"/>
        <v>-3.3571999999999998E-2</v>
      </c>
      <c r="FC28" s="49">
        <f t="shared" si="89"/>
        <v>0</v>
      </c>
      <c r="FD28" s="49">
        <f t="shared" si="90"/>
        <v>0.11510399999999998</v>
      </c>
      <c r="FE28" s="49">
        <f t="shared" si="91"/>
        <v>-2.8</v>
      </c>
      <c r="FF28" s="49">
        <f t="shared" si="92"/>
        <v>-0.154</v>
      </c>
      <c r="FG28" s="49">
        <f t="shared" si="93"/>
        <v>0.11510399999999998</v>
      </c>
      <c r="FH28" s="49">
        <f t="shared" si="94"/>
        <v>-0.36342997999999999</v>
      </c>
      <c r="FI28" s="50" t="e">
        <f t="shared" si="95"/>
        <v>#DIV/0!</v>
      </c>
      <c r="FJ28" s="28">
        <f t="shared" si="96"/>
        <v>0</v>
      </c>
      <c r="FK28" s="28">
        <f t="shared" si="97"/>
        <v>0</v>
      </c>
      <c r="FL28" s="28">
        <f t="shared" si="98"/>
        <v>0</v>
      </c>
      <c r="FM28" s="28">
        <f t="shared" si="99"/>
        <v>0</v>
      </c>
      <c r="FN28" s="28">
        <f t="shared" si="100"/>
        <v>0</v>
      </c>
      <c r="FQ28" s="48">
        <f t="shared" si="101"/>
        <v>0</v>
      </c>
      <c r="FR28" s="49">
        <f t="shared" si="102"/>
        <v>0</v>
      </c>
      <c r="FS28" s="49">
        <f t="shared" si="103"/>
        <v>-4.7523999999999997E-2</v>
      </c>
      <c r="FT28" s="49">
        <f t="shared" si="104"/>
        <v>-1.7003999999999998E-2</v>
      </c>
      <c r="FU28" s="49">
        <f t="shared" si="105"/>
        <v>-3.3571999999999998E-2</v>
      </c>
      <c r="FV28" s="49">
        <f t="shared" si="106"/>
        <v>0</v>
      </c>
      <c r="FW28" s="49">
        <f t="shared" si="107"/>
        <v>9.8099999999999993E-2</v>
      </c>
      <c r="FX28" s="49">
        <f t="shared" si="108"/>
        <v>-2.2080000000000002</v>
      </c>
      <c r="FY28" s="49">
        <f t="shared" si="109"/>
        <v>-0.12144000000000001</v>
      </c>
      <c r="FZ28" s="49">
        <f t="shared" si="110"/>
        <v>9.8099999999999993E-2</v>
      </c>
      <c r="GA28" s="49">
        <f t="shared" si="111"/>
        <v>-0.29864473999999996</v>
      </c>
      <c r="GB28" s="50" t="e">
        <f t="shared" si="112"/>
        <v>#DIV/0!</v>
      </c>
      <c r="GC28" s="28">
        <f t="shared" si="113"/>
        <v>0</v>
      </c>
      <c r="GD28" s="28">
        <f t="shared" si="114"/>
        <v>0</v>
      </c>
      <c r="GE28" s="28">
        <f t="shared" si="115"/>
        <v>0</v>
      </c>
      <c r="GF28" s="28">
        <f t="shared" si="116"/>
        <v>0</v>
      </c>
      <c r="GG28" s="28">
        <f t="shared" si="117"/>
        <v>0</v>
      </c>
      <c r="GI28" s="48">
        <f t="shared" si="118"/>
        <v>0</v>
      </c>
      <c r="GJ28" s="49">
        <f t="shared" si="119"/>
        <v>0</v>
      </c>
      <c r="GK28" s="49">
        <f t="shared" si="120"/>
        <v>-4.7523999999999997E-2</v>
      </c>
      <c r="GL28" s="49">
        <f t="shared" si="121"/>
        <v>-3.3790000000000001E-2</v>
      </c>
      <c r="GM28" s="49">
        <f t="shared" si="122"/>
        <v>0</v>
      </c>
      <c r="GN28" s="49">
        <f t="shared" si="123"/>
        <v>8.1313999999999997E-2</v>
      </c>
      <c r="GO28" s="49">
        <f t="shared" si="124"/>
        <v>-2.0539999999999998</v>
      </c>
      <c r="GP28" s="49">
        <f t="shared" si="125"/>
        <v>-0.11296999999999999</v>
      </c>
      <c r="GQ28" s="49">
        <f t="shared" si="126"/>
        <v>8.1313999999999997E-2</v>
      </c>
      <c r="GR28" s="49">
        <f t="shared" si="127"/>
        <v>-0.23213729999999999</v>
      </c>
      <c r="GS28" s="50" t="e">
        <f t="shared" si="128"/>
        <v>#DIV/0!</v>
      </c>
      <c r="GT28" s="28">
        <f t="shared" si="129"/>
        <v>0</v>
      </c>
      <c r="GU28" s="28">
        <f t="shared" si="130"/>
        <v>0</v>
      </c>
      <c r="GV28" s="28">
        <f t="shared" si="131"/>
        <v>0</v>
      </c>
      <c r="GW28" s="28">
        <f t="shared" si="132"/>
        <v>0</v>
      </c>
      <c r="GX28" s="28">
        <f t="shared" si="133"/>
        <v>0</v>
      </c>
      <c r="GZ28" s="48">
        <f t="shared" si="134"/>
        <v>0</v>
      </c>
      <c r="HA28" s="49">
        <f t="shared" si="135"/>
        <v>0</v>
      </c>
      <c r="HB28" s="49">
        <f t="shared" si="136"/>
        <v>-4.7523999999999997E-2</v>
      </c>
      <c r="HC28" s="49">
        <f t="shared" si="137"/>
        <v>-6.8015999999999993E-2</v>
      </c>
      <c r="HD28" s="49">
        <f t="shared" si="138"/>
        <v>-7.0850000000000004E-4</v>
      </c>
      <c r="HE28" s="49">
        <f t="shared" si="139"/>
        <v>0</v>
      </c>
      <c r="HF28" s="49">
        <f t="shared" si="140"/>
        <v>0.11624849999999999</v>
      </c>
      <c r="HG28" s="49">
        <f t="shared" si="141"/>
        <v>-3.6825000000000001</v>
      </c>
      <c r="HH28" s="49">
        <f t="shared" si="142"/>
        <v>-0.20253750000000001</v>
      </c>
      <c r="HI28" s="49">
        <f t="shared" si="143"/>
        <v>0.11624849999999999</v>
      </c>
      <c r="HJ28" s="49">
        <f t="shared" si="144"/>
        <v>-0.47874325999999995</v>
      </c>
      <c r="HK28" s="50" t="e">
        <f t="shared" si="145"/>
        <v>#DIV/0!</v>
      </c>
      <c r="HL28" s="28">
        <f t="shared" si="146"/>
        <v>0</v>
      </c>
      <c r="HM28" s="28">
        <f t="shared" si="147"/>
        <v>0</v>
      </c>
      <c r="HN28" s="28">
        <f t="shared" si="148"/>
        <v>0</v>
      </c>
      <c r="HO28" s="28">
        <f t="shared" si="149"/>
        <v>0</v>
      </c>
      <c r="HP28" s="28">
        <f t="shared" si="150"/>
        <v>0</v>
      </c>
    </row>
    <row r="29" spans="1:224" s="28" customFormat="1" ht="15.75" thickBot="1" x14ac:dyDescent="0.3">
      <c r="A29" s="46"/>
      <c r="B29" s="32"/>
      <c r="C29" s="161">
        <v>10</v>
      </c>
      <c r="D29" s="161"/>
      <c r="E29" s="164"/>
      <c r="F29" s="166"/>
      <c r="G29" s="162"/>
      <c r="H29" s="168"/>
      <c r="I29" s="168"/>
      <c r="J29" s="162"/>
      <c r="K29" s="168"/>
      <c r="L29" s="163"/>
      <c r="M29" s="162"/>
      <c r="N29" s="168"/>
      <c r="O29" s="163"/>
      <c r="P29" s="162"/>
      <c r="Q29" s="168"/>
      <c r="R29" s="168"/>
      <c r="S29" s="163"/>
      <c r="T29" s="162"/>
      <c r="U29" s="163"/>
      <c r="V29" s="164"/>
      <c r="W29" s="165"/>
      <c r="X29" s="166"/>
      <c r="Y29" s="152" t="str">
        <f t="shared" si="0"/>
        <v/>
      </c>
      <c r="Z29" s="153"/>
      <c r="AA29" s="154" t="str">
        <f t="shared" si="5"/>
        <v/>
      </c>
      <c r="AB29" s="155"/>
      <c r="AC29" s="80" t="str">
        <f t="shared" si="6"/>
        <v/>
      </c>
      <c r="AD29" s="132" t="str">
        <f t="shared" si="7"/>
        <v/>
      </c>
      <c r="AE29" s="156"/>
      <c r="AF29" s="133"/>
      <c r="AG29" s="35"/>
      <c r="AH29" s="46"/>
      <c r="AI29" s="46"/>
      <c r="AJ29" s="167">
        <v>10</v>
      </c>
      <c r="AK29" s="167"/>
      <c r="AL29" s="158" t="s">
        <v>82</v>
      </c>
      <c r="AM29" s="159"/>
      <c r="AN29" s="159"/>
      <c r="AO29" s="160"/>
      <c r="AP29" s="86"/>
      <c r="AQ29" s="129" t="str">
        <f t="shared" si="8"/>
        <v/>
      </c>
      <c r="AR29" s="130"/>
      <c r="AS29" s="131"/>
      <c r="AT29" s="132" t="str">
        <f t="shared" si="9"/>
        <v/>
      </c>
      <c r="AU29" s="133"/>
      <c r="AV29" s="129" t="str">
        <f t="shared" si="10"/>
        <v/>
      </c>
      <c r="AW29" s="131"/>
      <c r="AX29" s="36">
        <f t="shared" si="1"/>
        <v>0</v>
      </c>
      <c r="AY29" s="36">
        <f t="shared" si="11"/>
        <v>0</v>
      </c>
      <c r="AZ29" s="36"/>
      <c r="BA29" s="36"/>
      <c r="BB29" s="36"/>
      <c r="BC29" s="36">
        <f t="shared" si="12"/>
        <v>0</v>
      </c>
      <c r="BD29" s="28">
        <f t="shared" si="13"/>
        <v>0</v>
      </c>
      <c r="BE29" s="28">
        <f t="shared" si="14"/>
        <v>0</v>
      </c>
      <c r="BF29" s="28">
        <f t="shared" si="15"/>
        <v>0</v>
      </c>
      <c r="BG29" s="28" t="e">
        <f t="shared" si="16"/>
        <v>#VALUE!</v>
      </c>
      <c r="BH29" s="28" t="e">
        <f t="shared" si="17"/>
        <v>#VALUE!</v>
      </c>
      <c r="BI29" s="79" t="e">
        <f t="shared" si="18"/>
        <v>#VALUE!</v>
      </c>
      <c r="BJ29" s="28" t="e">
        <f t="shared" si="19"/>
        <v>#VALUE!</v>
      </c>
      <c r="BK29" s="28" t="e">
        <f t="shared" si="20"/>
        <v>#VALUE!</v>
      </c>
      <c r="BL29" s="28" t="str">
        <f t="shared" si="21"/>
        <v>se serve</v>
      </c>
      <c r="BM29" s="28" t="str">
        <f t="shared" si="22"/>
        <v>A</v>
      </c>
      <c r="BN29" s="28" t="e">
        <f t="shared" si="23"/>
        <v>#VALUE!</v>
      </c>
      <c r="BO29" s="28" t="str">
        <f t="shared" si="24"/>
        <v>D</v>
      </c>
      <c r="BP29" s="28" t="str">
        <f t="shared" si="25"/>
        <v>A</v>
      </c>
      <c r="BQ29" s="28" t="str">
        <f t="shared" si="26"/>
        <v>A</v>
      </c>
      <c r="BR29" s="28" t="str">
        <f t="shared" si="27"/>
        <v/>
      </c>
      <c r="BS29" s="28" t="str">
        <f t="shared" si="28"/>
        <v/>
      </c>
      <c r="BT29" s="70" t="e">
        <f t="shared" si="29"/>
        <v>#VALUE!</v>
      </c>
      <c r="BU29" s="67" t="e">
        <f t="shared" si="30"/>
        <v>#VALUE!</v>
      </c>
      <c r="BV29" s="71" t="e">
        <f t="shared" si="31"/>
        <v>#VALUE!</v>
      </c>
      <c r="BW29" s="69" t="e">
        <f t="shared" si="32"/>
        <v>#VALUE!</v>
      </c>
      <c r="BX29" s="72" t="e">
        <f>IF(BS29="NO","",HLOOKUP(BS29*1,$BY$19:$CE$38,11))</f>
        <v>#VALUE!</v>
      </c>
      <c r="BY29" s="28" t="e">
        <f t="shared" si="33"/>
        <v>#DIV/0!</v>
      </c>
      <c r="BZ29" s="28" t="e">
        <f t="shared" si="34"/>
        <v>#DIV/0!</v>
      </c>
      <c r="CA29" s="28" t="e">
        <f t="shared" si="35"/>
        <v>#DIV/0!</v>
      </c>
      <c r="CB29" s="28" t="e">
        <f t="shared" si="36"/>
        <v>#DIV/0!</v>
      </c>
      <c r="CC29" s="28" t="e">
        <f t="shared" si="37"/>
        <v>#DIV/0!</v>
      </c>
      <c r="CD29" s="28" t="e">
        <f t="shared" si="38"/>
        <v>#DIV/0!</v>
      </c>
      <c r="CE29" s="28" t="e">
        <f t="shared" si="39"/>
        <v>#DIV/0!</v>
      </c>
      <c r="CO29" s="28">
        <v>36</v>
      </c>
      <c r="CQ29" s="28">
        <v>1.9</v>
      </c>
      <c r="CS29" s="29"/>
      <c r="CT29" s="30"/>
      <c r="CU29" s="31"/>
      <c r="CV29" s="31"/>
      <c r="CW29" s="30"/>
      <c r="CZ29" s="48">
        <f t="shared" si="2"/>
        <v>0</v>
      </c>
      <c r="DA29" s="49">
        <f>J29</f>
        <v>0</v>
      </c>
      <c r="DB29" s="49">
        <f>(DA29*2+(CZ29+$DC$17)*2)*$DC$17/10^6</f>
        <v>0</v>
      </c>
      <c r="DC29" s="49">
        <f>CZ29*DA29/10^6</f>
        <v>0</v>
      </c>
      <c r="DD29" s="49">
        <f>DC29-DB29-DJ29-DK29</f>
        <v>0</v>
      </c>
      <c r="DE29" s="49">
        <f>((((CZ29-$DC$17*2)+(DA29-$DC$17*2))*2)/1000)+DL29</f>
        <v>0</v>
      </c>
      <c r="DF29" s="49">
        <f>DE29*$DC$8</f>
        <v>0</v>
      </c>
      <c r="DG29" s="49">
        <f>DD29*$DC$9</f>
        <v>0</v>
      </c>
      <c r="DH29" s="49">
        <f>(DB29*$DB$17)+DM29+DN29</f>
        <v>0</v>
      </c>
      <c r="DI29" s="50" t="e">
        <f>(DH29+DG29+DF29)/DC29</f>
        <v>#DIV/0!</v>
      </c>
      <c r="DJ29" s="49">
        <f t="shared" si="49"/>
        <v>0</v>
      </c>
      <c r="DK29" s="49">
        <f t="shared" si="50"/>
        <v>0</v>
      </c>
      <c r="DL29" s="49">
        <f t="shared" si="51"/>
        <v>0</v>
      </c>
      <c r="DM29" s="49">
        <f t="shared" si="52"/>
        <v>0</v>
      </c>
      <c r="DN29" s="49">
        <f t="shared" si="53"/>
        <v>0</v>
      </c>
      <c r="DO29" s="49"/>
      <c r="DP29" s="48">
        <f t="shared" si="54"/>
        <v>218</v>
      </c>
      <c r="DQ29" s="49">
        <f t="shared" si="55"/>
        <v>0</v>
      </c>
      <c r="DR29" s="49">
        <f t="shared" si="56"/>
        <v>4.7523999999999997E-2</v>
      </c>
      <c r="DS29" s="49">
        <f t="shared" si="57"/>
        <v>-4.7432000000000002E-2</v>
      </c>
      <c r="DT29" s="49">
        <f t="shared" si="58"/>
        <v>0</v>
      </c>
      <c r="DU29" s="49">
        <f t="shared" si="59"/>
        <v>-9.1999999999994864E-5</v>
      </c>
      <c r="DV29" s="49">
        <f t="shared" si="60"/>
        <v>-0.74399999999999999</v>
      </c>
      <c r="DW29" s="49">
        <f t="shared" si="61"/>
        <v>-4.0919999999999998E-2</v>
      </c>
      <c r="DX29" s="49">
        <f t="shared" si="62"/>
        <v>-9.1999999999994864E-5</v>
      </c>
      <c r="DY29" s="49">
        <f t="shared" si="63"/>
        <v>-0.15415400000000001</v>
      </c>
      <c r="DZ29" s="50" t="e">
        <f t="shared" si="64"/>
        <v>#DIV/0!</v>
      </c>
      <c r="EA29" s="49">
        <f t="shared" si="65"/>
        <v>0</v>
      </c>
      <c r="EB29" s="49">
        <f t="shared" si="66"/>
        <v>0</v>
      </c>
      <c r="EC29" s="49">
        <f t="shared" si="67"/>
        <v>0</v>
      </c>
      <c r="ED29" s="49">
        <f t="shared" si="68"/>
        <v>0</v>
      </c>
      <c r="EE29" s="49">
        <f t="shared" si="69"/>
        <v>0</v>
      </c>
      <c r="EF29" s="49"/>
      <c r="EG29" s="48">
        <f t="shared" si="3"/>
        <v>0</v>
      </c>
      <c r="EH29" s="49">
        <f t="shared" si="4"/>
        <v>0</v>
      </c>
      <c r="EI29" s="49">
        <f t="shared" si="70"/>
        <v>-4.7523999999999997E-2</v>
      </c>
      <c r="EJ29" s="49">
        <f t="shared" si="71"/>
        <v>-1.7003999999999998E-2</v>
      </c>
      <c r="EK29" s="49">
        <f t="shared" si="72"/>
        <v>0</v>
      </c>
      <c r="EL29" s="49">
        <f t="shared" si="73"/>
        <v>6.4528000000000002E-2</v>
      </c>
      <c r="EM29" s="49">
        <f t="shared" si="74"/>
        <v>-1.464</v>
      </c>
      <c r="EN29" s="49">
        <f t="shared" si="75"/>
        <v>-8.0519999999999994E-2</v>
      </c>
      <c r="EO29" s="49">
        <f t="shared" si="76"/>
        <v>6.4528000000000002E-2</v>
      </c>
      <c r="EP29" s="49">
        <f t="shared" si="77"/>
        <v>-0.18953573999999998</v>
      </c>
      <c r="EQ29" s="50" t="e">
        <f t="shared" si="78"/>
        <v>#DIV/0!</v>
      </c>
      <c r="ER29" s="28">
        <f t="shared" si="79"/>
        <v>0</v>
      </c>
      <c r="ES29" s="28">
        <f t="shared" si="80"/>
        <v>0</v>
      </c>
      <c r="ET29" s="28">
        <f t="shared" si="81"/>
        <v>0</v>
      </c>
      <c r="EU29" s="28">
        <f t="shared" si="82"/>
        <v>0</v>
      </c>
      <c r="EV29" s="28">
        <f t="shared" si="83"/>
        <v>0</v>
      </c>
      <c r="EX29" s="48">
        <f t="shared" si="84"/>
        <v>0</v>
      </c>
      <c r="EY29" s="49">
        <f t="shared" si="85"/>
        <v>0</v>
      </c>
      <c r="EZ29" s="49">
        <f t="shared" si="86"/>
        <v>-4.7523999999999997E-2</v>
      </c>
      <c r="FA29" s="49">
        <f t="shared" si="87"/>
        <v>-3.4007999999999997E-2</v>
      </c>
      <c r="FB29" s="49">
        <f t="shared" si="88"/>
        <v>-3.3571999999999998E-2</v>
      </c>
      <c r="FC29" s="49">
        <f t="shared" si="89"/>
        <v>0</v>
      </c>
      <c r="FD29" s="49">
        <f t="shared" si="90"/>
        <v>0.11510399999999998</v>
      </c>
      <c r="FE29" s="49">
        <f t="shared" si="91"/>
        <v>-2.8</v>
      </c>
      <c r="FF29" s="49">
        <f t="shared" si="92"/>
        <v>-0.154</v>
      </c>
      <c r="FG29" s="49">
        <f t="shared" si="93"/>
        <v>0.11510399999999998</v>
      </c>
      <c r="FH29" s="49">
        <f t="shared" si="94"/>
        <v>-0.36342997999999999</v>
      </c>
      <c r="FI29" s="50" t="e">
        <f t="shared" si="95"/>
        <v>#DIV/0!</v>
      </c>
      <c r="FJ29" s="28">
        <f t="shared" si="96"/>
        <v>0</v>
      </c>
      <c r="FK29" s="28">
        <f t="shared" si="97"/>
        <v>0</v>
      </c>
      <c r="FL29" s="28">
        <f t="shared" si="98"/>
        <v>0</v>
      </c>
      <c r="FM29" s="28">
        <f t="shared" si="99"/>
        <v>0</v>
      </c>
      <c r="FN29" s="28">
        <f t="shared" si="100"/>
        <v>0</v>
      </c>
      <c r="FQ29" s="48">
        <f t="shared" si="101"/>
        <v>0</v>
      </c>
      <c r="FR29" s="49">
        <f t="shared" si="102"/>
        <v>0</v>
      </c>
      <c r="FS29" s="49">
        <f t="shared" si="103"/>
        <v>-4.7523999999999997E-2</v>
      </c>
      <c r="FT29" s="49">
        <f t="shared" si="104"/>
        <v>-1.7003999999999998E-2</v>
      </c>
      <c r="FU29" s="49">
        <f t="shared" si="105"/>
        <v>-3.3571999999999998E-2</v>
      </c>
      <c r="FV29" s="49">
        <f t="shared" si="106"/>
        <v>0</v>
      </c>
      <c r="FW29" s="49">
        <f t="shared" si="107"/>
        <v>9.8099999999999993E-2</v>
      </c>
      <c r="FX29" s="49">
        <f t="shared" si="108"/>
        <v>-2.2080000000000002</v>
      </c>
      <c r="FY29" s="49">
        <f t="shared" si="109"/>
        <v>-0.12144000000000001</v>
      </c>
      <c r="FZ29" s="49">
        <f t="shared" si="110"/>
        <v>9.8099999999999993E-2</v>
      </c>
      <c r="GA29" s="49">
        <f t="shared" si="111"/>
        <v>-0.29864473999999996</v>
      </c>
      <c r="GB29" s="50" t="e">
        <f t="shared" si="112"/>
        <v>#DIV/0!</v>
      </c>
      <c r="GC29" s="28">
        <f t="shared" si="113"/>
        <v>0</v>
      </c>
      <c r="GD29" s="28">
        <f t="shared" si="114"/>
        <v>0</v>
      </c>
      <c r="GE29" s="28">
        <f t="shared" si="115"/>
        <v>0</v>
      </c>
      <c r="GF29" s="28">
        <f t="shared" si="116"/>
        <v>0</v>
      </c>
      <c r="GG29" s="28">
        <f t="shared" si="117"/>
        <v>0</v>
      </c>
      <c r="GI29" s="48">
        <f t="shared" si="118"/>
        <v>0</v>
      </c>
      <c r="GJ29" s="49">
        <f t="shared" si="119"/>
        <v>0</v>
      </c>
      <c r="GK29" s="49">
        <f t="shared" si="120"/>
        <v>-4.7523999999999997E-2</v>
      </c>
      <c r="GL29" s="49">
        <f t="shared" si="121"/>
        <v>-3.3790000000000001E-2</v>
      </c>
      <c r="GM29" s="49">
        <f t="shared" si="122"/>
        <v>0</v>
      </c>
      <c r="GN29" s="49">
        <f t="shared" si="123"/>
        <v>8.1313999999999997E-2</v>
      </c>
      <c r="GO29" s="49">
        <f t="shared" si="124"/>
        <v>-2.0539999999999998</v>
      </c>
      <c r="GP29" s="49">
        <f t="shared" si="125"/>
        <v>-0.11296999999999999</v>
      </c>
      <c r="GQ29" s="49">
        <f t="shared" si="126"/>
        <v>8.1313999999999997E-2</v>
      </c>
      <c r="GR29" s="49">
        <f t="shared" si="127"/>
        <v>-0.23213729999999999</v>
      </c>
      <c r="GS29" s="50" t="e">
        <f t="shared" si="128"/>
        <v>#DIV/0!</v>
      </c>
      <c r="GT29" s="28">
        <f t="shared" si="129"/>
        <v>0</v>
      </c>
      <c r="GU29" s="28">
        <f t="shared" si="130"/>
        <v>0</v>
      </c>
      <c r="GV29" s="28">
        <f t="shared" si="131"/>
        <v>0</v>
      </c>
      <c r="GW29" s="28">
        <f t="shared" si="132"/>
        <v>0</v>
      </c>
      <c r="GX29" s="28">
        <f t="shared" si="133"/>
        <v>0</v>
      </c>
      <c r="GZ29" s="48">
        <f t="shared" si="134"/>
        <v>0</v>
      </c>
      <c r="HA29" s="49">
        <f t="shared" si="135"/>
        <v>0</v>
      </c>
      <c r="HB29" s="49">
        <f t="shared" si="136"/>
        <v>-4.7523999999999997E-2</v>
      </c>
      <c r="HC29" s="49">
        <f t="shared" si="137"/>
        <v>-6.8015999999999993E-2</v>
      </c>
      <c r="HD29" s="49">
        <f t="shared" si="138"/>
        <v>-7.0850000000000004E-4</v>
      </c>
      <c r="HE29" s="49">
        <f t="shared" si="139"/>
        <v>0</v>
      </c>
      <c r="HF29" s="49">
        <f t="shared" si="140"/>
        <v>0.11624849999999999</v>
      </c>
      <c r="HG29" s="49">
        <f t="shared" si="141"/>
        <v>-3.6825000000000001</v>
      </c>
      <c r="HH29" s="49">
        <f t="shared" si="142"/>
        <v>-0.20253750000000001</v>
      </c>
      <c r="HI29" s="49">
        <f t="shared" si="143"/>
        <v>0.11624849999999999</v>
      </c>
      <c r="HJ29" s="49">
        <f t="shared" si="144"/>
        <v>-0.47874325999999995</v>
      </c>
      <c r="HK29" s="50" t="e">
        <f t="shared" si="145"/>
        <v>#DIV/0!</v>
      </c>
      <c r="HL29" s="28">
        <f t="shared" si="146"/>
        <v>0</v>
      </c>
      <c r="HM29" s="28">
        <f t="shared" si="147"/>
        <v>0</v>
      </c>
      <c r="HN29" s="28">
        <f t="shared" si="148"/>
        <v>0</v>
      </c>
      <c r="HO29" s="28">
        <f t="shared" si="149"/>
        <v>0</v>
      </c>
      <c r="HP29" s="28">
        <f t="shared" si="150"/>
        <v>0</v>
      </c>
    </row>
    <row r="30" spans="1:224" s="28" customFormat="1" ht="15.75" thickBot="1" x14ac:dyDescent="0.3">
      <c r="A30" s="46"/>
      <c r="B30" s="32"/>
      <c r="C30" s="161">
        <v>11</v>
      </c>
      <c r="D30" s="161"/>
      <c r="E30" s="149"/>
      <c r="F30" s="150"/>
      <c r="G30" s="169"/>
      <c r="H30" s="170"/>
      <c r="I30" s="170"/>
      <c r="J30" s="169"/>
      <c r="K30" s="170"/>
      <c r="L30" s="171"/>
      <c r="M30" s="169"/>
      <c r="N30" s="170"/>
      <c r="O30" s="171"/>
      <c r="P30" s="169"/>
      <c r="Q30" s="170"/>
      <c r="R30" s="170"/>
      <c r="S30" s="171"/>
      <c r="T30" s="169"/>
      <c r="U30" s="171"/>
      <c r="V30" s="149"/>
      <c r="W30" s="151"/>
      <c r="X30" s="150"/>
      <c r="Y30" s="152" t="str">
        <f t="shared" si="0"/>
        <v/>
      </c>
      <c r="Z30" s="153"/>
      <c r="AA30" s="154" t="str">
        <f t="shared" si="5"/>
        <v/>
      </c>
      <c r="AB30" s="155"/>
      <c r="AC30" s="80" t="str">
        <f t="shared" si="6"/>
        <v/>
      </c>
      <c r="AD30" s="132" t="str">
        <f t="shared" si="7"/>
        <v/>
      </c>
      <c r="AE30" s="156"/>
      <c r="AF30" s="133"/>
      <c r="AG30" s="35"/>
      <c r="AH30" s="46"/>
      <c r="AI30" s="46"/>
      <c r="AJ30" s="157">
        <v>11</v>
      </c>
      <c r="AK30" s="157"/>
      <c r="AL30" s="126" t="s">
        <v>82</v>
      </c>
      <c r="AM30" s="127"/>
      <c r="AN30" s="127"/>
      <c r="AO30" s="128"/>
      <c r="AP30" s="85"/>
      <c r="AQ30" s="129" t="str">
        <f t="shared" si="8"/>
        <v/>
      </c>
      <c r="AR30" s="130"/>
      <c r="AS30" s="131"/>
      <c r="AT30" s="132" t="str">
        <f t="shared" si="9"/>
        <v/>
      </c>
      <c r="AU30" s="133"/>
      <c r="AV30" s="129" t="str">
        <f t="shared" si="10"/>
        <v/>
      </c>
      <c r="AW30" s="131"/>
      <c r="AX30" s="36">
        <f t="shared" si="1"/>
        <v>0</v>
      </c>
      <c r="AY30" s="36">
        <f t="shared" si="11"/>
        <v>0</v>
      </c>
      <c r="AZ30" s="36"/>
      <c r="BA30" s="36"/>
      <c r="BB30" s="36"/>
      <c r="BC30" s="36">
        <f t="shared" si="12"/>
        <v>0</v>
      </c>
      <c r="BD30" s="28">
        <f t="shared" si="13"/>
        <v>0</v>
      </c>
      <c r="BE30" s="28">
        <f t="shared" si="14"/>
        <v>0</v>
      </c>
      <c r="BF30" s="28">
        <f t="shared" si="15"/>
        <v>0</v>
      </c>
      <c r="BG30" s="28" t="e">
        <f t="shared" si="16"/>
        <v>#VALUE!</v>
      </c>
      <c r="BH30" s="28" t="e">
        <f t="shared" si="17"/>
        <v>#VALUE!</v>
      </c>
      <c r="BI30" s="79" t="e">
        <f t="shared" si="18"/>
        <v>#VALUE!</v>
      </c>
      <c r="BJ30" s="28" t="e">
        <f t="shared" si="19"/>
        <v>#VALUE!</v>
      </c>
      <c r="BK30" s="28" t="e">
        <f t="shared" si="20"/>
        <v>#VALUE!</v>
      </c>
      <c r="BL30" s="28" t="str">
        <f t="shared" si="21"/>
        <v>se serve</v>
      </c>
      <c r="BM30" s="28" t="str">
        <f t="shared" si="22"/>
        <v>A</v>
      </c>
      <c r="BN30" s="28" t="e">
        <f t="shared" si="23"/>
        <v>#VALUE!</v>
      </c>
      <c r="BO30" s="28" t="str">
        <f t="shared" si="24"/>
        <v>D</v>
      </c>
      <c r="BP30" s="28" t="str">
        <f t="shared" si="25"/>
        <v>A</v>
      </c>
      <c r="BQ30" s="28" t="str">
        <f t="shared" si="26"/>
        <v>A</v>
      </c>
      <c r="BR30" s="28" t="str">
        <f t="shared" si="27"/>
        <v/>
      </c>
      <c r="BS30" s="28" t="str">
        <f t="shared" si="28"/>
        <v/>
      </c>
      <c r="BT30" s="70" t="e">
        <f t="shared" si="29"/>
        <v>#VALUE!</v>
      </c>
      <c r="BU30" s="67" t="e">
        <f t="shared" si="30"/>
        <v>#VALUE!</v>
      </c>
      <c r="BV30" s="71" t="e">
        <f t="shared" si="31"/>
        <v>#VALUE!</v>
      </c>
      <c r="BW30" s="69" t="e">
        <f t="shared" si="32"/>
        <v>#VALUE!</v>
      </c>
      <c r="BX30" s="72" t="e">
        <f>IF(BS30="NO","",HLOOKUP(BS30*1,$BY$19:$CE$38,12))</f>
        <v>#VALUE!</v>
      </c>
      <c r="BY30" s="28" t="e">
        <f t="shared" si="33"/>
        <v>#DIV/0!</v>
      </c>
      <c r="BZ30" s="28" t="e">
        <f t="shared" si="34"/>
        <v>#DIV/0!</v>
      </c>
      <c r="CA30" s="28" t="e">
        <f t="shared" si="35"/>
        <v>#DIV/0!</v>
      </c>
      <c r="CB30" s="28" t="e">
        <f t="shared" si="36"/>
        <v>#DIV/0!</v>
      </c>
      <c r="CC30" s="28" t="e">
        <f t="shared" si="37"/>
        <v>#DIV/0!</v>
      </c>
      <c r="CD30" s="28" t="e">
        <f t="shared" si="38"/>
        <v>#DIV/0!</v>
      </c>
      <c r="CE30" s="28" t="e">
        <f t="shared" si="39"/>
        <v>#DIV/0!</v>
      </c>
      <c r="CQ30" s="28">
        <v>2</v>
      </c>
      <c r="CS30" s="29"/>
      <c r="CT30" s="30"/>
      <c r="CU30" s="31"/>
      <c r="CV30" s="31"/>
      <c r="CW30" s="30"/>
      <c r="CZ30" s="48">
        <f t="shared" si="2"/>
        <v>0</v>
      </c>
      <c r="DA30" s="49">
        <f t="shared" ref="DA30:DA34" si="151">J30</f>
        <v>0</v>
      </c>
      <c r="DB30" s="49">
        <f t="shared" ref="DB30:DB34" si="152">(DA30*2+(CZ30+$DC$17)*2)*$DC$17/10^6</f>
        <v>0</v>
      </c>
      <c r="DC30" s="49">
        <f t="shared" ref="DC30:DC34" si="153">CZ30*DA30/10^6</f>
        <v>0</v>
      </c>
      <c r="DD30" s="49">
        <f t="shared" ref="DD30:DD34" si="154">DC30-DB30-DJ30-DK30</f>
        <v>0</v>
      </c>
      <c r="DE30" s="49">
        <f t="shared" ref="DE30:DE34" si="155">((((CZ30-$DC$17*2)+(DA30-$DC$17*2))*2)/1000)+DL30</f>
        <v>0</v>
      </c>
      <c r="DF30" s="49">
        <f t="shared" ref="DF30:DF50" si="156">DE30*$DC$8</f>
        <v>0</v>
      </c>
      <c r="DG30" s="49">
        <f t="shared" ref="DG30:DG34" si="157">DD30*$DC$9</f>
        <v>0</v>
      </c>
      <c r="DH30" s="49">
        <f t="shared" ref="DH30:DH34" si="158">(DB30*$DB$17)+DM30+DN30</f>
        <v>0</v>
      </c>
      <c r="DI30" s="50" t="e">
        <f t="shared" ref="DI30:DI34" si="159">(DH30+DG30+DF30)/DC30</f>
        <v>#DIV/0!</v>
      </c>
      <c r="DJ30" s="49">
        <f t="shared" si="49"/>
        <v>0</v>
      </c>
      <c r="DK30" s="49">
        <f t="shared" si="50"/>
        <v>0</v>
      </c>
      <c r="DL30" s="49">
        <f t="shared" si="51"/>
        <v>0</v>
      </c>
      <c r="DM30" s="49">
        <f t="shared" si="52"/>
        <v>0</v>
      </c>
      <c r="DN30" s="49">
        <f t="shared" si="53"/>
        <v>0</v>
      </c>
      <c r="DO30" s="49"/>
      <c r="DP30" s="48">
        <f t="shared" si="54"/>
        <v>218</v>
      </c>
      <c r="DQ30" s="49">
        <f t="shared" si="55"/>
        <v>0</v>
      </c>
      <c r="DR30" s="49">
        <f t="shared" si="56"/>
        <v>4.7523999999999997E-2</v>
      </c>
      <c r="DS30" s="49">
        <f t="shared" si="57"/>
        <v>-4.7432000000000002E-2</v>
      </c>
      <c r="DT30" s="49">
        <f t="shared" si="58"/>
        <v>0</v>
      </c>
      <c r="DU30" s="49">
        <f t="shared" si="59"/>
        <v>-9.1999999999994864E-5</v>
      </c>
      <c r="DV30" s="49">
        <f t="shared" si="60"/>
        <v>-0.74399999999999999</v>
      </c>
      <c r="DW30" s="49">
        <f t="shared" si="61"/>
        <v>-4.0919999999999998E-2</v>
      </c>
      <c r="DX30" s="49">
        <f t="shared" si="62"/>
        <v>-9.1999999999994864E-5</v>
      </c>
      <c r="DY30" s="49">
        <f t="shared" si="63"/>
        <v>-0.15415400000000001</v>
      </c>
      <c r="DZ30" s="50" t="e">
        <f t="shared" si="64"/>
        <v>#DIV/0!</v>
      </c>
      <c r="EA30" s="49">
        <f t="shared" si="65"/>
        <v>0</v>
      </c>
      <c r="EB30" s="49">
        <f t="shared" si="66"/>
        <v>0</v>
      </c>
      <c r="EC30" s="49">
        <f t="shared" si="67"/>
        <v>0</v>
      </c>
      <c r="ED30" s="49">
        <f t="shared" si="68"/>
        <v>0</v>
      </c>
      <c r="EE30" s="49">
        <f t="shared" si="69"/>
        <v>0</v>
      </c>
      <c r="EF30" s="49"/>
      <c r="EG30" s="48">
        <f t="shared" si="3"/>
        <v>0</v>
      </c>
      <c r="EH30" s="49">
        <f t="shared" si="4"/>
        <v>0</v>
      </c>
      <c r="EI30" s="49">
        <f t="shared" si="70"/>
        <v>-4.7523999999999997E-2</v>
      </c>
      <c r="EJ30" s="49">
        <f t="shared" si="71"/>
        <v>-1.7003999999999998E-2</v>
      </c>
      <c r="EK30" s="49">
        <f t="shared" si="72"/>
        <v>0</v>
      </c>
      <c r="EL30" s="49">
        <f t="shared" si="73"/>
        <v>6.4528000000000002E-2</v>
      </c>
      <c r="EM30" s="49">
        <f t="shared" si="74"/>
        <v>-1.464</v>
      </c>
      <c r="EN30" s="49">
        <f t="shared" si="75"/>
        <v>-8.0519999999999994E-2</v>
      </c>
      <c r="EO30" s="49">
        <f t="shared" si="76"/>
        <v>6.4528000000000002E-2</v>
      </c>
      <c r="EP30" s="49">
        <f t="shared" si="77"/>
        <v>-0.18953573999999998</v>
      </c>
      <c r="EQ30" s="50" t="e">
        <f t="shared" si="78"/>
        <v>#DIV/0!</v>
      </c>
      <c r="ER30" s="28">
        <f t="shared" si="79"/>
        <v>0</v>
      </c>
      <c r="ES30" s="28">
        <f t="shared" si="80"/>
        <v>0</v>
      </c>
      <c r="ET30" s="28">
        <f t="shared" si="81"/>
        <v>0</v>
      </c>
      <c r="EU30" s="28">
        <f t="shared" si="82"/>
        <v>0</v>
      </c>
      <c r="EV30" s="28">
        <f t="shared" si="83"/>
        <v>0</v>
      </c>
      <c r="EX30" s="48">
        <f t="shared" si="84"/>
        <v>0</v>
      </c>
      <c r="EY30" s="49">
        <f t="shared" si="85"/>
        <v>0</v>
      </c>
      <c r="EZ30" s="49">
        <f t="shared" si="86"/>
        <v>-4.7523999999999997E-2</v>
      </c>
      <c r="FA30" s="49">
        <f t="shared" si="87"/>
        <v>-3.4007999999999997E-2</v>
      </c>
      <c r="FB30" s="49">
        <f t="shared" si="88"/>
        <v>-3.3571999999999998E-2</v>
      </c>
      <c r="FC30" s="49">
        <f t="shared" si="89"/>
        <v>0</v>
      </c>
      <c r="FD30" s="49">
        <f t="shared" si="90"/>
        <v>0.11510399999999998</v>
      </c>
      <c r="FE30" s="49">
        <f t="shared" si="91"/>
        <v>-2.8</v>
      </c>
      <c r="FF30" s="49">
        <f t="shared" si="92"/>
        <v>-0.154</v>
      </c>
      <c r="FG30" s="49">
        <f t="shared" si="93"/>
        <v>0.11510399999999998</v>
      </c>
      <c r="FH30" s="49">
        <f t="shared" si="94"/>
        <v>-0.36342997999999999</v>
      </c>
      <c r="FI30" s="50" t="e">
        <f t="shared" si="95"/>
        <v>#DIV/0!</v>
      </c>
      <c r="FJ30" s="28">
        <f t="shared" si="96"/>
        <v>0</v>
      </c>
      <c r="FK30" s="28">
        <f t="shared" si="97"/>
        <v>0</v>
      </c>
      <c r="FL30" s="28">
        <f t="shared" si="98"/>
        <v>0</v>
      </c>
      <c r="FM30" s="28">
        <f t="shared" si="99"/>
        <v>0</v>
      </c>
      <c r="FN30" s="28">
        <f t="shared" si="100"/>
        <v>0</v>
      </c>
      <c r="FQ30" s="48">
        <f t="shared" si="101"/>
        <v>0</v>
      </c>
      <c r="FR30" s="49">
        <f t="shared" si="102"/>
        <v>0</v>
      </c>
      <c r="FS30" s="49">
        <f t="shared" si="103"/>
        <v>-4.7523999999999997E-2</v>
      </c>
      <c r="FT30" s="49">
        <f t="shared" si="104"/>
        <v>-1.7003999999999998E-2</v>
      </c>
      <c r="FU30" s="49">
        <f t="shared" si="105"/>
        <v>-3.3571999999999998E-2</v>
      </c>
      <c r="FV30" s="49">
        <f t="shared" si="106"/>
        <v>0</v>
      </c>
      <c r="FW30" s="49">
        <f t="shared" si="107"/>
        <v>9.8099999999999993E-2</v>
      </c>
      <c r="FX30" s="49">
        <f t="shared" si="108"/>
        <v>-2.2080000000000002</v>
      </c>
      <c r="FY30" s="49">
        <f t="shared" si="109"/>
        <v>-0.12144000000000001</v>
      </c>
      <c r="FZ30" s="49">
        <f t="shared" si="110"/>
        <v>9.8099999999999993E-2</v>
      </c>
      <c r="GA30" s="49">
        <f t="shared" si="111"/>
        <v>-0.29864473999999996</v>
      </c>
      <c r="GB30" s="50" t="e">
        <f t="shared" si="112"/>
        <v>#DIV/0!</v>
      </c>
      <c r="GC30" s="28">
        <f t="shared" si="113"/>
        <v>0</v>
      </c>
      <c r="GD30" s="28">
        <f t="shared" si="114"/>
        <v>0</v>
      </c>
      <c r="GE30" s="28">
        <f t="shared" si="115"/>
        <v>0</v>
      </c>
      <c r="GF30" s="28">
        <f t="shared" si="116"/>
        <v>0</v>
      </c>
      <c r="GG30" s="28">
        <f t="shared" si="117"/>
        <v>0</v>
      </c>
      <c r="GI30" s="48">
        <f t="shared" si="118"/>
        <v>0</v>
      </c>
      <c r="GJ30" s="49">
        <f t="shared" si="119"/>
        <v>0</v>
      </c>
      <c r="GK30" s="49">
        <f t="shared" si="120"/>
        <v>-4.7523999999999997E-2</v>
      </c>
      <c r="GL30" s="49">
        <f t="shared" si="121"/>
        <v>-3.3790000000000001E-2</v>
      </c>
      <c r="GM30" s="49">
        <f t="shared" si="122"/>
        <v>0</v>
      </c>
      <c r="GN30" s="49">
        <f t="shared" si="123"/>
        <v>8.1313999999999997E-2</v>
      </c>
      <c r="GO30" s="49">
        <f t="shared" si="124"/>
        <v>-2.0539999999999998</v>
      </c>
      <c r="GP30" s="49">
        <f t="shared" si="125"/>
        <v>-0.11296999999999999</v>
      </c>
      <c r="GQ30" s="49">
        <f t="shared" si="126"/>
        <v>8.1313999999999997E-2</v>
      </c>
      <c r="GR30" s="49">
        <f t="shared" si="127"/>
        <v>-0.23213729999999999</v>
      </c>
      <c r="GS30" s="50" t="e">
        <f t="shared" si="128"/>
        <v>#DIV/0!</v>
      </c>
      <c r="GT30" s="28">
        <f t="shared" si="129"/>
        <v>0</v>
      </c>
      <c r="GU30" s="28">
        <f t="shared" si="130"/>
        <v>0</v>
      </c>
      <c r="GV30" s="28">
        <f t="shared" si="131"/>
        <v>0</v>
      </c>
      <c r="GW30" s="28">
        <f t="shared" si="132"/>
        <v>0</v>
      </c>
      <c r="GX30" s="28">
        <f t="shared" si="133"/>
        <v>0</v>
      </c>
      <c r="GZ30" s="48">
        <f t="shared" si="134"/>
        <v>0</v>
      </c>
      <c r="HA30" s="49">
        <f t="shared" si="135"/>
        <v>0</v>
      </c>
      <c r="HB30" s="49">
        <f t="shared" si="136"/>
        <v>-4.7523999999999997E-2</v>
      </c>
      <c r="HC30" s="49">
        <f t="shared" si="137"/>
        <v>-6.8015999999999993E-2</v>
      </c>
      <c r="HD30" s="49">
        <f t="shared" si="138"/>
        <v>-7.0850000000000004E-4</v>
      </c>
      <c r="HE30" s="49">
        <f t="shared" si="139"/>
        <v>0</v>
      </c>
      <c r="HF30" s="49">
        <f t="shared" si="140"/>
        <v>0.11624849999999999</v>
      </c>
      <c r="HG30" s="49">
        <f t="shared" si="141"/>
        <v>-3.6825000000000001</v>
      </c>
      <c r="HH30" s="49">
        <f t="shared" si="142"/>
        <v>-0.20253750000000001</v>
      </c>
      <c r="HI30" s="49">
        <f t="shared" si="143"/>
        <v>0.11624849999999999</v>
      </c>
      <c r="HJ30" s="49">
        <f t="shared" si="144"/>
        <v>-0.47874325999999995</v>
      </c>
      <c r="HK30" s="50" t="e">
        <f t="shared" si="145"/>
        <v>#DIV/0!</v>
      </c>
      <c r="HL30" s="28">
        <f t="shared" si="146"/>
        <v>0</v>
      </c>
      <c r="HM30" s="28">
        <f t="shared" si="147"/>
        <v>0</v>
      </c>
      <c r="HN30" s="28">
        <f t="shared" si="148"/>
        <v>0</v>
      </c>
      <c r="HO30" s="28">
        <f t="shared" si="149"/>
        <v>0</v>
      </c>
      <c r="HP30" s="28">
        <f t="shared" si="150"/>
        <v>0</v>
      </c>
    </row>
    <row r="31" spans="1:224" s="28" customFormat="1" ht="15.75" thickBot="1" x14ac:dyDescent="0.3">
      <c r="A31" s="46"/>
      <c r="B31" s="32"/>
      <c r="C31" s="161">
        <v>12</v>
      </c>
      <c r="D31" s="161"/>
      <c r="E31" s="164"/>
      <c r="F31" s="166"/>
      <c r="G31" s="162"/>
      <c r="H31" s="168"/>
      <c r="I31" s="168"/>
      <c r="J31" s="162"/>
      <c r="K31" s="168"/>
      <c r="L31" s="163"/>
      <c r="M31" s="162"/>
      <c r="N31" s="168"/>
      <c r="O31" s="163"/>
      <c r="P31" s="162"/>
      <c r="Q31" s="168"/>
      <c r="R31" s="168"/>
      <c r="S31" s="163"/>
      <c r="T31" s="162"/>
      <c r="U31" s="163"/>
      <c r="V31" s="164"/>
      <c r="W31" s="165"/>
      <c r="X31" s="166"/>
      <c r="Y31" s="152" t="str">
        <f t="shared" si="0"/>
        <v/>
      </c>
      <c r="Z31" s="153"/>
      <c r="AA31" s="154" t="str">
        <f t="shared" si="5"/>
        <v/>
      </c>
      <c r="AB31" s="155"/>
      <c r="AC31" s="80" t="str">
        <f t="shared" si="6"/>
        <v/>
      </c>
      <c r="AD31" s="132" t="str">
        <f t="shared" si="7"/>
        <v/>
      </c>
      <c r="AE31" s="156"/>
      <c r="AF31" s="133"/>
      <c r="AG31" s="35"/>
      <c r="AH31" s="46"/>
      <c r="AI31" s="46"/>
      <c r="AJ31" s="167">
        <v>12</v>
      </c>
      <c r="AK31" s="167"/>
      <c r="AL31" s="158" t="s">
        <v>82</v>
      </c>
      <c r="AM31" s="159"/>
      <c r="AN31" s="159"/>
      <c r="AO31" s="160"/>
      <c r="AP31" s="86"/>
      <c r="AQ31" s="129" t="str">
        <f t="shared" si="8"/>
        <v/>
      </c>
      <c r="AR31" s="130"/>
      <c r="AS31" s="131"/>
      <c r="AT31" s="132" t="str">
        <f t="shared" si="9"/>
        <v/>
      </c>
      <c r="AU31" s="133"/>
      <c r="AV31" s="129" t="str">
        <f t="shared" si="10"/>
        <v/>
      </c>
      <c r="AW31" s="131"/>
      <c r="AX31" s="36">
        <f t="shared" si="1"/>
        <v>0</v>
      </c>
      <c r="AY31" s="36">
        <f t="shared" si="11"/>
        <v>0</v>
      </c>
      <c r="AZ31" s="36"/>
      <c r="BA31" s="36"/>
      <c r="BB31" s="36"/>
      <c r="BC31" s="36">
        <f t="shared" si="12"/>
        <v>0</v>
      </c>
      <c r="BD31" s="28">
        <f t="shared" si="13"/>
        <v>0</v>
      </c>
      <c r="BE31" s="28">
        <f t="shared" si="14"/>
        <v>0</v>
      </c>
      <c r="BF31" s="28">
        <f t="shared" si="15"/>
        <v>0</v>
      </c>
      <c r="BG31" s="28" t="e">
        <f t="shared" si="16"/>
        <v>#VALUE!</v>
      </c>
      <c r="BH31" s="28" t="e">
        <f t="shared" si="17"/>
        <v>#VALUE!</v>
      </c>
      <c r="BI31" s="79" t="e">
        <f t="shared" si="18"/>
        <v>#VALUE!</v>
      </c>
      <c r="BJ31" s="28" t="e">
        <f t="shared" si="19"/>
        <v>#VALUE!</v>
      </c>
      <c r="BK31" s="28" t="e">
        <f t="shared" si="20"/>
        <v>#VALUE!</v>
      </c>
      <c r="BL31" s="28" t="str">
        <f t="shared" si="21"/>
        <v>se serve</v>
      </c>
      <c r="BM31" s="28" t="str">
        <f t="shared" si="22"/>
        <v>A</v>
      </c>
      <c r="BN31" s="28" t="e">
        <f t="shared" si="23"/>
        <v>#VALUE!</v>
      </c>
      <c r="BO31" s="28" t="str">
        <f t="shared" si="24"/>
        <v>D</v>
      </c>
      <c r="BP31" s="28" t="str">
        <f t="shared" si="25"/>
        <v>A</v>
      </c>
      <c r="BQ31" s="28" t="str">
        <f t="shared" si="26"/>
        <v>A</v>
      </c>
      <c r="BR31" s="28" t="str">
        <f t="shared" si="27"/>
        <v/>
      </c>
      <c r="BS31" s="28" t="str">
        <f t="shared" si="28"/>
        <v/>
      </c>
      <c r="BT31" s="70" t="e">
        <f t="shared" si="29"/>
        <v>#VALUE!</v>
      </c>
      <c r="BU31" s="67" t="e">
        <f t="shared" si="30"/>
        <v>#VALUE!</v>
      </c>
      <c r="BV31" s="71" t="e">
        <f t="shared" si="31"/>
        <v>#VALUE!</v>
      </c>
      <c r="BW31" s="69" t="e">
        <f t="shared" si="32"/>
        <v>#VALUE!</v>
      </c>
      <c r="BX31" s="72" t="e">
        <f>IF(BS31="NO","",HLOOKUP(BS31*1,$BY$19:$CE$38,13))</f>
        <v>#VALUE!</v>
      </c>
      <c r="BY31" s="28" t="e">
        <f t="shared" si="33"/>
        <v>#DIV/0!</v>
      </c>
      <c r="BZ31" s="28" t="e">
        <f t="shared" si="34"/>
        <v>#DIV/0!</v>
      </c>
      <c r="CA31" s="28" t="e">
        <f t="shared" si="35"/>
        <v>#DIV/0!</v>
      </c>
      <c r="CB31" s="28" t="e">
        <f t="shared" si="36"/>
        <v>#DIV/0!</v>
      </c>
      <c r="CC31" s="28" t="e">
        <f t="shared" si="37"/>
        <v>#DIV/0!</v>
      </c>
      <c r="CD31" s="28" t="e">
        <f t="shared" si="38"/>
        <v>#DIV/0!</v>
      </c>
      <c r="CE31" s="28" t="e">
        <f t="shared" si="39"/>
        <v>#DIV/0!</v>
      </c>
      <c r="CQ31" s="28">
        <v>2.1</v>
      </c>
      <c r="CS31" s="29"/>
      <c r="CT31" s="30"/>
      <c r="CU31" s="31"/>
      <c r="CV31" s="31"/>
      <c r="CW31" s="30"/>
      <c r="CZ31" s="48">
        <f t="shared" si="2"/>
        <v>0</v>
      </c>
      <c r="DA31" s="49">
        <f t="shared" si="151"/>
        <v>0</v>
      </c>
      <c r="DB31" s="49">
        <f t="shared" si="152"/>
        <v>0</v>
      </c>
      <c r="DC31" s="49">
        <f t="shared" si="153"/>
        <v>0</v>
      </c>
      <c r="DD31" s="49">
        <f t="shared" si="154"/>
        <v>0</v>
      </c>
      <c r="DE31" s="49">
        <f t="shared" si="155"/>
        <v>0</v>
      </c>
      <c r="DF31" s="49">
        <f t="shared" si="156"/>
        <v>0</v>
      </c>
      <c r="DG31" s="49">
        <f t="shared" si="157"/>
        <v>0</v>
      </c>
      <c r="DH31" s="49">
        <f t="shared" si="158"/>
        <v>0</v>
      </c>
      <c r="DI31" s="50" t="e">
        <f t="shared" si="159"/>
        <v>#DIV/0!</v>
      </c>
      <c r="DJ31" s="49">
        <f t="shared" si="49"/>
        <v>0</v>
      </c>
      <c r="DK31" s="49">
        <f t="shared" si="50"/>
        <v>0</v>
      </c>
      <c r="DL31" s="49">
        <f t="shared" si="51"/>
        <v>0</v>
      </c>
      <c r="DM31" s="49">
        <f t="shared" si="52"/>
        <v>0</v>
      </c>
      <c r="DN31" s="49">
        <f t="shared" si="53"/>
        <v>0</v>
      </c>
      <c r="DO31" s="49"/>
      <c r="DP31" s="48">
        <f t="shared" si="54"/>
        <v>218</v>
      </c>
      <c r="DQ31" s="49">
        <f t="shared" si="55"/>
        <v>0</v>
      </c>
      <c r="DR31" s="49">
        <f t="shared" si="56"/>
        <v>4.7523999999999997E-2</v>
      </c>
      <c r="DS31" s="49">
        <f t="shared" si="57"/>
        <v>-4.7432000000000002E-2</v>
      </c>
      <c r="DT31" s="49">
        <f t="shared" si="58"/>
        <v>0</v>
      </c>
      <c r="DU31" s="49">
        <f t="shared" si="59"/>
        <v>-9.1999999999994864E-5</v>
      </c>
      <c r="DV31" s="49">
        <f t="shared" si="60"/>
        <v>-0.74399999999999999</v>
      </c>
      <c r="DW31" s="49">
        <f t="shared" si="61"/>
        <v>-4.0919999999999998E-2</v>
      </c>
      <c r="DX31" s="49">
        <f t="shared" si="62"/>
        <v>-9.1999999999994864E-5</v>
      </c>
      <c r="DY31" s="49">
        <f t="shared" si="63"/>
        <v>-0.15415400000000001</v>
      </c>
      <c r="DZ31" s="50" t="e">
        <f t="shared" si="64"/>
        <v>#DIV/0!</v>
      </c>
      <c r="EA31" s="49">
        <f t="shared" si="65"/>
        <v>0</v>
      </c>
      <c r="EB31" s="49">
        <f t="shared" si="66"/>
        <v>0</v>
      </c>
      <c r="EC31" s="49">
        <f t="shared" si="67"/>
        <v>0</v>
      </c>
      <c r="ED31" s="49">
        <f t="shared" si="68"/>
        <v>0</v>
      </c>
      <c r="EE31" s="49">
        <f t="shared" si="69"/>
        <v>0</v>
      </c>
      <c r="EF31" s="49"/>
      <c r="EG31" s="48">
        <f t="shared" si="3"/>
        <v>0</v>
      </c>
      <c r="EH31" s="49">
        <f t="shared" si="4"/>
        <v>0</v>
      </c>
      <c r="EI31" s="49">
        <f t="shared" si="70"/>
        <v>-4.7523999999999997E-2</v>
      </c>
      <c r="EJ31" s="49">
        <f t="shared" si="71"/>
        <v>-1.7003999999999998E-2</v>
      </c>
      <c r="EK31" s="49">
        <f t="shared" si="72"/>
        <v>0</v>
      </c>
      <c r="EL31" s="49">
        <f t="shared" si="73"/>
        <v>6.4528000000000002E-2</v>
      </c>
      <c r="EM31" s="49">
        <f t="shared" si="74"/>
        <v>-1.464</v>
      </c>
      <c r="EN31" s="49">
        <f t="shared" si="75"/>
        <v>-8.0519999999999994E-2</v>
      </c>
      <c r="EO31" s="49">
        <f t="shared" si="76"/>
        <v>6.4528000000000002E-2</v>
      </c>
      <c r="EP31" s="49">
        <f t="shared" si="77"/>
        <v>-0.18953573999999998</v>
      </c>
      <c r="EQ31" s="50" t="e">
        <f t="shared" si="78"/>
        <v>#DIV/0!</v>
      </c>
      <c r="ER31" s="28">
        <f t="shared" si="79"/>
        <v>0</v>
      </c>
      <c r="ES31" s="28">
        <f t="shared" si="80"/>
        <v>0</v>
      </c>
      <c r="ET31" s="28">
        <f t="shared" si="81"/>
        <v>0</v>
      </c>
      <c r="EU31" s="28">
        <f t="shared" si="82"/>
        <v>0</v>
      </c>
      <c r="EV31" s="28">
        <f t="shared" si="83"/>
        <v>0</v>
      </c>
      <c r="EX31" s="48">
        <f t="shared" si="84"/>
        <v>0</v>
      </c>
      <c r="EY31" s="49">
        <f t="shared" si="85"/>
        <v>0</v>
      </c>
      <c r="EZ31" s="49">
        <f t="shared" si="86"/>
        <v>-4.7523999999999997E-2</v>
      </c>
      <c r="FA31" s="49">
        <f t="shared" si="87"/>
        <v>-3.4007999999999997E-2</v>
      </c>
      <c r="FB31" s="49">
        <f t="shared" si="88"/>
        <v>-3.3571999999999998E-2</v>
      </c>
      <c r="FC31" s="49">
        <f t="shared" si="89"/>
        <v>0</v>
      </c>
      <c r="FD31" s="49">
        <f t="shared" si="90"/>
        <v>0.11510399999999998</v>
      </c>
      <c r="FE31" s="49">
        <f t="shared" si="91"/>
        <v>-2.8</v>
      </c>
      <c r="FF31" s="49">
        <f t="shared" si="92"/>
        <v>-0.154</v>
      </c>
      <c r="FG31" s="49">
        <f t="shared" si="93"/>
        <v>0.11510399999999998</v>
      </c>
      <c r="FH31" s="49">
        <f t="shared" si="94"/>
        <v>-0.36342997999999999</v>
      </c>
      <c r="FI31" s="50" t="e">
        <f t="shared" si="95"/>
        <v>#DIV/0!</v>
      </c>
      <c r="FJ31" s="28">
        <f t="shared" si="96"/>
        <v>0</v>
      </c>
      <c r="FK31" s="28">
        <f t="shared" si="97"/>
        <v>0</v>
      </c>
      <c r="FL31" s="28">
        <f t="shared" si="98"/>
        <v>0</v>
      </c>
      <c r="FM31" s="28">
        <f t="shared" si="99"/>
        <v>0</v>
      </c>
      <c r="FN31" s="28">
        <f t="shared" si="100"/>
        <v>0</v>
      </c>
      <c r="FQ31" s="48">
        <f t="shared" si="101"/>
        <v>0</v>
      </c>
      <c r="FR31" s="49">
        <f t="shared" si="102"/>
        <v>0</v>
      </c>
      <c r="FS31" s="49">
        <f t="shared" si="103"/>
        <v>-4.7523999999999997E-2</v>
      </c>
      <c r="FT31" s="49">
        <f t="shared" si="104"/>
        <v>-1.7003999999999998E-2</v>
      </c>
      <c r="FU31" s="49">
        <f t="shared" si="105"/>
        <v>-3.3571999999999998E-2</v>
      </c>
      <c r="FV31" s="49">
        <f t="shared" si="106"/>
        <v>0</v>
      </c>
      <c r="FW31" s="49">
        <f t="shared" si="107"/>
        <v>9.8099999999999993E-2</v>
      </c>
      <c r="FX31" s="49">
        <f t="shared" si="108"/>
        <v>-2.2080000000000002</v>
      </c>
      <c r="FY31" s="49">
        <f t="shared" si="109"/>
        <v>-0.12144000000000001</v>
      </c>
      <c r="FZ31" s="49">
        <f t="shared" si="110"/>
        <v>9.8099999999999993E-2</v>
      </c>
      <c r="GA31" s="49">
        <f t="shared" si="111"/>
        <v>-0.29864473999999996</v>
      </c>
      <c r="GB31" s="50" t="e">
        <f t="shared" si="112"/>
        <v>#DIV/0!</v>
      </c>
      <c r="GC31" s="28">
        <f t="shared" si="113"/>
        <v>0</v>
      </c>
      <c r="GD31" s="28">
        <f t="shared" si="114"/>
        <v>0</v>
      </c>
      <c r="GE31" s="28">
        <f t="shared" si="115"/>
        <v>0</v>
      </c>
      <c r="GF31" s="28">
        <f t="shared" si="116"/>
        <v>0</v>
      </c>
      <c r="GG31" s="28">
        <f t="shared" si="117"/>
        <v>0</v>
      </c>
      <c r="GI31" s="48">
        <f t="shared" si="118"/>
        <v>0</v>
      </c>
      <c r="GJ31" s="49">
        <f t="shared" si="119"/>
        <v>0</v>
      </c>
      <c r="GK31" s="49">
        <f t="shared" si="120"/>
        <v>-4.7523999999999997E-2</v>
      </c>
      <c r="GL31" s="49">
        <f t="shared" si="121"/>
        <v>-3.3790000000000001E-2</v>
      </c>
      <c r="GM31" s="49">
        <f t="shared" si="122"/>
        <v>0</v>
      </c>
      <c r="GN31" s="49">
        <f t="shared" si="123"/>
        <v>8.1313999999999997E-2</v>
      </c>
      <c r="GO31" s="49">
        <f t="shared" si="124"/>
        <v>-2.0539999999999998</v>
      </c>
      <c r="GP31" s="49">
        <f t="shared" si="125"/>
        <v>-0.11296999999999999</v>
      </c>
      <c r="GQ31" s="49">
        <f t="shared" si="126"/>
        <v>8.1313999999999997E-2</v>
      </c>
      <c r="GR31" s="49">
        <f t="shared" si="127"/>
        <v>-0.23213729999999999</v>
      </c>
      <c r="GS31" s="50" t="e">
        <f t="shared" si="128"/>
        <v>#DIV/0!</v>
      </c>
      <c r="GT31" s="28">
        <f t="shared" si="129"/>
        <v>0</v>
      </c>
      <c r="GU31" s="28">
        <f t="shared" si="130"/>
        <v>0</v>
      </c>
      <c r="GV31" s="28">
        <f t="shared" si="131"/>
        <v>0</v>
      </c>
      <c r="GW31" s="28">
        <f t="shared" si="132"/>
        <v>0</v>
      </c>
      <c r="GX31" s="28">
        <f t="shared" si="133"/>
        <v>0</v>
      </c>
      <c r="GZ31" s="48">
        <f t="shared" si="134"/>
        <v>0</v>
      </c>
      <c r="HA31" s="49">
        <f t="shared" si="135"/>
        <v>0</v>
      </c>
      <c r="HB31" s="49">
        <f t="shared" si="136"/>
        <v>-4.7523999999999997E-2</v>
      </c>
      <c r="HC31" s="49">
        <f t="shared" si="137"/>
        <v>-6.8015999999999993E-2</v>
      </c>
      <c r="HD31" s="49">
        <f t="shared" si="138"/>
        <v>-7.0850000000000004E-4</v>
      </c>
      <c r="HE31" s="49">
        <f t="shared" si="139"/>
        <v>0</v>
      </c>
      <c r="HF31" s="49">
        <f t="shared" si="140"/>
        <v>0.11624849999999999</v>
      </c>
      <c r="HG31" s="49">
        <f t="shared" si="141"/>
        <v>-3.6825000000000001</v>
      </c>
      <c r="HH31" s="49">
        <f t="shared" si="142"/>
        <v>-0.20253750000000001</v>
      </c>
      <c r="HI31" s="49">
        <f t="shared" si="143"/>
        <v>0.11624849999999999</v>
      </c>
      <c r="HJ31" s="49">
        <f t="shared" si="144"/>
        <v>-0.47874325999999995</v>
      </c>
      <c r="HK31" s="50" t="e">
        <f t="shared" si="145"/>
        <v>#DIV/0!</v>
      </c>
      <c r="HL31" s="28">
        <f t="shared" si="146"/>
        <v>0</v>
      </c>
      <c r="HM31" s="28">
        <f t="shared" si="147"/>
        <v>0</v>
      </c>
      <c r="HN31" s="28">
        <f t="shared" si="148"/>
        <v>0</v>
      </c>
      <c r="HO31" s="28">
        <f t="shared" si="149"/>
        <v>0</v>
      </c>
      <c r="HP31" s="28">
        <f t="shared" si="150"/>
        <v>0</v>
      </c>
    </row>
    <row r="32" spans="1:224" s="28" customFormat="1" ht="15.75" thickBot="1" x14ac:dyDescent="0.3">
      <c r="A32" s="46"/>
      <c r="B32" s="32"/>
      <c r="C32" s="161">
        <v>13</v>
      </c>
      <c r="D32" s="161"/>
      <c r="E32" s="149"/>
      <c r="F32" s="150"/>
      <c r="G32" s="169"/>
      <c r="H32" s="170"/>
      <c r="I32" s="170"/>
      <c r="J32" s="169"/>
      <c r="K32" s="170"/>
      <c r="L32" s="171"/>
      <c r="M32" s="169"/>
      <c r="N32" s="170"/>
      <c r="O32" s="171"/>
      <c r="P32" s="169"/>
      <c r="Q32" s="170"/>
      <c r="R32" s="170"/>
      <c r="S32" s="171"/>
      <c r="T32" s="169"/>
      <c r="U32" s="171"/>
      <c r="V32" s="149"/>
      <c r="W32" s="151"/>
      <c r="X32" s="150"/>
      <c r="Y32" s="152" t="str">
        <f t="shared" si="0"/>
        <v/>
      </c>
      <c r="Z32" s="153"/>
      <c r="AA32" s="154" t="str">
        <f t="shared" si="5"/>
        <v/>
      </c>
      <c r="AB32" s="155"/>
      <c r="AC32" s="80" t="str">
        <f t="shared" si="6"/>
        <v/>
      </c>
      <c r="AD32" s="132" t="str">
        <f t="shared" si="7"/>
        <v/>
      </c>
      <c r="AE32" s="156"/>
      <c r="AF32" s="133"/>
      <c r="AG32" s="35"/>
      <c r="AH32" s="46"/>
      <c r="AI32" s="46"/>
      <c r="AJ32" s="157">
        <v>13</v>
      </c>
      <c r="AK32" s="157"/>
      <c r="AL32" s="126" t="s">
        <v>82</v>
      </c>
      <c r="AM32" s="127"/>
      <c r="AN32" s="127"/>
      <c r="AO32" s="128"/>
      <c r="AP32" s="85"/>
      <c r="AQ32" s="129" t="str">
        <f t="shared" si="8"/>
        <v/>
      </c>
      <c r="AR32" s="130"/>
      <c r="AS32" s="131"/>
      <c r="AT32" s="132" t="str">
        <f t="shared" si="9"/>
        <v/>
      </c>
      <c r="AU32" s="133"/>
      <c r="AV32" s="129" t="str">
        <f t="shared" si="10"/>
        <v/>
      </c>
      <c r="AW32" s="131"/>
      <c r="AX32" s="36">
        <f t="shared" si="1"/>
        <v>0</v>
      </c>
      <c r="AY32" s="36">
        <f t="shared" si="11"/>
        <v>0</v>
      </c>
      <c r="AZ32" s="36"/>
      <c r="BA32" s="36"/>
      <c r="BB32" s="36"/>
      <c r="BC32" s="36">
        <f t="shared" si="12"/>
        <v>0</v>
      </c>
      <c r="BD32" s="28">
        <f t="shared" si="13"/>
        <v>0</v>
      </c>
      <c r="BE32" s="28">
        <f t="shared" si="14"/>
        <v>0</v>
      </c>
      <c r="BF32" s="28">
        <f t="shared" si="15"/>
        <v>0</v>
      </c>
      <c r="BG32" s="28" t="e">
        <f t="shared" si="16"/>
        <v>#VALUE!</v>
      </c>
      <c r="BH32" s="28" t="e">
        <f t="shared" si="17"/>
        <v>#VALUE!</v>
      </c>
      <c r="BI32" s="79" t="e">
        <f t="shared" si="18"/>
        <v>#VALUE!</v>
      </c>
      <c r="BJ32" s="28" t="e">
        <f t="shared" si="19"/>
        <v>#VALUE!</v>
      </c>
      <c r="BK32" s="28" t="e">
        <f t="shared" si="20"/>
        <v>#VALUE!</v>
      </c>
      <c r="BL32" s="28" t="str">
        <f t="shared" si="21"/>
        <v>se serve</v>
      </c>
      <c r="BM32" s="28" t="str">
        <f t="shared" si="22"/>
        <v>A</v>
      </c>
      <c r="BN32" s="28" t="e">
        <f t="shared" si="23"/>
        <v>#VALUE!</v>
      </c>
      <c r="BO32" s="28" t="str">
        <f t="shared" si="24"/>
        <v>D</v>
      </c>
      <c r="BP32" s="28" t="str">
        <f t="shared" si="25"/>
        <v>A</v>
      </c>
      <c r="BQ32" s="28" t="str">
        <f t="shared" si="26"/>
        <v>A</v>
      </c>
      <c r="BR32" s="28" t="str">
        <f t="shared" si="27"/>
        <v/>
      </c>
      <c r="BS32" s="28" t="str">
        <f t="shared" si="28"/>
        <v/>
      </c>
      <c r="BT32" s="70" t="e">
        <f t="shared" si="29"/>
        <v>#VALUE!</v>
      </c>
      <c r="BU32" s="67" t="e">
        <f t="shared" si="30"/>
        <v>#VALUE!</v>
      </c>
      <c r="BV32" s="71" t="e">
        <f t="shared" si="31"/>
        <v>#VALUE!</v>
      </c>
      <c r="BW32" s="69" t="e">
        <f t="shared" si="32"/>
        <v>#VALUE!</v>
      </c>
      <c r="BX32" s="72" t="e">
        <f>IF(BS32="NO","",HLOOKUP(BS32*1,$BY$19:$CE$38,14))</f>
        <v>#VALUE!</v>
      </c>
      <c r="BY32" s="28" t="e">
        <f t="shared" si="33"/>
        <v>#DIV/0!</v>
      </c>
      <c r="BZ32" s="28" t="e">
        <f t="shared" si="34"/>
        <v>#DIV/0!</v>
      </c>
      <c r="CA32" s="28" t="e">
        <f t="shared" si="35"/>
        <v>#DIV/0!</v>
      </c>
      <c r="CB32" s="28" t="e">
        <f t="shared" si="36"/>
        <v>#DIV/0!</v>
      </c>
      <c r="CC32" s="28" t="e">
        <f t="shared" si="37"/>
        <v>#DIV/0!</v>
      </c>
      <c r="CD32" s="28" t="e">
        <f t="shared" si="38"/>
        <v>#DIV/0!</v>
      </c>
      <c r="CE32" s="28" t="e">
        <f t="shared" si="39"/>
        <v>#DIV/0!</v>
      </c>
      <c r="CQ32" s="28">
        <v>2.2000000000000002</v>
      </c>
      <c r="CS32" s="29"/>
      <c r="CT32" s="30"/>
      <c r="CU32" s="31"/>
      <c r="CV32" s="31"/>
      <c r="CW32" s="30"/>
      <c r="CZ32" s="48">
        <f t="shared" si="2"/>
        <v>0</v>
      </c>
      <c r="DA32" s="49">
        <f t="shared" si="151"/>
        <v>0</v>
      </c>
      <c r="DB32" s="49">
        <f t="shared" si="152"/>
        <v>0</v>
      </c>
      <c r="DC32" s="49">
        <f t="shared" si="153"/>
        <v>0</v>
      </c>
      <c r="DD32" s="49">
        <f t="shared" si="154"/>
        <v>0</v>
      </c>
      <c r="DE32" s="49">
        <f t="shared" si="155"/>
        <v>0</v>
      </c>
      <c r="DF32" s="49">
        <f t="shared" si="156"/>
        <v>0</v>
      </c>
      <c r="DG32" s="49">
        <f t="shared" si="157"/>
        <v>0</v>
      </c>
      <c r="DH32" s="49">
        <f t="shared" si="158"/>
        <v>0</v>
      </c>
      <c r="DI32" s="50" t="e">
        <f t="shared" si="159"/>
        <v>#DIV/0!</v>
      </c>
      <c r="DJ32" s="49">
        <f t="shared" si="49"/>
        <v>0</v>
      </c>
      <c r="DK32" s="49">
        <f t="shared" si="50"/>
        <v>0</v>
      </c>
      <c r="DL32" s="49">
        <f t="shared" si="51"/>
        <v>0</v>
      </c>
      <c r="DM32" s="49">
        <f t="shared" si="52"/>
        <v>0</v>
      </c>
      <c r="DN32" s="49">
        <f t="shared" si="53"/>
        <v>0</v>
      </c>
      <c r="DO32" s="49"/>
      <c r="DP32" s="48">
        <f t="shared" si="54"/>
        <v>218</v>
      </c>
      <c r="DQ32" s="49">
        <f t="shared" si="55"/>
        <v>0</v>
      </c>
      <c r="DR32" s="49">
        <f t="shared" si="56"/>
        <v>4.7523999999999997E-2</v>
      </c>
      <c r="DS32" s="49">
        <f t="shared" si="57"/>
        <v>-4.7432000000000002E-2</v>
      </c>
      <c r="DT32" s="49">
        <f t="shared" si="58"/>
        <v>0</v>
      </c>
      <c r="DU32" s="49">
        <f t="shared" si="59"/>
        <v>-9.1999999999994864E-5</v>
      </c>
      <c r="DV32" s="49">
        <f t="shared" si="60"/>
        <v>-0.74399999999999999</v>
      </c>
      <c r="DW32" s="49">
        <f t="shared" si="61"/>
        <v>-4.0919999999999998E-2</v>
      </c>
      <c r="DX32" s="49">
        <f t="shared" si="62"/>
        <v>-9.1999999999994864E-5</v>
      </c>
      <c r="DY32" s="49">
        <f t="shared" si="63"/>
        <v>-0.15415400000000001</v>
      </c>
      <c r="DZ32" s="50" t="e">
        <f t="shared" si="64"/>
        <v>#DIV/0!</v>
      </c>
      <c r="EA32" s="49">
        <f t="shared" si="65"/>
        <v>0</v>
      </c>
      <c r="EB32" s="49">
        <f t="shared" si="66"/>
        <v>0</v>
      </c>
      <c r="EC32" s="49">
        <f t="shared" si="67"/>
        <v>0</v>
      </c>
      <c r="ED32" s="49">
        <f t="shared" si="68"/>
        <v>0</v>
      </c>
      <c r="EE32" s="49">
        <f t="shared" si="69"/>
        <v>0</v>
      </c>
      <c r="EF32" s="49"/>
      <c r="EG32" s="48">
        <f t="shared" si="3"/>
        <v>0</v>
      </c>
      <c r="EH32" s="49">
        <f t="shared" si="4"/>
        <v>0</v>
      </c>
      <c r="EI32" s="49">
        <f t="shared" si="70"/>
        <v>-4.7523999999999997E-2</v>
      </c>
      <c r="EJ32" s="49">
        <f t="shared" si="71"/>
        <v>-1.7003999999999998E-2</v>
      </c>
      <c r="EK32" s="49">
        <f t="shared" si="72"/>
        <v>0</v>
      </c>
      <c r="EL32" s="49">
        <f t="shared" si="73"/>
        <v>6.4528000000000002E-2</v>
      </c>
      <c r="EM32" s="49">
        <f t="shared" si="74"/>
        <v>-1.464</v>
      </c>
      <c r="EN32" s="49">
        <f t="shared" si="75"/>
        <v>-8.0519999999999994E-2</v>
      </c>
      <c r="EO32" s="49">
        <f t="shared" si="76"/>
        <v>6.4528000000000002E-2</v>
      </c>
      <c r="EP32" s="49">
        <f t="shared" si="77"/>
        <v>-0.18953573999999998</v>
      </c>
      <c r="EQ32" s="50" t="e">
        <f t="shared" si="78"/>
        <v>#DIV/0!</v>
      </c>
      <c r="ER32" s="28">
        <f t="shared" si="79"/>
        <v>0</v>
      </c>
      <c r="ES32" s="28">
        <f t="shared" si="80"/>
        <v>0</v>
      </c>
      <c r="ET32" s="28">
        <f t="shared" si="81"/>
        <v>0</v>
      </c>
      <c r="EU32" s="28">
        <f t="shared" si="82"/>
        <v>0</v>
      </c>
      <c r="EV32" s="28">
        <f t="shared" si="83"/>
        <v>0</v>
      </c>
      <c r="EX32" s="48">
        <f t="shared" si="84"/>
        <v>0</v>
      </c>
      <c r="EY32" s="49">
        <f t="shared" si="85"/>
        <v>0</v>
      </c>
      <c r="EZ32" s="49">
        <f t="shared" si="86"/>
        <v>-4.7523999999999997E-2</v>
      </c>
      <c r="FA32" s="49">
        <f t="shared" si="87"/>
        <v>-3.4007999999999997E-2</v>
      </c>
      <c r="FB32" s="49">
        <f t="shared" si="88"/>
        <v>-3.3571999999999998E-2</v>
      </c>
      <c r="FC32" s="49">
        <f t="shared" si="89"/>
        <v>0</v>
      </c>
      <c r="FD32" s="49">
        <f t="shared" si="90"/>
        <v>0.11510399999999998</v>
      </c>
      <c r="FE32" s="49">
        <f t="shared" si="91"/>
        <v>-2.8</v>
      </c>
      <c r="FF32" s="49">
        <f t="shared" si="92"/>
        <v>-0.154</v>
      </c>
      <c r="FG32" s="49">
        <f t="shared" si="93"/>
        <v>0.11510399999999998</v>
      </c>
      <c r="FH32" s="49">
        <f t="shared" si="94"/>
        <v>-0.36342997999999999</v>
      </c>
      <c r="FI32" s="50" t="e">
        <f t="shared" si="95"/>
        <v>#DIV/0!</v>
      </c>
      <c r="FJ32" s="28">
        <f t="shared" si="96"/>
        <v>0</v>
      </c>
      <c r="FK32" s="28">
        <f t="shared" si="97"/>
        <v>0</v>
      </c>
      <c r="FL32" s="28">
        <f t="shared" si="98"/>
        <v>0</v>
      </c>
      <c r="FM32" s="28">
        <f t="shared" si="99"/>
        <v>0</v>
      </c>
      <c r="FN32" s="28">
        <f t="shared" si="100"/>
        <v>0</v>
      </c>
      <c r="FQ32" s="48">
        <f t="shared" si="101"/>
        <v>0</v>
      </c>
      <c r="FR32" s="49">
        <f t="shared" si="102"/>
        <v>0</v>
      </c>
      <c r="FS32" s="49">
        <f t="shared" si="103"/>
        <v>-4.7523999999999997E-2</v>
      </c>
      <c r="FT32" s="49">
        <f t="shared" si="104"/>
        <v>-1.7003999999999998E-2</v>
      </c>
      <c r="FU32" s="49">
        <f t="shared" si="105"/>
        <v>-3.3571999999999998E-2</v>
      </c>
      <c r="FV32" s="49">
        <f t="shared" si="106"/>
        <v>0</v>
      </c>
      <c r="FW32" s="49">
        <f t="shared" si="107"/>
        <v>9.8099999999999993E-2</v>
      </c>
      <c r="FX32" s="49">
        <f t="shared" si="108"/>
        <v>-2.2080000000000002</v>
      </c>
      <c r="FY32" s="49">
        <f t="shared" si="109"/>
        <v>-0.12144000000000001</v>
      </c>
      <c r="FZ32" s="49">
        <f t="shared" si="110"/>
        <v>9.8099999999999993E-2</v>
      </c>
      <c r="GA32" s="49">
        <f t="shared" si="111"/>
        <v>-0.29864473999999996</v>
      </c>
      <c r="GB32" s="50" t="e">
        <f t="shared" si="112"/>
        <v>#DIV/0!</v>
      </c>
      <c r="GC32" s="28">
        <f t="shared" si="113"/>
        <v>0</v>
      </c>
      <c r="GD32" s="28">
        <f t="shared" si="114"/>
        <v>0</v>
      </c>
      <c r="GE32" s="28">
        <f t="shared" si="115"/>
        <v>0</v>
      </c>
      <c r="GF32" s="28">
        <f t="shared" si="116"/>
        <v>0</v>
      </c>
      <c r="GG32" s="28">
        <f t="shared" si="117"/>
        <v>0</v>
      </c>
      <c r="GI32" s="48">
        <f t="shared" si="118"/>
        <v>0</v>
      </c>
      <c r="GJ32" s="49">
        <f t="shared" si="119"/>
        <v>0</v>
      </c>
      <c r="GK32" s="49">
        <f t="shared" si="120"/>
        <v>-4.7523999999999997E-2</v>
      </c>
      <c r="GL32" s="49">
        <f t="shared" si="121"/>
        <v>-3.3790000000000001E-2</v>
      </c>
      <c r="GM32" s="49">
        <f t="shared" si="122"/>
        <v>0</v>
      </c>
      <c r="GN32" s="49">
        <f t="shared" si="123"/>
        <v>8.1313999999999997E-2</v>
      </c>
      <c r="GO32" s="49">
        <f t="shared" si="124"/>
        <v>-2.0539999999999998</v>
      </c>
      <c r="GP32" s="49">
        <f t="shared" si="125"/>
        <v>-0.11296999999999999</v>
      </c>
      <c r="GQ32" s="49">
        <f t="shared" si="126"/>
        <v>8.1313999999999997E-2</v>
      </c>
      <c r="GR32" s="49">
        <f t="shared" si="127"/>
        <v>-0.23213729999999999</v>
      </c>
      <c r="GS32" s="50" t="e">
        <f t="shared" si="128"/>
        <v>#DIV/0!</v>
      </c>
      <c r="GT32" s="28">
        <f t="shared" si="129"/>
        <v>0</v>
      </c>
      <c r="GU32" s="28">
        <f t="shared" si="130"/>
        <v>0</v>
      </c>
      <c r="GV32" s="28">
        <f t="shared" si="131"/>
        <v>0</v>
      </c>
      <c r="GW32" s="28">
        <f t="shared" si="132"/>
        <v>0</v>
      </c>
      <c r="GX32" s="28">
        <f t="shared" si="133"/>
        <v>0</v>
      </c>
      <c r="GZ32" s="48">
        <f t="shared" si="134"/>
        <v>0</v>
      </c>
      <c r="HA32" s="49">
        <f t="shared" si="135"/>
        <v>0</v>
      </c>
      <c r="HB32" s="49">
        <f t="shared" si="136"/>
        <v>-4.7523999999999997E-2</v>
      </c>
      <c r="HC32" s="49">
        <f t="shared" si="137"/>
        <v>-6.8015999999999993E-2</v>
      </c>
      <c r="HD32" s="49">
        <f t="shared" si="138"/>
        <v>-7.0850000000000004E-4</v>
      </c>
      <c r="HE32" s="49">
        <f t="shared" si="139"/>
        <v>0</v>
      </c>
      <c r="HF32" s="49">
        <f t="shared" si="140"/>
        <v>0.11624849999999999</v>
      </c>
      <c r="HG32" s="49">
        <f t="shared" si="141"/>
        <v>-3.6825000000000001</v>
      </c>
      <c r="HH32" s="49">
        <f t="shared" si="142"/>
        <v>-0.20253750000000001</v>
      </c>
      <c r="HI32" s="49">
        <f t="shared" si="143"/>
        <v>0.11624849999999999</v>
      </c>
      <c r="HJ32" s="49">
        <f t="shared" si="144"/>
        <v>-0.47874325999999995</v>
      </c>
      <c r="HK32" s="50" t="e">
        <f t="shared" si="145"/>
        <v>#DIV/0!</v>
      </c>
      <c r="HL32" s="28">
        <f t="shared" si="146"/>
        <v>0</v>
      </c>
      <c r="HM32" s="28">
        <f t="shared" si="147"/>
        <v>0</v>
      </c>
      <c r="HN32" s="28">
        <f t="shared" si="148"/>
        <v>0</v>
      </c>
      <c r="HO32" s="28">
        <f t="shared" si="149"/>
        <v>0</v>
      </c>
      <c r="HP32" s="28">
        <f t="shared" si="150"/>
        <v>0</v>
      </c>
    </row>
    <row r="33" spans="1:224" s="28" customFormat="1" ht="15.75" thickBot="1" x14ac:dyDescent="0.3">
      <c r="A33" s="46"/>
      <c r="B33" s="32"/>
      <c r="C33" s="161">
        <v>14</v>
      </c>
      <c r="D33" s="161"/>
      <c r="E33" s="164"/>
      <c r="F33" s="166"/>
      <c r="G33" s="162"/>
      <c r="H33" s="168"/>
      <c r="I33" s="168"/>
      <c r="J33" s="162"/>
      <c r="K33" s="168"/>
      <c r="L33" s="163"/>
      <c r="M33" s="162"/>
      <c r="N33" s="168"/>
      <c r="O33" s="163"/>
      <c r="P33" s="162"/>
      <c r="Q33" s="168"/>
      <c r="R33" s="168"/>
      <c r="S33" s="163"/>
      <c r="T33" s="162"/>
      <c r="U33" s="163"/>
      <c r="V33" s="164"/>
      <c r="W33" s="165"/>
      <c r="X33" s="166"/>
      <c r="Y33" s="152" t="str">
        <f t="shared" si="0"/>
        <v/>
      </c>
      <c r="Z33" s="153"/>
      <c r="AA33" s="154" t="str">
        <f t="shared" si="5"/>
        <v/>
      </c>
      <c r="AB33" s="155"/>
      <c r="AC33" s="80" t="str">
        <f t="shared" si="6"/>
        <v/>
      </c>
      <c r="AD33" s="132" t="str">
        <f t="shared" si="7"/>
        <v/>
      </c>
      <c r="AE33" s="156"/>
      <c r="AF33" s="133"/>
      <c r="AG33" s="35"/>
      <c r="AH33" s="46"/>
      <c r="AI33" s="46"/>
      <c r="AJ33" s="167">
        <v>14</v>
      </c>
      <c r="AK33" s="167"/>
      <c r="AL33" s="158" t="s">
        <v>82</v>
      </c>
      <c r="AM33" s="159"/>
      <c r="AN33" s="159"/>
      <c r="AO33" s="160"/>
      <c r="AP33" s="86"/>
      <c r="AQ33" s="129" t="str">
        <f t="shared" si="8"/>
        <v/>
      </c>
      <c r="AR33" s="130"/>
      <c r="AS33" s="131"/>
      <c r="AT33" s="132" t="str">
        <f t="shared" si="9"/>
        <v/>
      </c>
      <c r="AU33" s="133"/>
      <c r="AV33" s="129" t="str">
        <f t="shared" si="10"/>
        <v/>
      </c>
      <c r="AW33" s="131"/>
      <c r="AX33" s="36">
        <f t="shared" si="1"/>
        <v>0</v>
      </c>
      <c r="AY33" s="36">
        <f t="shared" si="11"/>
        <v>0</v>
      </c>
      <c r="AZ33" s="36"/>
      <c r="BA33" s="36"/>
      <c r="BB33" s="36"/>
      <c r="BC33" s="36">
        <f t="shared" si="12"/>
        <v>0</v>
      </c>
      <c r="BD33" s="28">
        <f t="shared" si="13"/>
        <v>0</v>
      </c>
      <c r="BE33" s="28">
        <f t="shared" si="14"/>
        <v>0</v>
      </c>
      <c r="BF33" s="28">
        <f t="shared" si="15"/>
        <v>0</v>
      </c>
      <c r="BG33" s="28" t="e">
        <f t="shared" si="16"/>
        <v>#VALUE!</v>
      </c>
      <c r="BH33" s="28" t="e">
        <f t="shared" si="17"/>
        <v>#VALUE!</v>
      </c>
      <c r="BI33" s="79" t="e">
        <f t="shared" si="18"/>
        <v>#VALUE!</v>
      </c>
      <c r="BJ33" s="28" t="e">
        <f t="shared" si="19"/>
        <v>#VALUE!</v>
      </c>
      <c r="BK33" s="28" t="e">
        <f t="shared" si="20"/>
        <v>#VALUE!</v>
      </c>
      <c r="BL33" s="28" t="str">
        <f t="shared" si="21"/>
        <v>se serve</v>
      </c>
      <c r="BM33" s="28" t="str">
        <f t="shared" si="22"/>
        <v>A</v>
      </c>
      <c r="BN33" s="28" t="e">
        <f t="shared" si="23"/>
        <v>#VALUE!</v>
      </c>
      <c r="BO33" s="28" t="str">
        <f t="shared" si="24"/>
        <v>D</v>
      </c>
      <c r="BP33" s="28" t="str">
        <f t="shared" si="25"/>
        <v>A</v>
      </c>
      <c r="BQ33" s="28" t="str">
        <f t="shared" si="26"/>
        <v>A</v>
      </c>
      <c r="BR33" s="28" t="str">
        <f t="shared" si="27"/>
        <v/>
      </c>
      <c r="BS33" s="28" t="str">
        <f t="shared" si="28"/>
        <v/>
      </c>
      <c r="BT33" s="70" t="e">
        <f t="shared" si="29"/>
        <v>#VALUE!</v>
      </c>
      <c r="BU33" s="67" t="e">
        <f t="shared" si="30"/>
        <v>#VALUE!</v>
      </c>
      <c r="BV33" s="71" t="e">
        <f t="shared" si="31"/>
        <v>#VALUE!</v>
      </c>
      <c r="BW33" s="69" t="e">
        <f t="shared" si="32"/>
        <v>#VALUE!</v>
      </c>
      <c r="BX33" s="72" t="e">
        <f>IF(BS33="NO","",HLOOKUP(BS33*1,$BY$19:$CE$38,15))</f>
        <v>#VALUE!</v>
      </c>
      <c r="BY33" s="28" t="e">
        <f t="shared" si="33"/>
        <v>#DIV/0!</v>
      </c>
      <c r="BZ33" s="28" t="e">
        <f t="shared" si="34"/>
        <v>#DIV/0!</v>
      </c>
      <c r="CA33" s="28" t="e">
        <f t="shared" si="35"/>
        <v>#DIV/0!</v>
      </c>
      <c r="CB33" s="28" t="e">
        <f t="shared" si="36"/>
        <v>#DIV/0!</v>
      </c>
      <c r="CC33" s="28" t="e">
        <f t="shared" si="37"/>
        <v>#DIV/0!</v>
      </c>
      <c r="CD33" s="28" t="e">
        <f t="shared" si="38"/>
        <v>#DIV/0!</v>
      </c>
      <c r="CE33" s="28" t="e">
        <f t="shared" si="39"/>
        <v>#DIV/0!</v>
      </c>
      <c r="CQ33" s="28">
        <v>2.2999999999999998</v>
      </c>
      <c r="CS33" s="29"/>
      <c r="CT33" s="30"/>
      <c r="CU33" s="31"/>
      <c r="CV33" s="31"/>
      <c r="CW33" s="30"/>
      <c r="CZ33" s="48">
        <f t="shared" si="2"/>
        <v>0</v>
      </c>
      <c r="DA33" s="49">
        <f t="shared" si="151"/>
        <v>0</v>
      </c>
      <c r="DB33" s="49">
        <f t="shared" si="152"/>
        <v>0</v>
      </c>
      <c r="DC33" s="49">
        <f t="shared" si="153"/>
        <v>0</v>
      </c>
      <c r="DD33" s="49">
        <f t="shared" si="154"/>
        <v>0</v>
      </c>
      <c r="DE33" s="49">
        <f t="shared" si="155"/>
        <v>0</v>
      </c>
      <c r="DF33" s="49">
        <f t="shared" si="156"/>
        <v>0</v>
      </c>
      <c r="DG33" s="49">
        <f t="shared" si="157"/>
        <v>0</v>
      </c>
      <c r="DH33" s="49">
        <f t="shared" si="158"/>
        <v>0</v>
      </c>
      <c r="DI33" s="50" t="e">
        <f t="shared" si="159"/>
        <v>#DIV/0!</v>
      </c>
      <c r="DJ33" s="49">
        <f t="shared" si="49"/>
        <v>0</v>
      </c>
      <c r="DK33" s="49">
        <f t="shared" si="50"/>
        <v>0</v>
      </c>
      <c r="DL33" s="49">
        <f t="shared" si="51"/>
        <v>0</v>
      </c>
      <c r="DM33" s="49">
        <f t="shared" si="52"/>
        <v>0</v>
      </c>
      <c r="DN33" s="49">
        <f t="shared" si="53"/>
        <v>0</v>
      </c>
      <c r="DO33" s="49"/>
      <c r="DP33" s="48">
        <f t="shared" si="54"/>
        <v>218</v>
      </c>
      <c r="DQ33" s="49">
        <f t="shared" si="55"/>
        <v>0</v>
      </c>
      <c r="DR33" s="49">
        <f t="shared" si="56"/>
        <v>4.7523999999999997E-2</v>
      </c>
      <c r="DS33" s="49">
        <f t="shared" si="57"/>
        <v>-4.7432000000000002E-2</v>
      </c>
      <c r="DT33" s="49">
        <f t="shared" si="58"/>
        <v>0</v>
      </c>
      <c r="DU33" s="49">
        <f t="shared" si="59"/>
        <v>-9.1999999999994864E-5</v>
      </c>
      <c r="DV33" s="49">
        <f t="shared" si="60"/>
        <v>-0.74399999999999999</v>
      </c>
      <c r="DW33" s="49">
        <f t="shared" si="61"/>
        <v>-4.0919999999999998E-2</v>
      </c>
      <c r="DX33" s="49">
        <f t="shared" si="62"/>
        <v>-9.1999999999994864E-5</v>
      </c>
      <c r="DY33" s="49">
        <f t="shared" si="63"/>
        <v>-0.15415400000000001</v>
      </c>
      <c r="DZ33" s="50" t="e">
        <f t="shared" si="64"/>
        <v>#DIV/0!</v>
      </c>
      <c r="EA33" s="49">
        <f t="shared" si="65"/>
        <v>0</v>
      </c>
      <c r="EB33" s="49">
        <f t="shared" si="66"/>
        <v>0</v>
      </c>
      <c r="EC33" s="49">
        <f t="shared" si="67"/>
        <v>0</v>
      </c>
      <c r="ED33" s="49">
        <f t="shared" si="68"/>
        <v>0</v>
      </c>
      <c r="EE33" s="49">
        <f t="shared" si="69"/>
        <v>0</v>
      </c>
      <c r="EF33" s="49"/>
      <c r="EG33" s="48">
        <f t="shared" si="3"/>
        <v>0</v>
      </c>
      <c r="EH33" s="49">
        <f t="shared" si="4"/>
        <v>0</v>
      </c>
      <c r="EI33" s="49">
        <f t="shared" si="70"/>
        <v>-4.7523999999999997E-2</v>
      </c>
      <c r="EJ33" s="49">
        <f t="shared" si="71"/>
        <v>-1.7003999999999998E-2</v>
      </c>
      <c r="EK33" s="49">
        <f t="shared" si="72"/>
        <v>0</v>
      </c>
      <c r="EL33" s="49">
        <f t="shared" si="73"/>
        <v>6.4528000000000002E-2</v>
      </c>
      <c r="EM33" s="49">
        <f t="shared" si="74"/>
        <v>-1.464</v>
      </c>
      <c r="EN33" s="49">
        <f t="shared" si="75"/>
        <v>-8.0519999999999994E-2</v>
      </c>
      <c r="EO33" s="49">
        <f t="shared" si="76"/>
        <v>6.4528000000000002E-2</v>
      </c>
      <c r="EP33" s="49">
        <f t="shared" si="77"/>
        <v>-0.18953573999999998</v>
      </c>
      <c r="EQ33" s="50" t="e">
        <f t="shared" si="78"/>
        <v>#DIV/0!</v>
      </c>
      <c r="ER33" s="28">
        <f t="shared" si="79"/>
        <v>0</v>
      </c>
      <c r="ES33" s="28">
        <f t="shared" si="80"/>
        <v>0</v>
      </c>
      <c r="ET33" s="28">
        <f t="shared" si="81"/>
        <v>0</v>
      </c>
      <c r="EU33" s="28">
        <f t="shared" si="82"/>
        <v>0</v>
      </c>
      <c r="EV33" s="28">
        <f t="shared" si="83"/>
        <v>0</v>
      </c>
      <c r="EX33" s="48">
        <f t="shared" si="84"/>
        <v>0</v>
      </c>
      <c r="EY33" s="49">
        <f t="shared" si="85"/>
        <v>0</v>
      </c>
      <c r="EZ33" s="49">
        <f t="shared" si="86"/>
        <v>-4.7523999999999997E-2</v>
      </c>
      <c r="FA33" s="49">
        <f t="shared" si="87"/>
        <v>-3.4007999999999997E-2</v>
      </c>
      <c r="FB33" s="49">
        <f t="shared" si="88"/>
        <v>-3.3571999999999998E-2</v>
      </c>
      <c r="FC33" s="49">
        <f t="shared" si="89"/>
        <v>0</v>
      </c>
      <c r="FD33" s="49">
        <f t="shared" si="90"/>
        <v>0.11510399999999998</v>
      </c>
      <c r="FE33" s="49">
        <f t="shared" si="91"/>
        <v>-2.8</v>
      </c>
      <c r="FF33" s="49">
        <f t="shared" si="92"/>
        <v>-0.154</v>
      </c>
      <c r="FG33" s="49">
        <f t="shared" si="93"/>
        <v>0.11510399999999998</v>
      </c>
      <c r="FH33" s="49">
        <f t="shared" si="94"/>
        <v>-0.36342997999999999</v>
      </c>
      <c r="FI33" s="50" t="e">
        <f t="shared" si="95"/>
        <v>#DIV/0!</v>
      </c>
      <c r="FJ33" s="28">
        <f t="shared" si="96"/>
        <v>0</v>
      </c>
      <c r="FK33" s="28">
        <f t="shared" si="97"/>
        <v>0</v>
      </c>
      <c r="FL33" s="28">
        <f t="shared" si="98"/>
        <v>0</v>
      </c>
      <c r="FM33" s="28">
        <f t="shared" si="99"/>
        <v>0</v>
      </c>
      <c r="FN33" s="28">
        <f t="shared" si="100"/>
        <v>0</v>
      </c>
      <c r="FQ33" s="48">
        <f t="shared" si="101"/>
        <v>0</v>
      </c>
      <c r="FR33" s="49">
        <f t="shared" si="102"/>
        <v>0</v>
      </c>
      <c r="FS33" s="49">
        <f t="shared" si="103"/>
        <v>-4.7523999999999997E-2</v>
      </c>
      <c r="FT33" s="49">
        <f t="shared" si="104"/>
        <v>-1.7003999999999998E-2</v>
      </c>
      <c r="FU33" s="49">
        <f t="shared" si="105"/>
        <v>-3.3571999999999998E-2</v>
      </c>
      <c r="FV33" s="49">
        <f t="shared" si="106"/>
        <v>0</v>
      </c>
      <c r="FW33" s="49">
        <f t="shared" si="107"/>
        <v>9.8099999999999993E-2</v>
      </c>
      <c r="FX33" s="49">
        <f t="shared" si="108"/>
        <v>-2.2080000000000002</v>
      </c>
      <c r="FY33" s="49">
        <f t="shared" si="109"/>
        <v>-0.12144000000000001</v>
      </c>
      <c r="FZ33" s="49">
        <f t="shared" si="110"/>
        <v>9.8099999999999993E-2</v>
      </c>
      <c r="GA33" s="49">
        <f t="shared" si="111"/>
        <v>-0.29864473999999996</v>
      </c>
      <c r="GB33" s="50" t="e">
        <f t="shared" si="112"/>
        <v>#DIV/0!</v>
      </c>
      <c r="GC33" s="28">
        <f t="shared" si="113"/>
        <v>0</v>
      </c>
      <c r="GD33" s="28">
        <f t="shared" si="114"/>
        <v>0</v>
      </c>
      <c r="GE33" s="28">
        <f t="shared" si="115"/>
        <v>0</v>
      </c>
      <c r="GF33" s="28">
        <f t="shared" si="116"/>
        <v>0</v>
      </c>
      <c r="GG33" s="28">
        <f t="shared" si="117"/>
        <v>0</v>
      </c>
      <c r="GI33" s="48">
        <f t="shared" si="118"/>
        <v>0</v>
      </c>
      <c r="GJ33" s="49">
        <f t="shared" si="119"/>
        <v>0</v>
      </c>
      <c r="GK33" s="49">
        <f t="shared" si="120"/>
        <v>-4.7523999999999997E-2</v>
      </c>
      <c r="GL33" s="49">
        <f t="shared" si="121"/>
        <v>-3.3790000000000001E-2</v>
      </c>
      <c r="GM33" s="49">
        <f t="shared" si="122"/>
        <v>0</v>
      </c>
      <c r="GN33" s="49">
        <f t="shared" si="123"/>
        <v>8.1313999999999997E-2</v>
      </c>
      <c r="GO33" s="49">
        <f t="shared" si="124"/>
        <v>-2.0539999999999998</v>
      </c>
      <c r="GP33" s="49">
        <f t="shared" si="125"/>
        <v>-0.11296999999999999</v>
      </c>
      <c r="GQ33" s="49">
        <f t="shared" si="126"/>
        <v>8.1313999999999997E-2</v>
      </c>
      <c r="GR33" s="49">
        <f t="shared" si="127"/>
        <v>-0.23213729999999999</v>
      </c>
      <c r="GS33" s="50" t="e">
        <f t="shared" si="128"/>
        <v>#DIV/0!</v>
      </c>
      <c r="GT33" s="28">
        <f t="shared" si="129"/>
        <v>0</v>
      </c>
      <c r="GU33" s="28">
        <f t="shared" si="130"/>
        <v>0</v>
      </c>
      <c r="GV33" s="28">
        <f t="shared" si="131"/>
        <v>0</v>
      </c>
      <c r="GW33" s="28">
        <f t="shared" si="132"/>
        <v>0</v>
      </c>
      <c r="GX33" s="28">
        <f t="shared" si="133"/>
        <v>0</v>
      </c>
      <c r="GZ33" s="48">
        <f t="shared" si="134"/>
        <v>0</v>
      </c>
      <c r="HA33" s="49">
        <f t="shared" si="135"/>
        <v>0</v>
      </c>
      <c r="HB33" s="49">
        <f t="shared" si="136"/>
        <v>-4.7523999999999997E-2</v>
      </c>
      <c r="HC33" s="49">
        <f t="shared" si="137"/>
        <v>-6.8015999999999993E-2</v>
      </c>
      <c r="HD33" s="49">
        <f t="shared" si="138"/>
        <v>-7.0850000000000004E-4</v>
      </c>
      <c r="HE33" s="49">
        <f t="shared" si="139"/>
        <v>0</v>
      </c>
      <c r="HF33" s="49">
        <f t="shared" si="140"/>
        <v>0.11624849999999999</v>
      </c>
      <c r="HG33" s="49">
        <f t="shared" si="141"/>
        <v>-3.6825000000000001</v>
      </c>
      <c r="HH33" s="49">
        <f t="shared" si="142"/>
        <v>-0.20253750000000001</v>
      </c>
      <c r="HI33" s="49">
        <f t="shared" si="143"/>
        <v>0.11624849999999999</v>
      </c>
      <c r="HJ33" s="49">
        <f t="shared" si="144"/>
        <v>-0.47874325999999995</v>
      </c>
      <c r="HK33" s="50" t="e">
        <f t="shared" si="145"/>
        <v>#DIV/0!</v>
      </c>
      <c r="HL33" s="28">
        <f t="shared" si="146"/>
        <v>0</v>
      </c>
      <c r="HM33" s="28">
        <f t="shared" si="147"/>
        <v>0</v>
      </c>
      <c r="HN33" s="28">
        <f t="shared" si="148"/>
        <v>0</v>
      </c>
      <c r="HO33" s="28">
        <f t="shared" si="149"/>
        <v>0</v>
      </c>
      <c r="HP33" s="28">
        <f t="shared" si="150"/>
        <v>0</v>
      </c>
    </row>
    <row r="34" spans="1:224" s="28" customFormat="1" ht="15.75" thickBot="1" x14ac:dyDescent="0.3">
      <c r="A34" s="46"/>
      <c r="B34" s="32"/>
      <c r="C34" s="161">
        <v>15</v>
      </c>
      <c r="D34" s="161"/>
      <c r="E34" s="149"/>
      <c r="F34" s="150"/>
      <c r="G34" s="149"/>
      <c r="H34" s="151"/>
      <c r="I34" s="150"/>
      <c r="J34" s="149"/>
      <c r="K34" s="151"/>
      <c r="L34" s="150"/>
      <c r="M34" s="149"/>
      <c r="N34" s="151"/>
      <c r="O34" s="150"/>
      <c r="P34" s="149"/>
      <c r="Q34" s="151"/>
      <c r="R34" s="151"/>
      <c r="S34" s="150"/>
      <c r="T34" s="149"/>
      <c r="U34" s="150"/>
      <c r="V34" s="149"/>
      <c r="W34" s="151"/>
      <c r="X34" s="150"/>
      <c r="Y34" s="152" t="str">
        <f t="shared" si="0"/>
        <v/>
      </c>
      <c r="Z34" s="153"/>
      <c r="AA34" s="154" t="str">
        <f t="shared" si="5"/>
        <v/>
      </c>
      <c r="AB34" s="155"/>
      <c r="AC34" s="80" t="str">
        <f t="shared" si="6"/>
        <v/>
      </c>
      <c r="AD34" s="132" t="str">
        <f t="shared" si="7"/>
        <v/>
      </c>
      <c r="AE34" s="156"/>
      <c r="AF34" s="133"/>
      <c r="AG34" s="35"/>
      <c r="AH34" s="46"/>
      <c r="AI34" s="46"/>
      <c r="AJ34" s="157">
        <v>15</v>
      </c>
      <c r="AK34" s="157"/>
      <c r="AL34" s="126" t="s">
        <v>82</v>
      </c>
      <c r="AM34" s="127"/>
      <c r="AN34" s="127"/>
      <c r="AO34" s="128"/>
      <c r="AP34" s="85"/>
      <c r="AQ34" s="129" t="str">
        <f t="shared" si="8"/>
        <v/>
      </c>
      <c r="AR34" s="130"/>
      <c r="AS34" s="131"/>
      <c r="AT34" s="132" t="str">
        <f t="shared" si="9"/>
        <v/>
      </c>
      <c r="AU34" s="133"/>
      <c r="AV34" s="129" t="str">
        <f t="shared" si="10"/>
        <v/>
      </c>
      <c r="AW34" s="131"/>
      <c r="AX34" s="36">
        <f t="shared" si="1"/>
        <v>0</v>
      </c>
      <c r="AY34" s="36">
        <f t="shared" si="11"/>
        <v>0</v>
      </c>
      <c r="AZ34" s="36"/>
      <c r="BA34" s="36"/>
      <c r="BB34" s="36"/>
      <c r="BC34" s="36">
        <f t="shared" si="12"/>
        <v>0</v>
      </c>
      <c r="BD34" s="28">
        <f t="shared" si="13"/>
        <v>0</v>
      </c>
      <c r="BE34" s="28">
        <f t="shared" si="14"/>
        <v>0</v>
      </c>
      <c r="BF34" s="28">
        <f t="shared" si="15"/>
        <v>0</v>
      </c>
      <c r="BG34" s="28" t="e">
        <f t="shared" si="16"/>
        <v>#VALUE!</v>
      </c>
      <c r="BH34" s="28" t="e">
        <f t="shared" si="17"/>
        <v>#VALUE!</v>
      </c>
      <c r="BI34" s="79" t="e">
        <f t="shared" si="18"/>
        <v>#VALUE!</v>
      </c>
      <c r="BJ34" s="28" t="e">
        <f t="shared" si="19"/>
        <v>#VALUE!</v>
      </c>
      <c r="BK34" s="28" t="e">
        <f t="shared" si="20"/>
        <v>#VALUE!</v>
      </c>
      <c r="BL34" s="28" t="str">
        <f t="shared" si="21"/>
        <v>se serve</v>
      </c>
      <c r="BM34" s="28" t="str">
        <f t="shared" si="22"/>
        <v>A</v>
      </c>
      <c r="BN34" s="28" t="e">
        <f t="shared" si="23"/>
        <v>#VALUE!</v>
      </c>
      <c r="BO34" s="28" t="str">
        <f t="shared" si="24"/>
        <v>D</v>
      </c>
      <c r="BP34" s="28" t="str">
        <f t="shared" si="25"/>
        <v>A</v>
      </c>
      <c r="BQ34" s="28" t="str">
        <f t="shared" si="26"/>
        <v>A</v>
      </c>
      <c r="BR34" s="28" t="str">
        <f t="shared" si="27"/>
        <v/>
      </c>
      <c r="BS34" s="28" t="str">
        <f t="shared" si="28"/>
        <v/>
      </c>
      <c r="BT34" s="73" t="e">
        <f t="shared" si="29"/>
        <v>#VALUE!</v>
      </c>
      <c r="BU34" s="67" t="e">
        <f t="shared" si="30"/>
        <v>#VALUE!</v>
      </c>
      <c r="BV34" s="74" t="e">
        <f t="shared" si="31"/>
        <v>#VALUE!</v>
      </c>
      <c r="BW34" s="69" t="e">
        <f t="shared" si="32"/>
        <v>#VALUE!</v>
      </c>
      <c r="BX34" s="75" t="e">
        <f>IF(BS34="NO","",HLOOKUP(BS34*1,$BY$19:$CE$38,16))</f>
        <v>#VALUE!</v>
      </c>
      <c r="BY34" s="28" t="e">
        <f t="shared" si="33"/>
        <v>#DIV/0!</v>
      </c>
      <c r="BZ34" s="28" t="e">
        <f t="shared" si="34"/>
        <v>#DIV/0!</v>
      </c>
      <c r="CA34" s="28" t="e">
        <f t="shared" si="35"/>
        <v>#DIV/0!</v>
      </c>
      <c r="CB34" s="28" t="e">
        <f t="shared" si="36"/>
        <v>#DIV/0!</v>
      </c>
      <c r="CC34" s="28" t="e">
        <f t="shared" si="37"/>
        <v>#DIV/0!</v>
      </c>
      <c r="CD34" s="28" t="e">
        <f t="shared" si="38"/>
        <v>#DIV/0!</v>
      </c>
      <c r="CE34" s="28" t="e">
        <f t="shared" si="39"/>
        <v>#DIV/0!</v>
      </c>
      <c r="CQ34" s="28">
        <v>2.4</v>
      </c>
      <c r="CS34" s="29"/>
      <c r="CT34" s="30"/>
      <c r="CU34" s="31"/>
      <c r="CV34" s="31"/>
      <c r="CW34" s="30"/>
      <c r="CZ34" s="48">
        <f t="shared" si="2"/>
        <v>0</v>
      </c>
      <c r="DA34" s="49">
        <f t="shared" si="151"/>
        <v>0</v>
      </c>
      <c r="DB34" s="49">
        <f t="shared" si="152"/>
        <v>0</v>
      </c>
      <c r="DC34" s="49">
        <f t="shared" si="153"/>
        <v>0</v>
      </c>
      <c r="DD34" s="49">
        <f t="shared" si="154"/>
        <v>0</v>
      </c>
      <c r="DE34" s="49">
        <f t="shared" si="155"/>
        <v>0</v>
      </c>
      <c r="DF34" s="49">
        <f t="shared" si="156"/>
        <v>0</v>
      </c>
      <c r="DG34" s="49">
        <f t="shared" si="157"/>
        <v>0</v>
      </c>
      <c r="DH34" s="49">
        <f t="shared" si="158"/>
        <v>0</v>
      </c>
      <c r="DI34" s="50" t="e">
        <f t="shared" si="159"/>
        <v>#DIV/0!</v>
      </c>
      <c r="DJ34" s="49">
        <f t="shared" si="49"/>
        <v>0</v>
      </c>
      <c r="DK34" s="49">
        <f t="shared" si="50"/>
        <v>0</v>
      </c>
      <c r="DL34" s="49">
        <f t="shared" si="51"/>
        <v>0</v>
      </c>
      <c r="DM34" s="49">
        <f t="shared" si="52"/>
        <v>0</v>
      </c>
      <c r="DN34" s="49">
        <f t="shared" si="53"/>
        <v>0</v>
      </c>
      <c r="DO34" s="49"/>
      <c r="DP34" s="48">
        <f t="shared" si="54"/>
        <v>218</v>
      </c>
      <c r="DQ34" s="49">
        <f t="shared" si="55"/>
        <v>0</v>
      </c>
      <c r="DR34" s="49">
        <f t="shared" si="56"/>
        <v>4.7523999999999997E-2</v>
      </c>
      <c r="DS34" s="49">
        <f t="shared" si="57"/>
        <v>-4.7432000000000002E-2</v>
      </c>
      <c r="DT34" s="49">
        <f t="shared" si="58"/>
        <v>0</v>
      </c>
      <c r="DU34" s="49">
        <f t="shared" si="59"/>
        <v>-9.1999999999994864E-5</v>
      </c>
      <c r="DV34" s="49">
        <f t="shared" si="60"/>
        <v>-0.74399999999999999</v>
      </c>
      <c r="DW34" s="49">
        <f t="shared" si="61"/>
        <v>-4.0919999999999998E-2</v>
      </c>
      <c r="DX34" s="49">
        <f t="shared" si="62"/>
        <v>-9.1999999999994864E-5</v>
      </c>
      <c r="DY34" s="49">
        <f t="shared" si="63"/>
        <v>-0.15415400000000001</v>
      </c>
      <c r="DZ34" s="50" t="e">
        <f t="shared" si="64"/>
        <v>#DIV/0!</v>
      </c>
      <c r="EA34" s="49">
        <f t="shared" si="65"/>
        <v>0</v>
      </c>
      <c r="EB34" s="49">
        <f t="shared" si="66"/>
        <v>0</v>
      </c>
      <c r="EC34" s="49">
        <f t="shared" si="67"/>
        <v>0</v>
      </c>
      <c r="ED34" s="49">
        <f t="shared" si="68"/>
        <v>0</v>
      </c>
      <c r="EE34" s="49">
        <f t="shared" si="69"/>
        <v>0</v>
      </c>
      <c r="EF34" s="49"/>
      <c r="EG34" s="48">
        <f t="shared" si="3"/>
        <v>0</v>
      </c>
      <c r="EH34" s="49">
        <f t="shared" si="4"/>
        <v>0</v>
      </c>
      <c r="EI34" s="49">
        <f t="shared" si="70"/>
        <v>-4.7523999999999997E-2</v>
      </c>
      <c r="EJ34" s="49">
        <f t="shared" si="71"/>
        <v>-1.7003999999999998E-2</v>
      </c>
      <c r="EK34" s="49">
        <f t="shared" si="72"/>
        <v>0</v>
      </c>
      <c r="EL34" s="49">
        <f t="shared" si="73"/>
        <v>6.4528000000000002E-2</v>
      </c>
      <c r="EM34" s="49">
        <f t="shared" si="74"/>
        <v>-1.464</v>
      </c>
      <c r="EN34" s="49">
        <f t="shared" si="75"/>
        <v>-8.0519999999999994E-2</v>
      </c>
      <c r="EO34" s="49">
        <f t="shared" si="76"/>
        <v>6.4528000000000002E-2</v>
      </c>
      <c r="EP34" s="49">
        <f t="shared" si="77"/>
        <v>-0.18953573999999998</v>
      </c>
      <c r="EQ34" s="50" t="e">
        <f t="shared" si="78"/>
        <v>#DIV/0!</v>
      </c>
      <c r="ER34" s="28">
        <f t="shared" si="79"/>
        <v>0</v>
      </c>
      <c r="ES34" s="28">
        <f t="shared" si="80"/>
        <v>0</v>
      </c>
      <c r="ET34" s="28">
        <f t="shared" si="81"/>
        <v>0</v>
      </c>
      <c r="EU34" s="28">
        <f t="shared" si="82"/>
        <v>0</v>
      </c>
      <c r="EV34" s="28">
        <f t="shared" si="83"/>
        <v>0</v>
      </c>
      <c r="EX34" s="48">
        <f t="shared" si="84"/>
        <v>0</v>
      </c>
      <c r="EY34" s="49">
        <f t="shared" si="85"/>
        <v>0</v>
      </c>
      <c r="EZ34" s="49">
        <f t="shared" si="86"/>
        <v>-4.7523999999999997E-2</v>
      </c>
      <c r="FA34" s="49">
        <f t="shared" si="87"/>
        <v>-3.4007999999999997E-2</v>
      </c>
      <c r="FB34" s="49">
        <f t="shared" si="88"/>
        <v>-3.3571999999999998E-2</v>
      </c>
      <c r="FC34" s="49">
        <f t="shared" si="89"/>
        <v>0</v>
      </c>
      <c r="FD34" s="49">
        <f t="shared" si="90"/>
        <v>0.11510399999999998</v>
      </c>
      <c r="FE34" s="49">
        <f t="shared" si="91"/>
        <v>-2.8</v>
      </c>
      <c r="FF34" s="49">
        <f t="shared" si="92"/>
        <v>-0.154</v>
      </c>
      <c r="FG34" s="49">
        <f t="shared" si="93"/>
        <v>0.11510399999999998</v>
      </c>
      <c r="FH34" s="49">
        <f t="shared" si="94"/>
        <v>-0.36342997999999999</v>
      </c>
      <c r="FI34" s="50" t="e">
        <f t="shared" si="95"/>
        <v>#DIV/0!</v>
      </c>
      <c r="FJ34" s="28">
        <f t="shared" si="96"/>
        <v>0</v>
      </c>
      <c r="FK34" s="28">
        <f t="shared" si="97"/>
        <v>0</v>
      </c>
      <c r="FL34" s="28">
        <f t="shared" si="98"/>
        <v>0</v>
      </c>
      <c r="FM34" s="28">
        <f t="shared" si="99"/>
        <v>0</v>
      </c>
      <c r="FN34" s="28">
        <f t="shared" si="100"/>
        <v>0</v>
      </c>
      <c r="FQ34" s="48">
        <f t="shared" si="101"/>
        <v>0</v>
      </c>
      <c r="FR34" s="49">
        <f t="shared" si="102"/>
        <v>0</v>
      </c>
      <c r="FS34" s="49">
        <f t="shared" si="103"/>
        <v>-4.7523999999999997E-2</v>
      </c>
      <c r="FT34" s="49">
        <f t="shared" si="104"/>
        <v>-1.7003999999999998E-2</v>
      </c>
      <c r="FU34" s="49">
        <f t="shared" si="105"/>
        <v>-3.3571999999999998E-2</v>
      </c>
      <c r="FV34" s="49">
        <f t="shared" si="106"/>
        <v>0</v>
      </c>
      <c r="FW34" s="49">
        <f t="shared" si="107"/>
        <v>9.8099999999999993E-2</v>
      </c>
      <c r="FX34" s="49">
        <f t="shared" si="108"/>
        <v>-2.2080000000000002</v>
      </c>
      <c r="FY34" s="49">
        <f t="shared" si="109"/>
        <v>-0.12144000000000001</v>
      </c>
      <c r="FZ34" s="49">
        <f t="shared" si="110"/>
        <v>9.8099999999999993E-2</v>
      </c>
      <c r="GA34" s="49">
        <f t="shared" si="111"/>
        <v>-0.29864473999999996</v>
      </c>
      <c r="GB34" s="50" t="e">
        <f t="shared" si="112"/>
        <v>#DIV/0!</v>
      </c>
      <c r="GC34" s="28">
        <f t="shared" si="113"/>
        <v>0</v>
      </c>
      <c r="GD34" s="28">
        <f t="shared" si="114"/>
        <v>0</v>
      </c>
      <c r="GE34" s="28">
        <f t="shared" si="115"/>
        <v>0</v>
      </c>
      <c r="GF34" s="28">
        <f t="shared" si="116"/>
        <v>0</v>
      </c>
      <c r="GG34" s="28">
        <f t="shared" si="117"/>
        <v>0</v>
      </c>
      <c r="GI34" s="48">
        <f t="shared" si="118"/>
        <v>0</v>
      </c>
      <c r="GJ34" s="49">
        <f t="shared" si="119"/>
        <v>0</v>
      </c>
      <c r="GK34" s="49">
        <f t="shared" si="120"/>
        <v>-4.7523999999999997E-2</v>
      </c>
      <c r="GL34" s="49">
        <f t="shared" si="121"/>
        <v>-3.3790000000000001E-2</v>
      </c>
      <c r="GM34" s="49">
        <f t="shared" si="122"/>
        <v>0</v>
      </c>
      <c r="GN34" s="49">
        <f t="shared" si="123"/>
        <v>8.1313999999999997E-2</v>
      </c>
      <c r="GO34" s="49">
        <f t="shared" si="124"/>
        <v>-2.0539999999999998</v>
      </c>
      <c r="GP34" s="49">
        <f t="shared" si="125"/>
        <v>-0.11296999999999999</v>
      </c>
      <c r="GQ34" s="49">
        <f t="shared" si="126"/>
        <v>8.1313999999999997E-2</v>
      </c>
      <c r="GR34" s="49">
        <f t="shared" si="127"/>
        <v>-0.23213729999999999</v>
      </c>
      <c r="GS34" s="50" t="e">
        <f t="shared" si="128"/>
        <v>#DIV/0!</v>
      </c>
      <c r="GT34" s="28">
        <f t="shared" si="129"/>
        <v>0</v>
      </c>
      <c r="GU34" s="28">
        <f t="shared" si="130"/>
        <v>0</v>
      </c>
      <c r="GV34" s="28">
        <f t="shared" si="131"/>
        <v>0</v>
      </c>
      <c r="GW34" s="28">
        <f t="shared" si="132"/>
        <v>0</v>
      </c>
      <c r="GX34" s="28">
        <f t="shared" si="133"/>
        <v>0</v>
      </c>
      <c r="GZ34" s="48">
        <f t="shared" si="134"/>
        <v>0</v>
      </c>
      <c r="HA34" s="49">
        <f t="shared" si="135"/>
        <v>0</v>
      </c>
      <c r="HB34" s="49">
        <f t="shared" si="136"/>
        <v>-4.7523999999999997E-2</v>
      </c>
      <c r="HC34" s="49">
        <f t="shared" si="137"/>
        <v>-6.8015999999999993E-2</v>
      </c>
      <c r="HD34" s="49">
        <f t="shared" si="138"/>
        <v>-7.0850000000000004E-4</v>
      </c>
      <c r="HE34" s="49">
        <f t="shared" si="139"/>
        <v>0</v>
      </c>
      <c r="HF34" s="49">
        <f t="shared" si="140"/>
        <v>0.11624849999999999</v>
      </c>
      <c r="HG34" s="49">
        <f t="shared" si="141"/>
        <v>-3.6825000000000001</v>
      </c>
      <c r="HH34" s="49">
        <f t="shared" si="142"/>
        <v>-0.20253750000000001</v>
      </c>
      <c r="HI34" s="49">
        <f t="shared" si="143"/>
        <v>0.11624849999999999</v>
      </c>
      <c r="HJ34" s="49">
        <f t="shared" si="144"/>
        <v>-0.47874325999999995</v>
      </c>
      <c r="HK34" s="50" t="e">
        <f t="shared" si="145"/>
        <v>#DIV/0!</v>
      </c>
      <c r="HL34" s="28">
        <f t="shared" si="146"/>
        <v>0</v>
      </c>
      <c r="HM34" s="28">
        <f t="shared" si="147"/>
        <v>0</v>
      </c>
      <c r="HN34" s="28">
        <f t="shared" si="148"/>
        <v>0</v>
      </c>
      <c r="HO34" s="28">
        <f t="shared" si="149"/>
        <v>0</v>
      </c>
      <c r="HP34" s="28">
        <f t="shared" si="150"/>
        <v>0</v>
      </c>
    </row>
    <row r="35" spans="1:224" x14ac:dyDescent="0.25">
      <c r="A35" s="1"/>
      <c r="B35" s="6"/>
      <c r="C35" s="124"/>
      <c r="D35" s="1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7"/>
      <c r="AH35" s="1"/>
      <c r="AI35" s="1"/>
      <c r="AX35" s="36">
        <f>SUM(AX20:AX34)</f>
        <v>3.1010195280158208</v>
      </c>
      <c r="AY35" s="36">
        <f>SUM(AY20:AY34)</f>
        <v>1.68</v>
      </c>
      <c r="BD35" s="28">
        <f>MAX(BD20:BD34)</f>
        <v>1</v>
      </c>
      <c r="BE35" s="28">
        <v>0</v>
      </c>
      <c r="BF35" s="28">
        <v>0</v>
      </c>
      <c r="BW35">
        <v>20</v>
      </c>
      <c r="BX35" s="36">
        <f>HLOOKUP(11,$BY$19:$CE$38,2)</f>
        <v>1.1898809523809524</v>
      </c>
      <c r="BY35" s="36">
        <f t="shared" si="33"/>
        <v>1.1459855621093404</v>
      </c>
      <c r="BZ35" s="36">
        <f t="shared" si="34"/>
        <v>1.0706259353816359</v>
      </c>
      <c r="CA35" s="36">
        <f t="shared" si="35"/>
        <v>1.7401058235760192</v>
      </c>
      <c r="CB35" s="36">
        <f t="shared" si="36"/>
        <v>1.9862379654899198</v>
      </c>
      <c r="CC35" s="36">
        <f t="shared" si="37"/>
        <v>2.1653229025442386</v>
      </c>
      <c r="CD35" s="36">
        <f t="shared" si="38"/>
        <v>1.8190771414737212</v>
      </c>
      <c r="CE35" s="36">
        <f t="shared" si="39"/>
        <v>2.5340153578660094</v>
      </c>
      <c r="CQ35">
        <v>2.5</v>
      </c>
      <c r="CS35" s="26"/>
      <c r="CT35" s="27"/>
      <c r="CU35" s="24"/>
      <c r="CV35" s="24"/>
      <c r="CW35" s="27"/>
      <c r="CZ35" s="41">
        <f>1535+$DC$17</f>
        <v>1535</v>
      </c>
      <c r="DA35" s="1">
        <f>1480</f>
        <v>1480</v>
      </c>
      <c r="DB35" s="49">
        <f>(DA35*2+(CZ35+$DC$17)*2)*$DC$17/10^6</f>
        <v>0</v>
      </c>
      <c r="DC35" s="49">
        <f>CZ35*DA35/10^6</f>
        <v>2.2717999999999998</v>
      </c>
      <c r="DD35" s="49">
        <f>DC35-DB35-DJ35-DK35</f>
        <v>2.2717999999999998</v>
      </c>
      <c r="DE35" s="49">
        <f>((((CZ35-$DC$17*2)+(DA35-$DC$17*2))*2)/1000)+DL35</f>
        <v>6.03</v>
      </c>
      <c r="DF35" s="49">
        <f>DE35*$DC$8</f>
        <v>0.33165</v>
      </c>
      <c r="DG35" s="49">
        <f>DD35*$DC$9</f>
        <v>2.2717999999999998</v>
      </c>
      <c r="DH35" s="49">
        <f>(DB35*$DB$17)+DM35+DN35</f>
        <v>0</v>
      </c>
      <c r="DI35" s="50">
        <f>(DH35+DG35+DF35)/DC35</f>
        <v>1.1459855621093404</v>
      </c>
      <c r="DJ35" s="49">
        <f t="shared" si="49"/>
        <v>0</v>
      </c>
      <c r="DK35" s="49">
        <f t="shared" si="50"/>
        <v>0</v>
      </c>
      <c r="DL35" s="49">
        <f t="shared" si="51"/>
        <v>0</v>
      </c>
      <c r="DM35" s="49">
        <f t="shared" si="52"/>
        <v>0</v>
      </c>
      <c r="DN35" s="49">
        <f t="shared" si="53"/>
        <v>0</v>
      </c>
      <c r="DO35" s="49"/>
      <c r="DP35" s="41">
        <f>1535+$DC$17</f>
        <v>1535</v>
      </c>
      <c r="DQ35" s="1">
        <f>1480</f>
        <v>1480</v>
      </c>
      <c r="DR35" s="49">
        <f t="shared" si="56"/>
        <v>0.65727000000000002</v>
      </c>
      <c r="DS35" s="49">
        <f t="shared" si="57"/>
        <v>0.18048800000000001</v>
      </c>
      <c r="DT35" s="49">
        <f t="shared" si="58"/>
        <v>2.2717999999999998</v>
      </c>
      <c r="DU35" s="49">
        <f t="shared" si="59"/>
        <v>1.4340419999999998</v>
      </c>
      <c r="DV35" s="49">
        <f t="shared" si="60"/>
        <v>7.484</v>
      </c>
      <c r="DW35" s="49">
        <f t="shared" si="61"/>
        <v>0.41161999999999999</v>
      </c>
      <c r="DX35" s="49">
        <f t="shared" si="62"/>
        <v>1.4340419999999998</v>
      </c>
      <c r="DY35" s="49">
        <f t="shared" si="63"/>
        <v>0.58658600000000005</v>
      </c>
      <c r="DZ35" s="50">
        <f t="shared" si="64"/>
        <v>1.0706259353816359</v>
      </c>
      <c r="EA35" s="49">
        <f t="shared" si="65"/>
        <v>0</v>
      </c>
      <c r="EB35" s="49">
        <f t="shared" si="66"/>
        <v>0</v>
      </c>
      <c r="EC35" s="49">
        <f t="shared" si="67"/>
        <v>0</v>
      </c>
      <c r="ED35" s="49">
        <f t="shared" si="68"/>
        <v>0</v>
      </c>
      <c r="EE35" s="49">
        <f t="shared" si="69"/>
        <v>0</v>
      </c>
      <c r="EF35" s="49"/>
      <c r="EG35" s="48">
        <v>1535</v>
      </c>
      <c r="EH35" s="49">
        <v>1480</v>
      </c>
      <c r="EI35" s="49">
        <f t="shared" si="70"/>
        <v>0.60974600000000001</v>
      </c>
      <c r="EJ35" s="49">
        <f t="shared" si="71"/>
        <v>9.8435999999999996E-2</v>
      </c>
      <c r="EK35" s="49">
        <f t="shared" si="72"/>
        <v>2.2717999999999998</v>
      </c>
      <c r="EL35" s="49">
        <f t="shared" si="73"/>
        <v>1.563618</v>
      </c>
      <c r="EM35" s="49">
        <f t="shared" si="74"/>
        <v>7.5259999999999998</v>
      </c>
      <c r="EN35" s="49">
        <f t="shared" si="75"/>
        <v>0.41392999999999996</v>
      </c>
      <c r="EO35" s="49">
        <f t="shared" si="76"/>
        <v>1.563618</v>
      </c>
      <c r="EP35" s="49">
        <f>EI35*$EI$16+EJ35*$EI$15+EU35+EV35</f>
        <v>1.97562441</v>
      </c>
      <c r="EQ35" s="50">
        <f t="shared" si="78"/>
        <v>1.7401058235760192</v>
      </c>
      <c r="ER35" s="28">
        <f t="shared" si="79"/>
        <v>0</v>
      </c>
      <c r="ES35" s="28">
        <f t="shared" si="80"/>
        <v>0</v>
      </c>
      <c r="ET35" s="28">
        <f t="shared" si="81"/>
        <v>0</v>
      </c>
      <c r="EU35" s="28">
        <f t="shared" si="82"/>
        <v>0</v>
      </c>
      <c r="EV35" s="28">
        <f t="shared" si="83"/>
        <v>0</v>
      </c>
      <c r="EX35" s="48">
        <v>1535</v>
      </c>
      <c r="EY35" s="49">
        <v>1480</v>
      </c>
      <c r="EZ35" s="49">
        <f t="shared" si="86"/>
        <v>0.60974600000000001</v>
      </c>
      <c r="FA35" s="49">
        <f t="shared" si="87"/>
        <v>0.19687199999999999</v>
      </c>
      <c r="FB35" s="49">
        <f t="shared" si="88"/>
        <v>0.19434799999999999</v>
      </c>
      <c r="FC35" s="49">
        <f t="shared" si="89"/>
        <v>2.2717999999999998</v>
      </c>
      <c r="FD35" s="49">
        <f t="shared" si="90"/>
        <v>1.270834</v>
      </c>
      <c r="FE35" s="49">
        <f t="shared" si="91"/>
        <v>12.11</v>
      </c>
      <c r="FF35" s="49">
        <f t="shared" si="92"/>
        <v>0.66604999999999992</v>
      </c>
      <c r="FG35" s="49">
        <f t="shared" si="93"/>
        <v>1.270834</v>
      </c>
      <c r="FH35" s="49">
        <f t="shared" si="94"/>
        <v>2.9822965700000004</v>
      </c>
      <c r="FI35" s="50">
        <f t="shared" si="95"/>
        <v>2.1653229025442386</v>
      </c>
      <c r="FJ35" s="28">
        <f t="shared" si="96"/>
        <v>0</v>
      </c>
      <c r="FK35" s="28">
        <f t="shared" si="97"/>
        <v>0</v>
      </c>
      <c r="FL35" s="28">
        <f t="shared" si="98"/>
        <v>0</v>
      </c>
      <c r="FM35" s="28">
        <f t="shared" si="99"/>
        <v>0</v>
      </c>
      <c r="FN35" s="28">
        <f t="shared" si="100"/>
        <v>0</v>
      </c>
      <c r="FQ35" s="48">
        <v>1535</v>
      </c>
      <c r="FR35" s="49">
        <v>1480</v>
      </c>
      <c r="FS35" s="49">
        <f t="shared" si="103"/>
        <v>0.60974600000000001</v>
      </c>
      <c r="FT35" s="49">
        <f t="shared" si="104"/>
        <v>9.8435999999999996E-2</v>
      </c>
      <c r="FU35" s="49">
        <f t="shared" si="105"/>
        <v>0.19434799999999999</v>
      </c>
      <c r="FV35" s="49">
        <f t="shared" si="106"/>
        <v>2.2717999999999998</v>
      </c>
      <c r="FW35" s="49">
        <f t="shared" si="107"/>
        <v>1.36927</v>
      </c>
      <c r="FX35" s="49">
        <f t="shared" si="108"/>
        <v>9.7420000000000009</v>
      </c>
      <c r="FY35" s="49">
        <f t="shared" si="109"/>
        <v>0.53581000000000001</v>
      </c>
      <c r="FZ35" s="49">
        <f t="shared" si="110"/>
        <v>1.36927</v>
      </c>
      <c r="GA35" s="49">
        <f>FS35*$FS$16+FT35*$FS$15+FU35*$FS$14+GF35+GG35</f>
        <v>2.6072554100000001</v>
      </c>
      <c r="GB35" s="50">
        <f t="shared" si="112"/>
        <v>1.9862379654899198</v>
      </c>
      <c r="GC35" s="28">
        <f t="shared" si="113"/>
        <v>0</v>
      </c>
      <c r="GD35" s="28">
        <f t="shared" si="114"/>
        <v>0</v>
      </c>
      <c r="GE35" s="28">
        <f t="shared" si="115"/>
        <v>0</v>
      </c>
      <c r="GF35" s="28">
        <f t="shared" si="116"/>
        <v>0</v>
      </c>
      <c r="GG35" s="28">
        <f t="shared" si="117"/>
        <v>0</v>
      </c>
      <c r="GI35" s="48">
        <v>1535</v>
      </c>
      <c r="GJ35" s="49">
        <v>1480</v>
      </c>
      <c r="GK35" s="49">
        <f t="shared" si="120"/>
        <v>0.60974600000000001</v>
      </c>
      <c r="GL35" s="49">
        <f t="shared" si="121"/>
        <v>0.19561000000000001</v>
      </c>
      <c r="GM35" s="49">
        <f t="shared" si="122"/>
        <v>2.2717999999999998</v>
      </c>
      <c r="GN35" s="49">
        <f t="shared" si="123"/>
        <v>1.4664439999999999</v>
      </c>
      <c r="GO35" s="49">
        <f t="shared" si="124"/>
        <v>9.8960000000000008</v>
      </c>
      <c r="GP35" s="49">
        <f t="shared" si="125"/>
        <v>0.5442800000000001</v>
      </c>
      <c r="GQ35" s="49">
        <f t="shared" si="126"/>
        <v>1.4664439999999999</v>
      </c>
      <c r="GR35" s="49">
        <f t="shared" si="127"/>
        <v>2.12185545</v>
      </c>
      <c r="GS35" s="50">
        <f t="shared" si="128"/>
        <v>1.8190771414737212</v>
      </c>
      <c r="GT35" s="28">
        <f t="shared" si="129"/>
        <v>0</v>
      </c>
      <c r="GU35" s="28">
        <f t="shared" si="130"/>
        <v>0</v>
      </c>
      <c r="GV35" s="28">
        <f t="shared" si="131"/>
        <v>0</v>
      </c>
      <c r="GW35" s="28">
        <f t="shared" si="132"/>
        <v>0</v>
      </c>
      <c r="GX35" s="28">
        <f t="shared" si="133"/>
        <v>0</v>
      </c>
      <c r="GZ35" s="48">
        <v>1535</v>
      </c>
      <c r="HA35" s="49">
        <v>1480</v>
      </c>
      <c r="HB35" s="49">
        <f t="shared" si="136"/>
        <v>0.60974600000000001</v>
      </c>
      <c r="HC35" s="49">
        <f t="shared" si="137"/>
        <v>0.39374399999999998</v>
      </c>
      <c r="HD35" s="49">
        <f t="shared" si="138"/>
        <v>4.1015000000000001E-3</v>
      </c>
      <c r="HE35" s="49">
        <f t="shared" si="139"/>
        <v>2.2717999999999998</v>
      </c>
      <c r="HF35" s="49">
        <f t="shared" si="140"/>
        <v>1.2642085000000001</v>
      </c>
      <c r="HG35" s="49">
        <f t="shared" si="141"/>
        <v>17.147500000000001</v>
      </c>
      <c r="HH35" s="49">
        <f t="shared" si="142"/>
        <v>0.94311250000000002</v>
      </c>
      <c r="HI35" s="49">
        <f t="shared" si="143"/>
        <v>1.2642085000000001</v>
      </c>
      <c r="HJ35" s="49">
        <f t="shared" si="144"/>
        <v>3.5494550899999999</v>
      </c>
      <c r="HK35" s="50">
        <f t="shared" si="145"/>
        <v>2.5340153578660094</v>
      </c>
      <c r="HL35" s="28">
        <f t="shared" si="146"/>
        <v>0</v>
      </c>
      <c r="HM35" s="28">
        <f t="shared" si="147"/>
        <v>0</v>
      </c>
      <c r="HN35" s="28">
        <f t="shared" si="148"/>
        <v>0</v>
      </c>
      <c r="HO35" s="28">
        <f t="shared" si="149"/>
        <v>0</v>
      </c>
      <c r="HP35" s="28">
        <f t="shared" si="150"/>
        <v>0</v>
      </c>
    </row>
    <row r="36" spans="1:224" x14ac:dyDescent="0.25">
      <c r="A36" s="1"/>
      <c r="B36" s="6"/>
      <c r="C36" s="134" t="s">
        <v>125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6"/>
      <c r="AG36" s="7"/>
      <c r="AH36" s="1"/>
      <c r="AI36" s="1"/>
      <c r="AY36" s="36">
        <f>AX35/AY35</f>
        <v>1.8458449571522744</v>
      </c>
      <c r="BE36">
        <v>0</v>
      </c>
      <c r="BF36">
        <v>0</v>
      </c>
      <c r="BW36">
        <v>21</v>
      </c>
      <c r="BX36" s="36">
        <f>HLOOKUP(11,$BY$19:$CE$38,2)</f>
        <v>1.1898809523809524</v>
      </c>
      <c r="BY36" s="36">
        <f t="shared" si="33"/>
        <v>1.1637552186332674</v>
      </c>
      <c r="BZ36" s="36">
        <f t="shared" si="34"/>
        <v>1.0878037793891453</v>
      </c>
      <c r="CA36" s="36">
        <f t="shared" si="35"/>
        <v>1.8458449571522744</v>
      </c>
      <c r="CB36" s="36">
        <f t="shared" si="36"/>
        <v>2.1530098659635248</v>
      </c>
      <c r="CC36" s="36">
        <f t="shared" si="37"/>
        <v>2.3765020435069215</v>
      </c>
      <c r="CD36" s="36">
        <f t="shared" si="38"/>
        <v>1.9553560755877828</v>
      </c>
      <c r="CE36" s="36">
        <f t="shared" si="39"/>
        <v>2.847575719622061</v>
      </c>
      <c r="CQ36">
        <v>5.5</v>
      </c>
      <c r="CS36" s="26"/>
      <c r="CT36" s="27"/>
      <c r="CU36" s="24"/>
      <c r="CV36" s="24"/>
      <c r="CW36" s="27"/>
      <c r="CZ36" s="41">
        <f>1230+$DC$17</f>
        <v>1230</v>
      </c>
      <c r="DA36" s="1">
        <v>1480</v>
      </c>
      <c r="DB36" s="49">
        <f t="shared" ref="DB36" si="160">(DA36*2+(CZ36+$DC$17)*2)*$DC$17/10^6</f>
        <v>0</v>
      </c>
      <c r="DC36" s="49">
        <f t="shared" ref="DC36" si="161">CZ36*DA36/10^6</f>
        <v>1.8204</v>
      </c>
      <c r="DD36" s="49">
        <f t="shared" ref="DD36" si="162">DC36-DB36-DJ36-DK36</f>
        <v>1.8204</v>
      </c>
      <c r="DE36" s="49">
        <f t="shared" ref="DE36" si="163">((((CZ36-$DC$17*2)+(DA36-$DC$17*2))*2)/1000)+DL36</f>
        <v>5.42</v>
      </c>
      <c r="DF36" s="49">
        <f t="shared" si="156"/>
        <v>0.29809999999999998</v>
      </c>
      <c r="DG36" s="49">
        <f t="shared" ref="DG36" si="164">DD36*$DC$9</f>
        <v>1.8204</v>
      </c>
      <c r="DH36" s="49">
        <f t="shared" ref="DH36" si="165">(DB36*$DB$17)+DM36+DN36</f>
        <v>0</v>
      </c>
      <c r="DI36" s="50">
        <f t="shared" ref="DI36" si="166">(DH36+DG36+DF36)/DC36</f>
        <v>1.1637552186332674</v>
      </c>
      <c r="DJ36" s="49">
        <f t="shared" si="49"/>
        <v>0</v>
      </c>
      <c r="DK36" s="49">
        <f t="shared" si="50"/>
        <v>0</v>
      </c>
      <c r="DL36" s="49">
        <f t="shared" si="51"/>
        <v>0</v>
      </c>
      <c r="DM36" s="49">
        <f t="shared" si="52"/>
        <v>0</v>
      </c>
      <c r="DN36" s="49">
        <f t="shared" si="53"/>
        <v>0</v>
      </c>
      <c r="DO36" s="49"/>
      <c r="DP36" s="41">
        <f>1230+$DC$17</f>
        <v>1230</v>
      </c>
      <c r="DQ36" s="1">
        <v>1480</v>
      </c>
      <c r="DR36" s="49">
        <f t="shared" si="56"/>
        <v>0.59077999999999997</v>
      </c>
      <c r="DS36" s="49">
        <f t="shared" si="57"/>
        <v>0.18048800000000001</v>
      </c>
      <c r="DT36" s="49">
        <f t="shared" si="58"/>
        <v>1.8204</v>
      </c>
      <c r="DU36" s="49">
        <f t="shared" si="59"/>
        <v>1.0491320000000002</v>
      </c>
      <c r="DV36" s="49">
        <f t="shared" si="60"/>
        <v>6.2640000000000002</v>
      </c>
      <c r="DW36" s="49">
        <f t="shared" si="61"/>
        <v>0.34451999999999999</v>
      </c>
      <c r="DX36" s="49">
        <f t="shared" si="62"/>
        <v>1.0491320000000002</v>
      </c>
      <c r="DY36" s="49">
        <f t="shared" si="63"/>
        <v>0.58658600000000005</v>
      </c>
      <c r="DZ36" s="50">
        <f t="shared" si="64"/>
        <v>1.0878037793891453</v>
      </c>
      <c r="EA36" s="49">
        <f t="shared" si="65"/>
        <v>0</v>
      </c>
      <c r="EB36" s="49">
        <f t="shared" si="66"/>
        <v>0</v>
      </c>
      <c r="EC36" s="49">
        <f t="shared" si="67"/>
        <v>0</v>
      </c>
      <c r="ED36" s="49">
        <f t="shared" si="68"/>
        <v>0</v>
      </c>
      <c r="EE36" s="49">
        <f t="shared" si="69"/>
        <v>0</v>
      </c>
      <c r="EF36" s="49"/>
      <c r="EG36" s="48">
        <v>1230</v>
      </c>
      <c r="EH36" s="49">
        <v>1480</v>
      </c>
      <c r="EI36" s="49">
        <f t="shared" si="70"/>
        <v>0.54325599999999996</v>
      </c>
      <c r="EJ36" s="49">
        <f t="shared" si="71"/>
        <v>9.8435999999999996E-2</v>
      </c>
      <c r="EK36" s="49">
        <f t="shared" si="72"/>
        <v>1.8204</v>
      </c>
      <c r="EL36" s="49">
        <f t="shared" si="73"/>
        <v>1.1787080000000001</v>
      </c>
      <c r="EM36" s="49">
        <f t="shared" si="74"/>
        <v>6.9160000000000004</v>
      </c>
      <c r="EN36" s="49">
        <f t="shared" si="75"/>
        <v>0.38038</v>
      </c>
      <c r="EO36" s="49">
        <f t="shared" si="76"/>
        <v>1.1787080000000001</v>
      </c>
      <c r="EP36" s="49">
        <f t="shared" si="77"/>
        <v>1.8010881599999999</v>
      </c>
      <c r="EQ36" s="50">
        <f t="shared" si="78"/>
        <v>1.8458449571522744</v>
      </c>
      <c r="ER36" s="28">
        <f t="shared" si="79"/>
        <v>0</v>
      </c>
      <c r="ES36" s="28">
        <f t="shared" si="80"/>
        <v>0</v>
      </c>
      <c r="ET36" s="28">
        <f t="shared" si="81"/>
        <v>0</v>
      </c>
      <c r="EU36" s="28">
        <f t="shared" si="82"/>
        <v>0</v>
      </c>
      <c r="EV36" s="28">
        <f t="shared" si="83"/>
        <v>0</v>
      </c>
      <c r="EX36" s="48">
        <v>1230</v>
      </c>
      <c r="EY36" s="49">
        <v>1480</v>
      </c>
      <c r="EZ36" s="49">
        <f t="shared" si="86"/>
        <v>0.54325599999999996</v>
      </c>
      <c r="FA36" s="49">
        <f t="shared" si="87"/>
        <v>0.19687199999999999</v>
      </c>
      <c r="FB36" s="49">
        <f t="shared" si="88"/>
        <v>0.19434799999999999</v>
      </c>
      <c r="FC36" s="49">
        <f t="shared" si="89"/>
        <v>1.8204</v>
      </c>
      <c r="FD36" s="49">
        <f t="shared" si="90"/>
        <v>0.88592400000000016</v>
      </c>
      <c r="FE36" s="49">
        <f t="shared" si="91"/>
        <v>11.5</v>
      </c>
      <c r="FF36" s="49">
        <f t="shared" si="92"/>
        <v>0.63249999999999995</v>
      </c>
      <c r="FG36" s="49">
        <f t="shared" si="93"/>
        <v>0.88592400000000016</v>
      </c>
      <c r="FH36" s="49">
        <f t="shared" si="94"/>
        <v>2.8077603199999999</v>
      </c>
      <c r="FI36" s="50">
        <f t="shared" si="95"/>
        <v>2.3765020435069215</v>
      </c>
      <c r="FJ36" s="28">
        <f t="shared" si="96"/>
        <v>0</v>
      </c>
      <c r="FK36" s="28">
        <f t="shared" si="97"/>
        <v>0</v>
      </c>
      <c r="FL36" s="28">
        <f t="shared" si="98"/>
        <v>0</v>
      </c>
      <c r="FM36" s="28">
        <f t="shared" si="99"/>
        <v>0</v>
      </c>
      <c r="FN36" s="28">
        <f t="shared" si="100"/>
        <v>0</v>
      </c>
      <c r="FQ36" s="48">
        <v>1230</v>
      </c>
      <c r="FR36" s="49">
        <v>1480</v>
      </c>
      <c r="FS36" s="49">
        <f t="shared" si="103"/>
        <v>0.54325599999999996</v>
      </c>
      <c r="FT36" s="49">
        <f t="shared" si="104"/>
        <v>9.8435999999999996E-2</v>
      </c>
      <c r="FU36" s="49">
        <f t="shared" si="105"/>
        <v>0.19434799999999999</v>
      </c>
      <c r="FV36" s="49">
        <f t="shared" si="106"/>
        <v>1.8204</v>
      </c>
      <c r="FW36" s="49">
        <f t="shared" si="107"/>
        <v>0.98436000000000012</v>
      </c>
      <c r="FX36" s="49">
        <f t="shared" si="108"/>
        <v>9.1319999999999997</v>
      </c>
      <c r="FY36" s="49">
        <f t="shared" si="109"/>
        <v>0.50226000000000004</v>
      </c>
      <c r="FZ36" s="49">
        <f t="shared" si="110"/>
        <v>0.98436000000000012</v>
      </c>
      <c r="GA36" s="49">
        <f t="shared" si="111"/>
        <v>2.43271916</v>
      </c>
      <c r="GB36" s="50">
        <f t="shared" si="112"/>
        <v>2.1530098659635248</v>
      </c>
      <c r="GC36" s="28">
        <f t="shared" si="113"/>
        <v>0</v>
      </c>
      <c r="GD36" s="28">
        <f t="shared" si="114"/>
        <v>0</v>
      </c>
      <c r="GE36" s="28">
        <f t="shared" si="115"/>
        <v>0</v>
      </c>
      <c r="GF36" s="28">
        <f t="shared" si="116"/>
        <v>0</v>
      </c>
      <c r="GG36" s="28">
        <f t="shared" si="117"/>
        <v>0</v>
      </c>
      <c r="GI36" s="48">
        <v>1230</v>
      </c>
      <c r="GJ36" s="49">
        <v>1480</v>
      </c>
      <c r="GK36" s="49">
        <f t="shared" si="120"/>
        <v>0.54325599999999996</v>
      </c>
      <c r="GL36" s="49">
        <f t="shared" si="121"/>
        <v>0.19561000000000001</v>
      </c>
      <c r="GM36" s="49">
        <f t="shared" si="122"/>
        <v>1.8204</v>
      </c>
      <c r="GN36" s="49">
        <f t="shared" si="123"/>
        <v>1.081534</v>
      </c>
      <c r="GO36" s="49">
        <f t="shared" si="124"/>
        <v>9.2859999999999996</v>
      </c>
      <c r="GP36" s="49">
        <f t="shared" si="125"/>
        <v>0.51073000000000002</v>
      </c>
      <c r="GQ36" s="49">
        <f t="shared" si="126"/>
        <v>1.081534</v>
      </c>
      <c r="GR36" s="49">
        <f t="shared" si="127"/>
        <v>1.9672661999999999</v>
      </c>
      <c r="GS36" s="50">
        <f t="shared" si="128"/>
        <v>1.9553560755877828</v>
      </c>
      <c r="GT36" s="28">
        <f t="shared" si="129"/>
        <v>0</v>
      </c>
      <c r="GU36" s="28">
        <f t="shared" si="130"/>
        <v>0</v>
      </c>
      <c r="GV36" s="28">
        <f t="shared" si="131"/>
        <v>0</v>
      </c>
      <c r="GW36" s="28">
        <f t="shared" si="132"/>
        <v>0</v>
      </c>
      <c r="GX36" s="28">
        <f t="shared" si="133"/>
        <v>0</v>
      </c>
      <c r="GZ36" s="48">
        <v>1230</v>
      </c>
      <c r="HA36" s="49">
        <v>1480</v>
      </c>
      <c r="HB36" s="49">
        <f t="shared" si="136"/>
        <v>0.54325599999999996</v>
      </c>
      <c r="HC36" s="49">
        <f t="shared" si="137"/>
        <v>0.39374399999999998</v>
      </c>
      <c r="HD36" s="49">
        <f t="shared" si="138"/>
        <v>4.1015000000000001E-3</v>
      </c>
      <c r="HE36" s="49">
        <f t="shared" si="139"/>
        <v>1.8204</v>
      </c>
      <c r="HF36" s="49">
        <f t="shared" si="140"/>
        <v>0.87929850000000009</v>
      </c>
      <c r="HG36" s="49">
        <f t="shared" si="141"/>
        <v>16.537500000000001</v>
      </c>
      <c r="HH36" s="49">
        <f t="shared" si="142"/>
        <v>0.90956250000000005</v>
      </c>
      <c r="HI36" s="49">
        <f t="shared" si="143"/>
        <v>0.87929850000000009</v>
      </c>
      <c r="HJ36" s="49">
        <f t="shared" si="144"/>
        <v>3.39486584</v>
      </c>
      <c r="HK36" s="50">
        <f t="shared" si="145"/>
        <v>2.847575719622061</v>
      </c>
      <c r="HL36" s="28">
        <f t="shared" si="146"/>
        <v>0</v>
      </c>
      <c r="HM36" s="28">
        <f t="shared" si="147"/>
        <v>0</v>
      </c>
      <c r="HN36" s="28">
        <f t="shared" si="148"/>
        <v>0</v>
      </c>
      <c r="HO36" s="28">
        <f t="shared" si="149"/>
        <v>0</v>
      </c>
      <c r="HP36" s="28">
        <f t="shared" si="150"/>
        <v>0</v>
      </c>
    </row>
    <row r="37" spans="1:224" ht="21" x14ac:dyDescent="0.35">
      <c r="A37" s="1"/>
      <c r="B37" s="6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9"/>
      <c r="AG37" s="7"/>
      <c r="AH37" s="1"/>
      <c r="AI37" s="1"/>
      <c r="AJ37" s="143" t="str">
        <f>IF(AX35=0,"","VALORE MEDIO Uw ="&amp; ROUNDUP(AY36,2))</f>
        <v>VALORE MEDIO Uw =1,85</v>
      </c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5"/>
      <c r="BE37">
        <v>0</v>
      </c>
      <c r="BF37">
        <v>0</v>
      </c>
      <c r="BW37">
        <v>22</v>
      </c>
      <c r="BX37" s="36">
        <f>HLOOKUP(11,$BY$19:$CE$38,2)</f>
        <v>1.1898809523809524</v>
      </c>
      <c r="BY37" s="36">
        <f t="shared" si="33"/>
        <v>1.1173686912654299</v>
      </c>
      <c r="BZ37" s="36">
        <f t="shared" si="34"/>
        <v>1.0914127547489898</v>
      </c>
      <c r="CA37" s="36">
        <f t="shared" si="35"/>
        <v>1.5908782940738901</v>
      </c>
      <c r="CB37" s="36">
        <f t="shared" si="36"/>
        <v>1.8087590280188444</v>
      </c>
      <c r="CC37" s="36">
        <f t="shared" si="37"/>
        <v>1.9667732010909993</v>
      </c>
      <c r="CD37" s="36">
        <f t="shared" si="38"/>
        <v>1.6699013637490703</v>
      </c>
      <c r="CE37" s="36">
        <f t="shared" si="39"/>
        <v>2.298434872303496</v>
      </c>
      <c r="CS37" s="26"/>
      <c r="CT37" s="27"/>
      <c r="CU37" s="24"/>
      <c r="CV37" s="24"/>
      <c r="CW37" s="27"/>
      <c r="CZ37" s="41">
        <v>1644</v>
      </c>
      <c r="DA37" s="1">
        <v>2180</v>
      </c>
      <c r="DB37" s="49">
        <f>(DA37*2+(CZ37+$DC$17)*2)*$DC$17/10^6</f>
        <v>0</v>
      </c>
      <c r="DC37" s="49">
        <f>CZ37*DA37/10^6</f>
        <v>3.58392</v>
      </c>
      <c r="DD37" s="49">
        <f>DC37-DB37-DJ37-DK37</f>
        <v>3.58392</v>
      </c>
      <c r="DE37" s="49">
        <f>((((CZ37-$DC$17*2)+(DA37-$DC$17*2))*2)/1000)+DL37</f>
        <v>7.6479999999999997</v>
      </c>
      <c r="DF37" s="49">
        <f>DE37*$DC$8</f>
        <v>0.42063999999999996</v>
      </c>
      <c r="DG37" s="49">
        <f>DD37*$DC$9</f>
        <v>3.58392</v>
      </c>
      <c r="DH37" s="49">
        <f>(DB37*$DB$17)+DM37+DN37</f>
        <v>0</v>
      </c>
      <c r="DI37" s="50">
        <f>(DH37+DG37+DF37)/DC37</f>
        <v>1.1173686912654299</v>
      </c>
      <c r="DJ37" s="49">
        <f t="shared" si="49"/>
        <v>0</v>
      </c>
      <c r="DK37" s="49">
        <f t="shared" si="50"/>
        <v>0</v>
      </c>
      <c r="DL37" s="49">
        <f t="shared" si="51"/>
        <v>0</v>
      </c>
      <c r="DM37" s="49">
        <f t="shared" si="52"/>
        <v>0</v>
      </c>
      <c r="DN37" s="49">
        <f t="shared" si="53"/>
        <v>0</v>
      </c>
      <c r="DO37" s="49"/>
      <c r="DP37" s="41">
        <v>1644</v>
      </c>
      <c r="DQ37" s="1">
        <v>2180</v>
      </c>
      <c r="DR37" s="49">
        <f t="shared" si="56"/>
        <v>0.83363200000000004</v>
      </c>
      <c r="DS37" s="49">
        <f t="shared" si="57"/>
        <v>0.28828799999999999</v>
      </c>
      <c r="DT37" s="49">
        <f t="shared" si="58"/>
        <v>3.58392</v>
      </c>
      <c r="DU37" s="49">
        <f t="shared" si="59"/>
        <v>2.4619999999999997</v>
      </c>
      <c r="DV37" s="49">
        <f t="shared" si="60"/>
        <v>9.32</v>
      </c>
      <c r="DW37" s="49">
        <f t="shared" si="61"/>
        <v>0.51260000000000006</v>
      </c>
      <c r="DX37" s="49">
        <f t="shared" si="62"/>
        <v>2.4619999999999997</v>
      </c>
      <c r="DY37" s="49">
        <f t="shared" si="63"/>
        <v>0.93693599999999999</v>
      </c>
      <c r="DZ37" s="50">
        <f t="shared" si="64"/>
        <v>1.0914127547489898</v>
      </c>
      <c r="EA37" s="49">
        <f t="shared" si="65"/>
        <v>0</v>
      </c>
      <c r="EB37" s="49">
        <f t="shared" si="66"/>
        <v>0</v>
      </c>
      <c r="EC37" s="49">
        <f t="shared" si="67"/>
        <v>0</v>
      </c>
      <c r="ED37" s="49">
        <f t="shared" si="68"/>
        <v>0</v>
      </c>
      <c r="EE37" s="49">
        <f t="shared" si="69"/>
        <v>0</v>
      </c>
      <c r="EF37" s="49"/>
      <c r="EG37" s="48">
        <v>1850</v>
      </c>
      <c r="EH37" s="49">
        <v>2180</v>
      </c>
      <c r="EI37" s="49">
        <f t="shared" si="70"/>
        <v>0.83101599999999998</v>
      </c>
      <c r="EJ37" s="49">
        <f t="shared" si="71"/>
        <v>0.15303600000000001</v>
      </c>
      <c r="EK37" s="49">
        <f t="shared" si="72"/>
        <v>4.0330000000000004</v>
      </c>
      <c r="EL37" s="49">
        <f t="shared" si="73"/>
        <v>3.0489480000000002</v>
      </c>
      <c r="EM37" s="49">
        <f t="shared" si="74"/>
        <v>10.956</v>
      </c>
      <c r="EN37" s="49">
        <f t="shared" si="75"/>
        <v>0.60258</v>
      </c>
      <c r="EO37" s="49">
        <f t="shared" si="76"/>
        <v>3.0489480000000002</v>
      </c>
      <c r="EP37" s="49">
        <f t="shared" si="77"/>
        <v>2.7644841599999999</v>
      </c>
      <c r="EQ37" s="50">
        <f t="shared" si="78"/>
        <v>1.5908782940738901</v>
      </c>
      <c r="ER37" s="28">
        <f t="shared" si="79"/>
        <v>0</v>
      </c>
      <c r="ES37" s="28">
        <f t="shared" si="80"/>
        <v>0</v>
      </c>
      <c r="ET37" s="28">
        <f t="shared" si="81"/>
        <v>0</v>
      </c>
      <c r="EU37" s="28">
        <f t="shared" si="82"/>
        <v>0</v>
      </c>
      <c r="EV37" s="28">
        <f t="shared" si="83"/>
        <v>0</v>
      </c>
      <c r="EX37" s="48">
        <v>1850</v>
      </c>
      <c r="EY37" s="49">
        <v>2180</v>
      </c>
      <c r="EZ37" s="49">
        <f t="shared" si="86"/>
        <v>0.83101599999999998</v>
      </c>
      <c r="FA37" s="49">
        <f t="shared" si="87"/>
        <v>0.30607200000000001</v>
      </c>
      <c r="FB37" s="49">
        <f t="shared" si="88"/>
        <v>0.30214800000000003</v>
      </c>
      <c r="FC37" s="49">
        <f t="shared" si="89"/>
        <v>4.0330000000000004</v>
      </c>
      <c r="FD37" s="49">
        <f t="shared" si="90"/>
        <v>2.5937640000000006</v>
      </c>
      <c r="FE37" s="49">
        <f t="shared" si="91"/>
        <v>18.34</v>
      </c>
      <c r="FF37" s="49">
        <f t="shared" si="92"/>
        <v>1.0086999999999999</v>
      </c>
      <c r="FG37" s="49">
        <f t="shared" si="93"/>
        <v>2.5937640000000006</v>
      </c>
      <c r="FH37" s="49">
        <f t="shared" si="94"/>
        <v>4.3295323200000002</v>
      </c>
      <c r="FI37" s="50">
        <f t="shared" si="95"/>
        <v>1.9667732010909993</v>
      </c>
      <c r="FJ37" s="28">
        <f t="shared" si="96"/>
        <v>0</v>
      </c>
      <c r="FK37" s="28">
        <f t="shared" si="97"/>
        <v>0</v>
      </c>
      <c r="FL37" s="28">
        <f t="shared" si="98"/>
        <v>0</v>
      </c>
      <c r="FM37" s="28">
        <f t="shared" si="99"/>
        <v>0</v>
      </c>
      <c r="FN37" s="28">
        <f t="shared" si="100"/>
        <v>0</v>
      </c>
      <c r="FQ37" s="48">
        <v>1850</v>
      </c>
      <c r="FR37" s="49">
        <v>2180</v>
      </c>
      <c r="FS37" s="49">
        <f t="shared" si="103"/>
        <v>0.83101599999999998</v>
      </c>
      <c r="FT37" s="49">
        <f t="shared" si="104"/>
        <v>0.15303600000000001</v>
      </c>
      <c r="FU37" s="49">
        <f t="shared" si="105"/>
        <v>0.30214800000000003</v>
      </c>
      <c r="FV37" s="49">
        <f t="shared" si="106"/>
        <v>4.0330000000000004</v>
      </c>
      <c r="FW37" s="49">
        <f t="shared" si="107"/>
        <v>2.7468000000000004</v>
      </c>
      <c r="FX37" s="49">
        <f t="shared" si="108"/>
        <v>14.571999999999999</v>
      </c>
      <c r="FY37" s="49">
        <f t="shared" si="109"/>
        <v>0.80145999999999995</v>
      </c>
      <c r="FZ37" s="49">
        <f t="shared" si="110"/>
        <v>2.7468000000000004</v>
      </c>
      <c r="GA37" s="49">
        <f t="shared" si="111"/>
        <v>3.7464651600000001</v>
      </c>
      <c r="GB37" s="50">
        <f t="shared" si="112"/>
        <v>1.8087590280188444</v>
      </c>
      <c r="GC37" s="28">
        <f t="shared" si="113"/>
        <v>0</v>
      </c>
      <c r="GD37" s="28">
        <f t="shared" si="114"/>
        <v>0</v>
      </c>
      <c r="GE37" s="28">
        <f t="shared" si="115"/>
        <v>0</v>
      </c>
      <c r="GF37" s="28">
        <f t="shared" si="116"/>
        <v>0</v>
      </c>
      <c r="GG37" s="28">
        <f t="shared" si="117"/>
        <v>0</v>
      </c>
      <c r="GI37" s="48">
        <v>1850</v>
      </c>
      <c r="GJ37" s="49">
        <v>2180</v>
      </c>
      <c r="GK37" s="49">
        <f t="shared" si="120"/>
        <v>0.83101599999999998</v>
      </c>
      <c r="GL37" s="49">
        <f t="shared" si="121"/>
        <v>0.30410999999999999</v>
      </c>
      <c r="GM37" s="49">
        <f t="shared" si="122"/>
        <v>4.0330000000000004</v>
      </c>
      <c r="GN37" s="49">
        <f t="shared" si="123"/>
        <v>2.8978740000000003</v>
      </c>
      <c r="GO37" s="49">
        <f t="shared" si="124"/>
        <v>14.726000000000001</v>
      </c>
      <c r="GP37" s="49">
        <f t="shared" si="125"/>
        <v>0.80993000000000004</v>
      </c>
      <c r="GQ37" s="49">
        <f t="shared" si="126"/>
        <v>2.8978740000000003</v>
      </c>
      <c r="GR37" s="49">
        <f t="shared" si="127"/>
        <v>3.0269081999999998</v>
      </c>
      <c r="GS37" s="50">
        <f t="shared" si="128"/>
        <v>1.6699013637490703</v>
      </c>
      <c r="GT37" s="28">
        <f t="shared" si="129"/>
        <v>0</v>
      </c>
      <c r="GU37" s="28">
        <f t="shared" si="130"/>
        <v>0</v>
      </c>
      <c r="GV37" s="28">
        <f t="shared" si="131"/>
        <v>0</v>
      </c>
      <c r="GW37" s="28">
        <f t="shared" si="132"/>
        <v>0</v>
      </c>
      <c r="GX37" s="28">
        <f t="shared" si="133"/>
        <v>0</v>
      </c>
      <c r="GZ37" s="48">
        <v>1850</v>
      </c>
      <c r="HA37" s="49">
        <v>2180</v>
      </c>
      <c r="HB37" s="49">
        <f t="shared" si="136"/>
        <v>0.83101599999999998</v>
      </c>
      <c r="HC37" s="49">
        <f t="shared" si="137"/>
        <v>0.61214400000000002</v>
      </c>
      <c r="HD37" s="49">
        <f t="shared" si="138"/>
        <v>6.3765000000000002E-3</v>
      </c>
      <c r="HE37" s="49">
        <f t="shared" si="139"/>
        <v>4.0330000000000004</v>
      </c>
      <c r="HF37" s="49">
        <f t="shared" si="140"/>
        <v>2.5834635000000006</v>
      </c>
      <c r="HG37" s="49">
        <f t="shared" si="141"/>
        <v>26.177499999999998</v>
      </c>
      <c r="HH37" s="49">
        <f t="shared" si="142"/>
        <v>1.4397624999999998</v>
      </c>
      <c r="HI37" s="49">
        <f t="shared" si="143"/>
        <v>2.5834635000000006</v>
      </c>
      <c r="HJ37" s="49">
        <f t="shared" si="144"/>
        <v>5.2463618399999996</v>
      </c>
      <c r="HK37" s="50">
        <f t="shared" si="145"/>
        <v>2.298434872303496</v>
      </c>
      <c r="HL37" s="28">
        <f t="shared" si="146"/>
        <v>0</v>
      </c>
      <c r="HM37" s="28">
        <f t="shared" si="147"/>
        <v>0</v>
      </c>
      <c r="HN37" s="28">
        <f t="shared" si="148"/>
        <v>0</v>
      </c>
      <c r="HO37" s="28">
        <f t="shared" si="149"/>
        <v>0</v>
      </c>
      <c r="HP37" s="28">
        <f t="shared" si="150"/>
        <v>0</v>
      </c>
    </row>
    <row r="38" spans="1:224" ht="21" x14ac:dyDescent="0.35">
      <c r="A38" s="1"/>
      <c r="B38" s="6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9"/>
      <c r="AG38" s="7"/>
      <c r="AH38" s="1"/>
      <c r="AI38" s="1"/>
      <c r="AJ38" s="87"/>
      <c r="AK38" s="87"/>
      <c r="AL38" s="87"/>
      <c r="AM38" s="87"/>
      <c r="AN38" s="87"/>
      <c r="AO38" s="87"/>
      <c r="AP38" s="87"/>
      <c r="AQ38" s="88"/>
      <c r="AR38" s="88"/>
      <c r="AS38" s="88"/>
      <c r="AT38" s="88"/>
      <c r="AU38" s="88"/>
      <c r="AV38" s="88"/>
      <c r="AW38" s="88"/>
      <c r="BE38" s="28">
        <v>0</v>
      </c>
      <c r="BF38" s="28">
        <v>0</v>
      </c>
      <c r="BW38">
        <v>23</v>
      </c>
      <c r="BX38" s="36">
        <f>HLOOKUP(11,$BY$19:$CE$38,2)</f>
        <v>1.1898809523809524</v>
      </c>
      <c r="BY38" s="36">
        <f t="shared" si="33"/>
        <v>1.1247830399206546</v>
      </c>
      <c r="BZ38" s="36">
        <f t="shared" si="34"/>
        <v>1.1014406149268532</v>
      </c>
      <c r="CA38" s="36">
        <f t="shared" si="35"/>
        <v>1.6853581886932805</v>
      </c>
      <c r="CB38" s="36">
        <f t="shared" si="36"/>
        <v>1.9577091061244734</v>
      </c>
      <c r="CC38" s="36">
        <f t="shared" si="37"/>
        <v>2.1552268224646665</v>
      </c>
      <c r="CD38" s="36">
        <f t="shared" si="38"/>
        <v>1.7916370257872551</v>
      </c>
      <c r="CE38" s="36">
        <f t="shared" si="39"/>
        <v>2.5773039114802874</v>
      </c>
      <c r="CS38" s="26"/>
      <c r="CT38" s="27"/>
      <c r="CU38" s="24"/>
      <c r="CV38" s="24"/>
      <c r="CW38" s="27"/>
      <c r="CZ38" s="41">
        <v>1480</v>
      </c>
      <c r="DA38" s="1">
        <v>2180</v>
      </c>
      <c r="DB38" s="49">
        <f t="shared" ref="DB38:DB50" si="167">(DA38*2+(CZ38+$DC$17)*2)*$DC$17/10^6</f>
        <v>0</v>
      </c>
      <c r="DC38" s="49">
        <f t="shared" ref="DC38:DC50" si="168">CZ38*DA38/10^6</f>
        <v>3.2263999999999999</v>
      </c>
      <c r="DD38" s="49">
        <f t="shared" ref="DD38:DD50" si="169">DC38-DB38-DJ38-DK38</f>
        <v>3.2263999999999999</v>
      </c>
      <c r="DE38" s="49">
        <f t="shared" ref="DE38:DE50" si="170">((((CZ38-$DC$17*2)+(DA38-$DC$17*2))*2)/1000)+DL38</f>
        <v>7.32</v>
      </c>
      <c r="DF38" s="49">
        <f t="shared" si="156"/>
        <v>0.40260000000000001</v>
      </c>
      <c r="DG38" s="49">
        <f t="shared" ref="DG38:DG50" si="171">DD38*$DC$9</f>
        <v>3.2263999999999999</v>
      </c>
      <c r="DH38" s="49">
        <f t="shared" ref="DH38:DH50" si="172">(DB38*$DB$17)+DM38+DN38</f>
        <v>0</v>
      </c>
      <c r="DI38" s="50">
        <f t="shared" ref="DI38:DI50" si="173">(DH38+DG38+DF38)/DC38</f>
        <v>1.1247830399206546</v>
      </c>
      <c r="DJ38" s="49">
        <f t="shared" si="49"/>
        <v>0</v>
      </c>
      <c r="DK38" s="49">
        <f t="shared" si="50"/>
        <v>0</v>
      </c>
      <c r="DL38" s="49">
        <f t="shared" si="51"/>
        <v>0</v>
      </c>
      <c r="DM38" s="49">
        <f t="shared" si="52"/>
        <v>0</v>
      </c>
      <c r="DN38" s="49">
        <f t="shared" si="53"/>
        <v>0</v>
      </c>
      <c r="DO38" s="49"/>
      <c r="DP38" s="41">
        <v>1480</v>
      </c>
      <c r="DQ38" s="1">
        <v>2180</v>
      </c>
      <c r="DR38" s="49">
        <f t="shared" si="56"/>
        <v>0.79788000000000003</v>
      </c>
      <c r="DS38" s="49">
        <f t="shared" si="57"/>
        <v>0.28828799999999999</v>
      </c>
      <c r="DT38" s="49">
        <f t="shared" si="58"/>
        <v>3.2263999999999999</v>
      </c>
      <c r="DU38" s="49">
        <f t="shared" si="59"/>
        <v>2.1402319999999997</v>
      </c>
      <c r="DV38" s="49">
        <f t="shared" si="60"/>
        <v>8.6639999999999997</v>
      </c>
      <c r="DW38" s="49">
        <f t="shared" si="61"/>
        <v>0.47652</v>
      </c>
      <c r="DX38" s="49">
        <f t="shared" si="62"/>
        <v>2.1402319999999997</v>
      </c>
      <c r="DY38" s="49">
        <f t="shared" si="63"/>
        <v>0.93693599999999999</v>
      </c>
      <c r="DZ38" s="50">
        <f t="shared" si="64"/>
        <v>1.1014406149268532</v>
      </c>
      <c r="EA38" s="49">
        <f t="shared" si="65"/>
        <v>0</v>
      </c>
      <c r="EB38" s="49">
        <f t="shared" si="66"/>
        <v>0</v>
      </c>
      <c r="EC38" s="49">
        <f t="shared" si="67"/>
        <v>0</v>
      </c>
      <c r="ED38" s="49">
        <f t="shared" si="68"/>
        <v>0</v>
      </c>
      <c r="EE38" s="49">
        <f t="shared" si="69"/>
        <v>0</v>
      </c>
      <c r="EF38" s="49"/>
      <c r="EG38" s="48">
        <v>1480</v>
      </c>
      <c r="EH38" s="49">
        <v>2180</v>
      </c>
      <c r="EI38" s="49">
        <f t="shared" si="70"/>
        <v>0.75035600000000002</v>
      </c>
      <c r="EJ38" s="49">
        <f t="shared" si="71"/>
        <v>0.15303600000000001</v>
      </c>
      <c r="EK38" s="49">
        <f t="shared" si="72"/>
        <v>3.2263999999999999</v>
      </c>
      <c r="EL38" s="49">
        <f t="shared" si="73"/>
        <v>2.3230079999999997</v>
      </c>
      <c r="EM38" s="49">
        <f t="shared" si="74"/>
        <v>10.215999999999999</v>
      </c>
      <c r="EN38" s="49">
        <f t="shared" si="75"/>
        <v>0.56187999999999994</v>
      </c>
      <c r="EO38" s="49">
        <f t="shared" si="76"/>
        <v>2.3230079999999997</v>
      </c>
      <c r="EP38" s="49">
        <f t="shared" si="77"/>
        <v>2.5527516600000002</v>
      </c>
      <c r="EQ38" s="50">
        <f t="shared" si="78"/>
        <v>1.6853581886932805</v>
      </c>
      <c r="ER38" s="28">
        <f t="shared" si="79"/>
        <v>0</v>
      </c>
      <c r="ES38" s="28">
        <f t="shared" si="80"/>
        <v>0</v>
      </c>
      <c r="ET38" s="28">
        <f t="shared" si="81"/>
        <v>0</v>
      </c>
      <c r="EU38" s="28">
        <f t="shared" si="82"/>
        <v>0</v>
      </c>
      <c r="EV38" s="28">
        <f t="shared" si="83"/>
        <v>0</v>
      </c>
      <c r="EX38" s="48">
        <v>1480</v>
      </c>
      <c r="EY38" s="49">
        <v>2180</v>
      </c>
      <c r="EZ38" s="49">
        <f t="shared" si="86"/>
        <v>0.75035600000000002</v>
      </c>
      <c r="FA38" s="49">
        <f t="shared" si="87"/>
        <v>0.30607200000000001</v>
      </c>
      <c r="FB38" s="49">
        <f t="shared" si="88"/>
        <v>0.30214800000000003</v>
      </c>
      <c r="FC38" s="49">
        <f t="shared" si="89"/>
        <v>3.2263999999999999</v>
      </c>
      <c r="FD38" s="49">
        <f t="shared" si="90"/>
        <v>1.8678239999999999</v>
      </c>
      <c r="FE38" s="49">
        <f t="shared" si="91"/>
        <v>17.600000000000001</v>
      </c>
      <c r="FF38" s="49">
        <f t="shared" si="92"/>
        <v>0.96800000000000008</v>
      </c>
      <c r="FG38" s="49">
        <f t="shared" si="93"/>
        <v>1.8678239999999999</v>
      </c>
      <c r="FH38" s="49">
        <f t="shared" si="94"/>
        <v>4.1177998200000001</v>
      </c>
      <c r="FI38" s="50">
        <f t="shared" si="95"/>
        <v>2.1552268224646665</v>
      </c>
      <c r="FJ38" s="28">
        <f t="shared" si="96"/>
        <v>0</v>
      </c>
      <c r="FK38" s="28">
        <f t="shared" si="97"/>
        <v>0</v>
      </c>
      <c r="FL38" s="28">
        <f t="shared" si="98"/>
        <v>0</v>
      </c>
      <c r="FM38" s="28">
        <f t="shared" si="99"/>
        <v>0</v>
      </c>
      <c r="FN38" s="28">
        <f t="shared" si="100"/>
        <v>0</v>
      </c>
      <c r="FQ38" s="48">
        <v>1480</v>
      </c>
      <c r="FR38" s="49">
        <v>2180</v>
      </c>
      <c r="FS38" s="49">
        <f t="shared" si="103"/>
        <v>0.75035600000000002</v>
      </c>
      <c r="FT38" s="49">
        <f t="shared" si="104"/>
        <v>0.15303600000000001</v>
      </c>
      <c r="FU38" s="49">
        <f t="shared" si="105"/>
        <v>0.30214800000000003</v>
      </c>
      <c r="FV38" s="49">
        <f t="shared" si="106"/>
        <v>3.2263999999999999</v>
      </c>
      <c r="FW38" s="49">
        <f t="shared" si="107"/>
        <v>2.0208599999999999</v>
      </c>
      <c r="FX38" s="49">
        <f t="shared" si="108"/>
        <v>13.832000000000001</v>
      </c>
      <c r="FY38" s="49">
        <f t="shared" si="109"/>
        <v>0.76075999999999999</v>
      </c>
      <c r="FZ38" s="49">
        <f t="shared" si="110"/>
        <v>2.0208599999999999</v>
      </c>
      <c r="GA38" s="49">
        <f t="shared" si="111"/>
        <v>3.5347326600000004</v>
      </c>
      <c r="GB38" s="50">
        <f t="shared" si="112"/>
        <v>1.9577091061244734</v>
      </c>
      <c r="GC38" s="28">
        <f t="shared" si="113"/>
        <v>0</v>
      </c>
      <c r="GD38" s="28">
        <f t="shared" si="114"/>
        <v>0</v>
      </c>
      <c r="GE38" s="28">
        <f t="shared" si="115"/>
        <v>0</v>
      </c>
      <c r="GF38" s="28">
        <f t="shared" si="116"/>
        <v>0</v>
      </c>
      <c r="GG38" s="28">
        <f t="shared" si="117"/>
        <v>0</v>
      </c>
      <c r="GI38" s="48">
        <v>1480</v>
      </c>
      <c r="GJ38" s="49">
        <v>2180</v>
      </c>
      <c r="GK38" s="49">
        <f t="shared" si="120"/>
        <v>0.75035600000000002</v>
      </c>
      <c r="GL38" s="49">
        <f t="shared" si="121"/>
        <v>0.30410999999999999</v>
      </c>
      <c r="GM38" s="49">
        <f t="shared" si="122"/>
        <v>3.2263999999999999</v>
      </c>
      <c r="GN38" s="49">
        <f t="shared" si="123"/>
        <v>2.1719339999999998</v>
      </c>
      <c r="GO38" s="49">
        <f t="shared" si="124"/>
        <v>13.986000000000001</v>
      </c>
      <c r="GP38" s="49">
        <f t="shared" si="125"/>
        <v>0.76923000000000008</v>
      </c>
      <c r="GQ38" s="49">
        <f t="shared" si="126"/>
        <v>2.1719339999999998</v>
      </c>
      <c r="GR38" s="49">
        <f t="shared" si="127"/>
        <v>2.8393736999999999</v>
      </c>
      <c r="GS38" s="50">
        <f t="shared" si="128"/>
        <v>1.7916370257872551</v>
      </c>
      <c r="GT38" s="28">
        <f t="shared" si="129"/>
        <v>0</v>
      </c>
      <c r="GU38" s="28">
        <f t="shared" si="130"/>
        <v>0</v>
      </c>
      <c r="GV38" s="28">
        <f t="shared" si="131"/>
        <v>0</v>
      </c>
      <c r="GW38" s="28">
        <f t="shared" si="132"/>
        <v>0</v>
      </c>
      <c r="GX38" s="28">
        <f t="shared" si="133"/>
        <v>0</v>
      </c>
      <c r="GZ38" s="48">
        <v>1480</v>
      </c>
      <c r="HA38" s="49">
        <v>2180</v>
      </c>
      <c r="HB38" s="49">
        <f t="shared" si="136"/>
        <v>0.75035600000000002</v>
      </c>
      <c r="HC38" s="49">
        <f t="shared" si="137"/>
        <v>0.61214400000000002</v>
      </c>
      <c r="HD38" s="49">
        <f t="shared" si="138"/>
        <v>6.3765000000000002E-3</v>
      </c>
      <c r="HE38" s="49">
        <f t="shared" si="139"/>
        <v>3.2263999999999999</v>
      </c>
      <c r="HF38" s="49">
        <f t="shared" si="140"/>
        <v>1.8575234999999999</v>
      </c>
      <c r="HG38" s="49">
        <f t="shared" si="141"/>
        <v>25.4375</v>
      </c>
      <c r="HH38" s="49">
        <f t="shared" si="142"/>
        <v>1.3990625000000001</v>
      </c>
      <c r="HI38" s="49">
        <f t="shared" si="143"/>
        <v>1.8575234999999999</v>
      </c>
      <c r="HJ38" s="49">
        <f t="shared" si="144"/>
        <v>5.0588273399999997</v>
      </c>
      <c r="HK38" s="50">
        <f t="shared" si="145"/>
        <v>2.5773039114802874</v>
      </c>
      <c r="HL38" s="28">
        <f t="shared" si="146"/>
        <v>0</v>
      </c>
      <c r="HM38" s="28">
        <f t="shared" si="147"/>
        <v>0</v>
      </c>
      <c r="HN38" s="28">
        <f t="shared" si="148"/>
        <v>0</v>
      </c>
      <c r="HO38" s="28">
        <f t="shared" si="149"/>
        <v>0</v>
      </c>
      <c r="HP38" s="28">
        <f t="shared" si="150"/>
        <v>0</v>
      </c>
    </row>
    <row r="39" spans="1:224" x14ac:dyDescent="0.25">
      <c r="A39" s="1"/>
      <c r="B39" s="6"/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G39" s="7"/>
      <c r="AH39" s="1"/>
      <c r="AI39" s="1"/>
      <c r="AJ39" s="146" t="s">
        <v>8255</v>
      </c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8"/>
      <c r="BB39" s="116"/>
      <c r="BE39" s="28">
        <v>1</v>
      </c>
      <c r="BF39" s="28">
        <v>0</v>
      </c>
      <c r="BW39">
        <v>24</v>
      </c>
      <c r="BY39" s="36">
        <f t="shared" si="33"/>
        <v>1.2878774540012325</v>
      </c>
      <c r="BZ39" s="36">
        <f t="shared" si="34"/>
        <v>1.1781309974469585</v>
      </c>
      <c r="CA39" s="36">
        <f t="shared" si="35"/>
        <v>1.8546361519499959</v>
      </c>
      <c r="CB39" s="36">
        <f t="shared" si="36"/>
        <v>2.0602651685887845</v>
      </c>
      <c r="CC39" s="36">
        <f t="shared" si="37"/>
        <v>2.2584076811339031</v>
      </c>
      <c r="CD39" s="36">
        <f t="shared" si="38"/>
        <v>1.8983578880183118</v>
      </c>
      <c r="CE39" s="36">
        <f t="shared" si="39"/>
        <v>2.6023625935381638</v>
      </c>
      <c r="CJ39" s="78"/>
      <c r="CK39" s="78"/>
      <c r="CL39" s="78"/>
      <c r="CM39" s="78"/>
      <c r="CS39" s="26"/>
      <c r="CT39" s="27"/>
      <c r="CU39" s="24"/>
      <c r="CV39" s="24"/>
      <c r="CW39" s="27"/>
      <c r="CZ39" s="41">
        <f>1535+$DC$17</f>
        <v>1535</v>
      </c>
      <c r="DA39" s="1">
        <f>1480</f>
        <v>1480</v>
      </c>
      <c r="DB39" s="49">
        <f t="shared" si="167"/>
        <v>0</v>
      </c>
      <c r="DC39" s="49">
        <f t="shared" si="168"/>
        <v>2.2717999999999998</v>
      </c>
      <c r="DD39" s="49">
        <f t="shared" si="169"/>
        <v>2.1182999999999996</v>
      </c>
      <c r="DE39" s="49">
        <f t="shared" si="170"/>
        <v>9.1</v>
      </c>
      <c r="DF39" s="49">
        <f t="shared" si="156"/>
        <v>0.50049999999999994</v>
      </c>
      <c r="DG39" s="49">
        <f t="shared" si="171"/>
        <v>2.1182999999999996</v>
      </c>
      <c r="DH39" s="49">
        <f t="shared" si="172"/>
        <v>0.307</v>
      </c>
      <c r="DI39" s="50">
        <f t="shared" si="173"/>
        <v>1.2878774540012325</v>
      </c>
      <c r="DJ39" s="49">
        <f t="shared" si="49"/>
        <v>0.1535</v>
      </c>
      <c r="DK39" s="49">
        <f t="shared" si="50"/>
        <v>0</v>
      </c>
      <c r="DL39" s="49">
        <f t="shared" si="51"/>
        <v>3.07</v>
      </c>
      <c r="DM39" s="49">
        <f t="shared" si="52"/>
        <v>0.307</v>
      </c>
      <c r="DN39" s="49">
        <f t="shared" si="53"/>
        <v>0</v>
      </c>
      <c r="DO39" s="49"/>
      <c r="DP39" s="41">
        <f>1535+$DC$17</f>
        <v>1535</v>
      </c>
      <c r="DQ39" s="1">
        <f>1480</f>
        <v>1480</v>
      </c>
      <c r="DR39" s="49">
        <f t="shared" si="56"/>
        <v>0.65727000000000002</v>
      </c>
      <c r="DS39" s="49">
        <f t="shared" si="57"/>
        <v>0.18048800000000001</v>
      </c>
      <c r="DT39" s="49">
        <f t="shared" si="58"/>
        <v>2.2717999999999998</v>
      </c>
      <c r="DU39" s="49">
        <f t="shared" si="59"/>
        <v>1.3177419999999997</v>
      </c>
      <c r="DV39" s="49">
        <f t="shared" si="60"/>
        <v>9.81</v>
      </c>
      <c r="DW39" s="49">
        <f t="shared" si="61"/>
        <v>0.53955000000000009</v>
      </c>
      <c r="DX39" s="49">
        <f t="shared" si="62"/>
        <v>1.3177419999999997</v>
      </c>
      <c r="DY39" s="49">
        <f t="shared" si="63"/>
        <v>0.81918600000000008</v>
      </c>
      <c r="DZ39" s="50">
        <f t="shared" si="64"/>
        <v>1.1781309974469585</v>
      </c>
      <c r="EA39" s="49">
        <f t="shared" si="65"/>
        <v>0.1163</v>
      </c>
      <c r="EB39" s="49">
        <f t="shared" si="66"/>
        <v>0</v>
      </c>
      <c r="EC39" s="49">
        <f t="shared" si="67"/>
        <v>2.3260000000000001</v>
      </c>
      <c r="ED39" s="49">
        <f t="shared" si="68"/>
        <v>0.2326</v>
      </c>
      <c r="EE39" s="49">
        <f t="shared" si="69"/>
        <v>0</v>
      </c>
      <c r="EF39" s="1"/>
      <c r="EG39" s="48">
        <v>1535</v>
      </c>
      <c r="EH39" s="49">
        <v>1480</v>
      </c>
      <c r="EI39" s="49">
        <f t="shared" si="70"/>
        <v>0.60974600000000001</v>
      </c>
      <c r="EJ39" s="49">
        <f t="shared" si="71"/>
        <v>9.8435999999999996E-2</v>
      </c>
      <c r="EK39" s="49">
        <f t="shared" si="72"/>
        <v>2.2717999999999998</v>
      </c>
      <c r="EL39" s="49">
        <f t="shared" si="73"/>
        <v>1.4397180000000001</v>
      </c>
      <c r="EM39" s="49">
        <f t="shared" si="74"/>
        <v>10.004</v>
      </c>
      <c r="EN39" s="49">
        <f t="shared" si="75"/>
        <v>0.55021999999999993</v>
      </c>
      <c r="EO39" s="49">
        <f t="shared" si="76"/>
        <v>1.4397180000000001</v>
      </c>
      <c r="EP39" s="49">
        <f t="shared" si="77"/>
        <v>2.2234244099999998</v>
      </c>
      <c r="EQ39" s="50">
        <f t="shared" si="78"/>
        <v>1.8546361519499959</v>
      </c>
      <c r="ER39" s="28">
        <f t="shared" si="79"/>
        <v>0.1239</v>
      </c>
      <c r="ES39" s="28">
        <f t="shared" si="80"/>
        <v>0</v>
      </c>
      <c r="ET39" s="28">
        <f t="shared" si="81"/>
        <v>2.4780000000000002</v>
      </c>
      <c r="EU39" s="28">
        <f t="shared" si="82"/>
        <v>0.24779999999999999</v>
      </c>
      <c r="EV39" s="28">
        <f t="shared" si="83"/>
        <v>0</v>
      </c>
      <c r="EX39" s="48">
        <v>1535</v>
      </c>
      <c r="EY39" s="49">
        <v>1480</v>
      </c>
      <c r="EZ39" s="49">
        <f t="shared" si="86"/>
        <v>0.60974600000000001</v>
      </c>
      <c r="FA39" s="49">
        <f t="shared" si="87"/>
        <v>0.19687199999999999</v>
      </c>
      <c r="FB39" s="49">
        <f t="shared" si="88"/>
        <v>0.19434799999999999</v>
      </c>
      <c r="FC39" s="49">
        <f t="shared" si="89"/>
        <v>2.2717999999999998</v>
      </c>
      <c r="FD39" s="49">
        <f t="shared" si="90"/>
        <v>1.170134</v>
      </c>
      <c r="FE39" s="49">
        <f t="shared" si="91"/>
        <v>14.123999999999999</v>
      </c>
      <c r="FF39" s="49">
        <f t="shared" si="92"/>
        <v>0.77681999999999995</v>
      </c>
      <c r="FG39" s="49">
        <f t="shared" si="93"/>
        <v>1.170134</v>
      </c>
      <c r="FH39" s="49">
        <f t="shared" si="94"/>
        <v>3.1836965700000004</v>
      </c>
      <c r="FI39" s="50">
        <f t="shared" si="95"/>
        <v>2.2584076811339031</v>
      </c>
      <c r="FJ39" s="28">
        <f t="shared" si="96"/>
        <v>0.1007</v>
      </c>
      <c r="FK39" s="28">
        <f t="shared" si="97"/>
        <v>0</v>
      </c>
      <c r="FL39" s="28">
        <f t="shared" si="98"/>
        <v>2.0139999999999998</v>
      </c>
      <c r="FM39" s="28">
        <f t="shared" si="99"/>
        <v>0.2014</v>
      </c>
      <c r="FN39" s="28">
        <f t="shared" si="100"/>
        <v>0</v>
      </c>
      <c r="FQ39" s="48">
        <v>1535</v>
      </c>
      <c r="FR39" s="49">
        <v>1480</v>
      </c>
      <c r="FS39" s="49">
        <f t="shared" si="103"/>
        <v>0.60974600000000001</v>
      </c>
      <c r="FT39" s="49">
        <f t="shared" si="104"/>
        <v>9.8435999999999996E-2</v>
      </c>
      <c r="FU39" s="49">
        <f t="shared" si="105"/>
        <v>0.19434799999999999</v>
      </c>
      <c r="FV39" s="49">
        <f t="shared" si="106"/>
        <v>2.2717999999999998</v>
      </c>
      <c r="FW39" s="49">
        <f t="shared" si="107"/>
        <v>1.2607699999999999</v>
      </c>
      <c r="FX39" s="49">
        <f t="shared" si="108"/>
        <v>10.827000000000002</v>
      </c>
      <c r="FY39" s="49">
        <f t="shared" si="109"/>
        <v>0.59548500000000015</v>
      </c>
      <c r="FZ39" s="49">
        <f t="shared" si="110"/>
        <v>1.2607699999999999</v>
      </c>
      <c r="GA39" s="49">
        <f t="shared" si="111"/>
        <v>2.8242554100000001</v>
      </c>
      <c r="GB39" s="50">
        <f t="shared" si="112"/>
        <v>2.0602651685887845</v>
      </c>
      <c r="GC39" s="28">
        <f t="shared" si="113"/>
        <v>0.1085</v>
      </c>
      <c r="GD39" s="28">
        <f t="shared" si="114"/>
        <v>0</v>
      </c>
      <c r="GE39" s="28">
        <f t="shared" si="115"/>
        <v>1.085</v>
      </c>
      <c r="GF39" s="28">
        <f t="shared" si="116"/>
        <v>0.217</v>
      </c>
      <c r="GG39" s="28">
        <f t="shared" si="117"/>
        <v>0</v>
      </c>
      <c r="GI39" s="48">
        <v>1535</v>
      </c>
      <c r="GJ39" s="49">
        <v>1480</v>
      </c>
      <c r="GK39" s="49">
        <f t="shared" si="120"/>
        <v>0.60974600000000001</v>
      </c>
      <c r="GL39" s="49">
        <f t="shared" si="121"/>
        <v>0.19561000000000001</v>
      </c>
      <c r="GM39" s="49">
        <f t="shared" si="122"/>
        <v>2.2717999999999998</v>
      </c>
      <c r="GN39" s="49">
        <f t="shared" si="123"/>
        <v>1.3502439999999998</v>
      </c>
      <c r="GO39" s="49">
        <f t="shared" si="124"/>
        <v>11.058</v>
      </c>
      <c r="GP39" s="49">
        <f t="shared" si="125"/>
        <v>0.60819000000000001</v>
      </c>
      <c r="GQ39" s="49">
        <f t="shared" si="126"/>
        <v>1.3502439999999998</v>
      </c>
      <c r="GR39" s="49">
        <f t="shared" si="127"/>
        <v>2.3542554500000001</v>
      </c>
      <c r="GS39" s="50">
        <f t="shared" si="128"/>
        <v>1.8983578880183118</v>
      </c>
      <c r="GT39" s="28">
        <f t="shared" si="129"/>
        <v>0.1162</v>
      </c>
      <c r="GU39" s="28">
        <f t="shared" si="130"/>
        <v>0</v>
      </c>
      <c r="GV39" s="28">
        <f t="shared" si="131"/>
        <v>1.1619999999999999</v>
      </c>
      <c r="GW39" s="28">
        <f t="shared" si="132"/>
        <v>0.2324</v>
      </c>
      <c r="GX39" s="28">
        <f t="shared" si="133"/>
        <v>0</v>
      </c>
      <c r="GZ39" s="48">
        <v>1535</v>
      </c>
      <c r="HA39" s="49">
        <v>1480</v>
      </c>
      <c r="HB39" s="49">
        <f t="shared" si="136"/>
        <v>0.60974600000000001</v>
      </c>
      <c r="HC39" s="49">
        <f t="shared" si="137"/>
        <v>0.39374399999999998</v>
      </c>
      <c r="HD39" s="49">
        <f t="shared" si="138"/>
        <v>4.1015000000000001E-3</v>
      </c>
      <c r="HE39" s="49">
        <f t="shared" si="139"/>
        <v>2.2717999999999998</v>
      </c>
      <c r="HF39" s="49">
        <f t="shared" si="140"/>
        <v>1.1640335000000002</v>
      </c>
      <c r="HG39" s="49">
        <f t="shared" si="141"/>
        <v>18.149250000000002</v>
      </c>
      <c r="HH39" s="49">
        <f t="shared" si="142"/>
        <v>0.99820875000000009</v>
      </c>
      <c r="HI39" s="49">
        <f t="shared" si="143"/>
        <v>1.1640335000000002</v>
      </c>
      <c r="HJ39" s="49">
        <f t="shared" si="144"/>
        <v>3.7498050899999997</v>
      </c>
      <c r="HK39" s="50">
        <f t="shared" si="145"/>
        <v>2.6023625935381638</v>
      </c>
      <c r="HL39" s="28">
        <f t="shared" si="146"/>
        <v>0.100175</v>
      </c>
      <c r="HM39" s="28">
        <f t="shared" si="147"/>
        <v>0</v>
      </c>
      <c r="HN39" s="28">
        <f t="shared" si="148"/>
        <v>1.0017499999999999</v>
      </c>
      <c r="HO39" s="28">
        <f t="shared" si="149"/>
        <v>0.20035</v>
      </c>
      <c r="HP39" s="28">
        <f t="shared" si="150"/>
        <v>0</v>
      </c>
    </row>
    <row r="40" spans="1:224" x14ac:dyDescent="0.25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7"/>
      <c r="AH40" s="1"/>
      <c r="AI40" s="1"/>
      <c r="AJ40" s="6"/>
      <c r="AK40" s="1"/>
      <c r="AL40" s="1"/>
      <c r="AM40" s="1"/>
      <c r="AN40" s="1"/>
      <c r="AO40" s="1"/>
      <c r="AP40" s="1"/>
      <c r="AQ40" s="1"/>
      <c r="AR40" s="1"/>
      <c r="AS40" s="1"/>
      <c r="AT40" s="124" t="s">
        <v>2</v>
      </c>
      <c r="AU40" s="124"/>
      <c r="AV40" s="124"/>
      <c r="AW40" s="124" t="s">
        <v>122</v>
      </c>
      <c r="AX40" s="124"/>
      <c r="AY40" s="124"/>
      <c r="AZ40" s="124"/>
      <c r="BA40" s="125"/>
      <c r="BB40" s="116"/>
      <c r="BE40" s="28">
        <v>1</v>
      </c>
      <c r="BF40" s="28">
        <v>0</v>
      </c>
      <c r="BW40">
        <v>25</v>
      </c>
      <c r="BY40" s="36">
        <f t="shared" si="33"/>
        <v>1.3056471105251595</v>
      </c>
      <c r="BZ40" s="36">
        <f t="shared" si="34"/>
        <v>1.1867820259283675</v>
      </c>
      <c r="CA40" s="36">
        <f t="shared" si="35"/>
        <v>1.9535905075807516</v>
      </c>
      <c r="CB40" s="36">
        <f t="shared" si="36"/>
        <v>2.219423840914085</v>
      </c>
      <c r="CC40" s="36">
        <f t="shared" si="37"/>
        <v>2.4574842452208303</v>
      </c>
      <c r="CD40" s="36">
        <f t="shared" si="38"/>
        <v>2.0283263019116675</v>
      </c>
      <c r="CE40" s="36">
        <f t="shared" si="39"/>
        <v>2.906901279938475</v>
      </c>
      <c r="CJ40" s="78"/>
      <c r="CK40" s="78"/>
      <c r="CL40" s="78"/>
      <c r="CM40" s="78"/>
      <c r="CS40" s="26"/>
      <c r="CT40" s="27"/>
      <c r="CU40" s="24"/>
      <c r="CV40" s="24"/>
      <c r="CW40" s="27"/>
      <c r="CZ40" s="41">
        <f>1230+$DC$17</f>
        <v>1230</v>
      </c>
      <c r="DA40" s="1">
        <v>1480</v>
      </c>
      <c r="DB40" s="49">
        <f t="shared" si="167"/>
        <v>0</v>
      </c>
      <c r="DC40" s="49">
        <f t="shared" si="168"/>
        <v>1.8204</v>
      </c>
      <c r="DD40" s="49">
        <f t="shared" si="169"/>
        <v>1.6974</v>
      </c>
      <c r="DE40" s="49">
        <f t="shared" si="170"/>
        <v>7.88</v>
      </c>
      <c r="DF40" s="49">
        <f t="shared" si="156"/>
        <v>0.43340000000000001</v>
      </c>
      <c r="DG40" s="49">
        <f t="shared" si="171"/>
        <v>1.6974</v>
      </c>
      <c r="DH40" s="49">
        <f t="shared" si="172"/>
        <v>0.246</v>
      </c>
      <c r="DI40" s="50">
        <f t="shared" si="173"/>
        <v>1.3056471105251595</v>
      </c>
      <c r="DJ40" s="49">
        <f t="shared" si="49"/>
        <v>0.123</v>
      </c>
      <c r="DK40" s="49">
        <f t="shared" si="50"/>
        <v>0</v>
      </c>
      <c r="DL40" s="49">
        <f t="shared" si="51"/>
        <v>2.46</v>
      </c>
      <c r="DM40" s="49">
        <f t="shared" si="52"/>
        <v>0.246</v>
      </c>
      <c r="DN40" s="49">
        <f t="shared" si="53"/>
        <v>0</v>
      </c>
      <c r="DO40" s="49"/>
      <c r="DP40" s="41">
        <f>1230+$DC$17</f>
        <v>1230</v>
      </c>
      <c r="DQ40" s="1">
        <v>1480</v>
      </c>
      <c r="DR40" s="49">
        <f t="shared" si="56"/>
        <v>0.59077999999999997</v>
      </c>
      <c r="DS40" s="49">
        <f t="shared" si="57"/>
        <v>0.18048800000000001</v>
      </c>
      <c r="DT40" s="49">
        <f t="shared" si="58"/>
        <v>1.8204</v>
      </c>
      <c r="DU40" s="49">
        <f t="shared" si="59"/>
        <v>0.96333200000000019</v>
      </c>
      <c r="DV40" s="49">
        <f t="shared" si="60"/>
        <v>7.98</v>
      </c>
      <c r="DW40" s="49">
        <f t="shared" si="61"/>
        <v>0.43890000000000001</v>
      </c>
      <c r="DX40" s="49">
        <f t="shared" si="62"/>
        <v>0.96333200000000019</v>
      </c>
      <c r="DY40" s="49">
        <f t="shared" si="63"/>
        <v>0.75818600000000003</v>
      </c>
      <c r="DZ40" s="50">
        <f t="shared" si="64"/>
        <v>1.1867820259283675</v>
      </c>
      <c r="EA40" s="49">
        <f t="shared" si="65"/>
        <v>8.5800000000000001E-2</v>
      </c>
      <c r="EB40" s="49">
        <f t="shared" si="66"/>
        <v>0</v>
      </c>
      <c r="EC40" s="49">
        <f t="shared" si="67"/>
        <v>1.716</v>
      </c>
      <c r="ED40" s="49">
        <f t="shared" si="68"/>
        <v>0.1716</v>
      </c>
      <c r="EE40" s="49">
        <f t="shared" si="69"/>
        <v>0</v>
      </c>
      <c r="EF40" s="1"/>
      <c r="EG40" s="48">
        <v>1230</v>
      </c>
      <c r="EH40" s="49">
        <v>1480</v>
      </c>
      <c r="EI40" s="49">
        <f t="shared" si="70"/>
        <v>0.54325599999999996</v>
      </c>
      <c r="EJ40" s="49">
        <f t="shared" si="71"/>
        <v>9.8435999999999996E-2</v>
      </c>
      <c r="EK40" s="49">
        <f t="shared" si="72"/>
        <v>1.8204</v>
      </c>
      <c r="EL40" s="49">
        <f t="shared" si="73"/>
        <v>1.0853080000000002</v>
      </c>
      <c r="EM40" s="49">
        <f t="shared" si="74"/>
        <v>8.7840000000000007</v>
      </c>
      <c r="EN40" s="49">
        <f t="shared" si="75"/>
        <v>0.48312000000000005</v>
      </c>
      <c r="EO40" s="49">
        <f t="shared" si="76"/>
        <v>1.0853080000000002</v>
      </c>
      <c r="EP40" s="49">
        <f t="shared" si="77"/>
        <v>1.98788816</v>
      </c>
      <c r="EQ40" s="50">
        <f t="shared" si="78"/>
        <v>1.9535905075807516</v>
      </c>
      <c r="ER40" s="28">
        <f t="shared" si="79"/>
        <v>9.3399999999999997E-2</v>
      </c>
      <c r="ES40" s="28">
        <f t="shared" si="80"/>
        <v>0</v>
      </c>
      <c r="ET40" s="28">
        <f t="shared" si="81"/>
        <v>1.8680000000000001</v>
      </c>
      <c r="EU40" s="28">
        <f t="shared" si="82"/>
        <v>0.18679999999999999</v>
      </c>
      <c r="EV40" s="28">
        <f t="shared" si="83"/>
        <v>0</v>
      </c>
      <c r="EX40" s="48">
        <v>1230</v>
      </c>
      <c r="EY40" s="49">
        <v>1480</v>
      </c>
      <c r="EZ40" s="49">
        <f t="shared" si="86"/>
        <v>0.54325599999999996</v>
      </c>
      <c r="FA40" s="49">
        <f t="shared" si="87"/>
        <v>0.19687199999999999</v>
      </c>
      <c r="FB40" s="49">
        <f t="shared" si="88"/>
        <v>0.19434799999999999</v>
      </c>
      <c r="FC40" s="49">
        <f t="shared" si="89"/>
        <v>1.8204</v>
      </c>
      <c r="FD40" s="49">
        <f t="shared" si="90"/>
        <v>0.81572400000000012</v>
      </c>
      <c r="FE40" s="49">
        <f t="shared" si="91"/>
        <v>12.904</v>
      </c>
      <c r="FF40" s="49">
        <f t="shared" si="92"/>
        <v>0.70972000000000002</v>
      </c>
      <c r="FG40" s="49">
        <f t="shared" si="93"/>
        <v>0.81572400000000012</v>
      </c>
      <c r="FH40" s="49">
        <f t="shared" si="94"/>
        <v>2.9481603199999999</v>
      </c>
      <c r="FI40" s="50">
        <f t="shared" si="95"/>
        <v>2.4574842452208303</v>
      </c>
      <c r="FJ40" s="28">
        <f t="shared" si="96"/>
        <v>7.0199999999999999E-2</v>
      </c>
      <c r="FK40" s="28">
        <f t="shared" si="97"/>
        <v>0</v>
      </c>
      <c r="FL40" s="28">
        <f t="shared" si="98"/>
        <v>1.4039999999999999</v>
      </c>
      <c r="FM40" s="28">
        <f t="shared" si="99"/>
        <v>0.1404</v>
      </c>
      <c r="FN40" s="28">
        <f t="shared" si="100"/>
        <v>0</v>
      </c>
      <c r="FQ40" s="48">
        <v>1230</v>
      </c>
      <c r="FR40" s="49">
        <v>1480</v>
      </c>
      <c r="FS40" s="49">
        <f t="shared" si="103"/>
        <v>0.54325599999999996</v>
      </c>
      <c r="FT40" s="49">
        <f t="shared" si="104"/>
        <v>9.8435999999999996E-2</v>
      </c>
      <c r="FU40" s="49">
        <f t="shared" si="105"/>
        <v>0.19434799999999999</v>
      </c>
      <c r="FV40" s="49">
        <f t="shared" si="106"/>
        <v>1.8204</v>
      </c>
      <c r="FW40" s="49">
        <f t="shared" si="107"/>
        <v>0.90636000000000017</v>
      </c>
      <c r="FX40" s="49">
        <f t="shared" si="108"/>
        <v>9.911999999999999</v>
      </c>
      <c r="FY40" s="49">
        <f t="shared" si="109"/>
        <v>0.54515999999999998</v>
      </c>
      <c r="FZ40" s="49">
        <f t="shared" si="110"/>
        <v>0.90636000000000017</v>
      </c>
      <c r="GA40" s="49">
        <f t="shared" si="111"/>
        <v>2.5887191600000001</v>
      </c>
      <c r="GB40" s="50">
        <f t="shared" si="112"/>
        <v>2.219423840914085</v>
      </c>
      <c r="GC40" s="28">
        <f t="shared" si="113"/>
        <v>7.8E-2</v>
      </c>
      <c r="GD40" s="28">
        <f t="shared" si="114"/>
        <v>0</v>
      </c>
      <c r="GE40" s="28">
        <f t="shared" si="115"/>
        <v>0.78</v>
      </c>
      <c r="GF40" s="28">
        <f t="shared" si="116"/>
        <v>0.156</v>
      </c>
      <c r="GG40" s="28">
        <f t="shared" si="117"/>
        <v>0</v>
      </c>
      <c r="GI40" s="48">
        <v>1230</v>
      </c>
      <c r="GJ40" s="49">
        <v>1480</v>
      </c>
      <c r="GK40" s="49">
        <f t="shared" si="120"/>
        <v>0.54325599999999996</v>
      </c>
      <c r="GL40" s="49">
        <f t="shared" si="121"/>
        <v>0.19561000000000001</v>
      </c>
      <c r="GM40" s="49">
        <f t="shared" si="122"/>
        <v>1.8204</v>
      </c>
      <c r="GN40" s="49">
        <f t="shared" si="123"/>
        <v>0.995834</v>
      </c>
      <c r="GO40" s="49">
        <f t="shared" si="124"/>
        <v>10.142999999999999</v>
      </c>
      <c r="GP40" s="49">
        <f t="shared" si="125"/>
        <v>0.55786499999999994</v>
      </c>
      <c r="GQ40" s="49">
        <f t="shared" si="126"/>
        <v>0.995834</v>
      </c>
      <c r="GR40" s="49">
        <f t="shared" si="127"/>
        <v>2.1386661999999999</v>
      </c>
      <c r="GS40" s="50">
        <f t="shared" si="128"/>
        <v>2.0283263019116675</v>
      </c>
      <c r="GT40" s="28">
        <f t="shared" si="129"/>
        <v>8.5699999999999998E-2</v>
      </c>
      <c r="GU40" s="28">
        <f t="shared" si="130"/>
        <v>0</v>
      </c>
      <c r="GV40" s="28">
        <f t="shared" si="131"/>
        <v>0.85699999999999998</v>
      </c>
      <c r="GW40" s="28">
        <f t="shared" si="132"/>
        <v>0.1714</v>
      </c>
      <c r="GX40" s="28">
        <f t="shared" si="133"/>
        <v>0</v>
      </c>
      <c r="GZ40" s="48">
        <v>1230</v>
      </c>
      <c r="HA40" s="49">
        <v>1480</v>
      </c>
      <c r="HB40" s="49">
        <f t="shared" si="136"/>
        <v>0.54325599999999996</v>
      </c>
      <c r="HC40" s="49">
        <f t="shared" si="137"/>
        <v>0.39374399999999998</v>
      </c>
      <c r="HD40" s="49">
        <f t="shared" si="138"/>
        <v>4.1015000000000001E-3</v>
      </c>
      <c r="HE40" s="49">
        <f t="shared" si="139"/>
        <v>1.8204</v>
      </c>
      <c r="HF40" s="49">
        <f t="shared" si="140"/>
        <v>0.80962350000000005</v>
      </c>
      <c r="HG40" s="49">
        <f t="shared" si="141"/>
        <v>17.234250000000003</v>
      </c>
      <c r="HH40" s="49">
        <f t="shared" si="142"/>
        <v>0.94788375000000014</v>
      </c>
      <c r="HI40" s="49">
        <f t="shared" si="143"/>
        <v>0.80962350000000005</v>
      </c>
      <c r="HJ40" s="49">
        <f t="shared" si="144"/>
        <v>3.5342158399999999</v>
      </c>
      <c r="HK40" s="50">
        <f t="shared" si="145"/>
        <v>2.906901279938475</v>
      </c>
      <c r="HL40" s="28">
        <f t="shared" si="146"/>
        <v>6.9675000000000001E-2</v>
      </c>
      <c r="HM40" s="28">
        <f t="shared" si="147"/>
        <v>0</v>
      </c>
      <c r="HN40" s="28">
        <f t="shared" si="148"/>
        <v>0.69674999999999998</v>
      </c>
      <c r="HO40" s="28">
        <f t="shared" si="149"/>
        <v>0.13935</v>
      </c>
      <c r="HP40" s="28">
        <f t="shared" si="150"/>
        <v>0</v>
      </c>
    </row>
    <row r="41" spans="1:224" x14ac:dyDescent="0.25">
      <c r="A41" s="1"/>
      <c r="B41" s="6"/>
      <c r="C41" s="334" t="s">
        <v>127</v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6"/>
      <c r="AG41" s="7"/>
      <c r="AH41" s="1"/>
      <c r="AI41" s="1"/>
      <c r="AJ41" s="118" t="s">
        <v>101</v>
      </c>
      <c r="AK41" s="119"/>
      <c r="AL41" s="119"/>
      <c r="AM41" s="119"/>
      <c r="AN41" s="119"/>
      <c r="AO41" s="119"/>
      <c r="AP41" s="119"/>
      <c r="AQ41" s="119"/>
      <c r="AR41" s="119"/>
      <c r="AS41" s="119"/>
      <c r="AT41" s="120">
        <v>2.5</v>
      </c>
      <c r="AU41" s="120"/>
      <c r="AV41" s="120"/>
      <c r="AW41" s="120">
        <v>109</v>
      </c>
      <c r="AX41" s="120"/>
      <c r="AY41" s="120"/>
      <c r="AZ41" s="120"/>
      <c r="BA41" s="121"/>
      <c r="BB41" s="116"/>
      <c r="BC41" s="76"/>
      <c r="BE41" s="28">
        <v>1</v>
      </c>
      <c r="BF41" s="28">
        <v>0</v>
      </c>
      <c r="BW41">
        <v>26</v>
      </c>
      <c r="BY41" s="36">
        <f t="shared" si="33"/>
        <v>1.2136989664947879</v>
      </c>
      <c r="BZ41" s="36">
        <f t="shared" si="34"/>
        <v>1.1659456684300986</v>
      </c>
      <c r="CA41" s="36">
        <f t="shared" si="35"/>
        <v>1.6717957252665507</v>
      </c>
      <c r="CB41" s="36">
        <f t="shared" si="36"/>
        <v>1.8625651276965038</v>
      </c>
      <c r="CC41" s="36">
        <f t="shared" si="37"/>
        <v>2.0356102950657085</v>
      </c>
      <c r="CD41" s="36">
        <f t="shared" si="38"/>
        <v>1.7266667989090005</v>
      </c>
      <c r="CE41" s="36">
        <f t="shared" si="39"/>
        <v>2.3490414306967518</v>
      </c>
      <c r="CJ41" s="78"/>
      <c r="CK41" s="78"/>
      <c r="CL41" s="78"/>
      <c r="CM41" s="78"/>
      <c r="CS41" s="26"/>
      <c r="CT41" s="27"/>
      <c r="CU41" s="24"/>
      <c r="CV41" s="24"/>
      <c r="CW41" s="27"/>
      <c r="CZ41" s="41">
        <v>1644</v>
      </c>
      <c r="DA41" s="1">
        <v>2180</v>
      </c>
      <c r="DB41" s="49">
        <f t="shared" si="167"/>
        <v>0</v>
      </c>
      <c r="DC41" s="49">
        <f t="shared" si="168"/>
        <v>3.58392</v>
      </c>
      <c r="DD41" s="49">
        <f t="shared" si="169"/>
        <v>3.4195199999999999</v>
      </c>
      <c r="DE41" s="49">
        <f t="shared" si="170"/>
        <v>10.936</v>
      </c>
      <c r="DF41" s="49">
        <f t="shared" si="156"/>
        <v>0.60148000000000001</v>
      </c>
      <c r="DG41" s="49">
        <f t="shared" si="171"/>
        <v>3.4195199999999999</v>
      </c>
      <c r="DH41" s="49">
        <f t="shared" si="172"/>
        <v>0.32879999999999998</v>
      </c>
      <c r="DI41" s="50">
        <f t="shared" si="173"/>
        <v>1.2136989664947879</v>
      </c>
      <c r="DJ41" s="49">
        <f t="shared" si="49"/>
        <v>0.16439999999999999</v>
      </c>
      <c r="DK41" s="49">
        <f t="shared" si="50"/>
        <v>0</v>
      </c>
      <c r="DL41" s="49">
        <f t="shared" si="51"/>
        <v>3.2879999999999998</v>
      </c>
      <c r="DM41" s="49">
        <f t="shared" si="52"/>
        <v>0.32879999999999998</v>
      </c>
      <c r="DN41" s="49">
        <f t="shared" si="53"/>
        <v>0</v>
      </c>
      <c r="DO41" s="49"/>
      <c r="DP41" s="41">
        <v>1644</v>
      </c>
      <c r="DQ41" s="1">
        <v>2180</v>
      </c>
      <c r="DR41" s="49">
        <f t="shared" si="56"/>
        <v>0.83363200000000004</v>
      </c>
      <c r="DS41" s="49">
        <f t="shared" si="57"/>
        <v>0.28828799999999999</v>
      </c>
      <c r="DT41" s="49">
        <f t="shared" si="58"/>
        <v>3.58392</v>
      </c>
      <c r="DU41" s="49">
        <f t="shared" si="59"/>
        <v>2.3347999999999995</v>
      </c>
      <c r="DV41" s="49">
        <f t="shared" si="60"/>
        <v>11.864000000000001</v>
      </c>
      <c r="DW41" s="49">
        <f t="shared" si="61"/>
        <v>0.6525200000000001</v>
      </c>
      <c r="DX41" s="49">
        <f t="shared" si="62"/>
        <v>2.3347999999999995</v>
      </c>
      <c r="DY41" s="49">
        <f t="shared" si="63"/>
        <v>1.191336</v>
      </c>
      <c r="DZ41" s="50">
        <f t="shared" si="64"/>
        <v>1.1659456684300986</v>
      </c>
      <c r="EA41" s="49">
        <f t="shared" si="65"/>
        <v>0.12720000000000001</v>
      </c>
      <c r="EB41" s="49">
        <f t="shared" si="66"/>
        <v>0</v>
      </c>
      <c r="EC41" s="49">
        <f t="shared" si="67"/>
        <v>2.544</v>
      </c>
      <c r="ED41" s="49">
        <f t="shared" si="68"/>
        <v>0.25440000000000002</v>
      </c>
      <c r="EE41" s="49">
        <f t="shared" si="69"/>
        <v>0</v>
      </c>
      <c r="EF41" s="1"/>
      <c r="EG41" s="48">
        <v>1850</v>
      </c>
      <c r="EH41" s="49">
        <v>2180</v>
      </c>
      <c r="EI41" s="49">
        <f t="shared" si="70"/>
        <v>0.83101599999999998</v>
      </c>
      <c r="EJ41" s="49">
        <f t="shared" si="71"/>
        <v>0.15303600000000001</v>
      </c>
      <c r="EK41" s="49">
        <f t="shared" si="72"/>
        <v>4.0330000000000004</v>
      </c>
      <c r="EL41" s="49">
        <f t="shared" si="73"/>
        <v>2.893548</v>
      </c>
      <c r="EM41" s="49">
        <f t="shared" si="74"/>
        <v>14.064</v>
      </c>
      <c r="EN41" s="49">
        <f t="shared" si="75"/>
        <v>0.77351999999999999</v>
      </c>
      <c r="EO41" s="49">
        <f t="shared" si="76"/>
        <v>2.893548</v>
      </c>
      <c r="EP41" s="49">
        <f t="shared" si="77"/>
        <v>3.0752841599999998</v>
      </c>
      <c r="EQ41" s="50">
        <f t="shared" si="78"/>
        <v>1.6717957252665507</v>
      </c>
      <c r="ER41" s="28">
        <f t="shared" si="79"/>
        <v>0.15540000000000001</v>
      </c>
      <c r="ES41" s="28">
        <f t="shared" si="80"/>
        <v>0</v>
      </c>
      <c r="ET41" s="28">
        <f t="shared" si="81"/>
        <v>3.1080000000000001</v>
      </c>
      <c r="EU41" s="28">
        <f t="shared" si="82"/>
        <v>0.31080000000000002</v>
      </c>
      <c r="EV41" s="28">
        <f t="shared" si="83"/>
        <v>0</v>
      </c>
      <c r="EX41" s="48">
        <v>1850</v>
      </c>
      <c r="EY41" s="49">
        <v>2180</v>
      </c>
      <c r="EZ41" s="49">
        <f t="shared" si="86"/>
        <v>0.83101599999999998</v>
      </c>
      <c r="FA41" s="49">
        <f t="shared" si="87"/>
        <v>0.30607200000000001</v>
      </c>
      <c r="FB41" s="49">
        <f t="shared" si="88"/>
        <v>0.30214800000000003</v>
      </c>
      <c r="FC41" s="49">
        <f t="shared" si="89"/>
        <v>4.0330000000000004</v>
      </c>
      <c r="FD41" s="49">
        <f t="shared" si="90"/>
        <v>2.4615640000000005</v>
      </c>
      <c r="FE41" s="49">
        <f t="shared" si="91"/>
        <v>20.984000000000002</v>
      </c>
      <c r="FF41" s="49">
        <f t="shared" si="92"/>
        <v>1.15412</v>
      </c>
      <c r="FG41" s="49">
        <f t="shared" si="93"/>
        <v>2.4615640000000005</v>
      </c>
      <c r="FH41" s="49">
        <f t="shared" si="94"/>
        <v>4.5939323200000004</v>
      </c>
      <c r="FI41" s="50">
        <f t="shared" si="95"/>
        <v>2.0356102950657085</v>
      </c>
      <c r="FJ41" s="28">
        <f t="shared" si="96"/>
        <v>0.13220000000000001</v>
      </c>
      <c r="FK41" s="28">
        <f t="shared" si="97"/>
        <v>0</v>
      </c>
      <c r="FL41" s="28">
        <f t="shared" si="98"/>
        <v>2.6440000000000001</v>
      </c>
      <c r="FM41" s="28">
        <f t="shared" si="99"/>
        <v>0.26440000000000002</v>
      </c>
      <c r="FN41" s="28">
        <f t="shared" si="100"/>
        <v>0</v>
      </c>
      <c r="FQ41" s="48">
        <v>1850</v>
      </c>
      <c r="FR41" s="49">
        <v>2180</v>
      </c>
      <c r="FS41" s="49">
        <f t="shared" si="103"/>
        <v>0.83101599999999998</v>
      </c>
      <c r="FT41" s="49">
        <f t="shared" si="104"/>
        <v>0.15303600000000001</v>
      </c>
      <c r="FU41" s="49">
        <f t="shared" si="105"/>
        <v>0.30214800000000003</v>
      </c>
      <c r="FV41" s="49">
        <f t="shared" si="106"/>
        <v>4.0330000000000004</v>
      </c>
      <c r="FW41" s="49">
        <f t="shared" si="107"/>
        <v>2.6068000000000002</v>
      </c>
      <c r="FX41" s="49">
        <f t="shared" si="108"/>
        <v>15.972</v>
      </c>
      <c r="FY41" s="49">
        <f t="shared" si="109"/>
        <v>0.87846000000000002</v>
      </c>
      <c r="FZ41" s="49">
        <f t="shared" si="110"/>
        <v>2.6068000000000002</v>
      </c>
      <c r="GA41" s="49">
        <f t="shared" si="111"/>
        <v>4.0264651599999999</v>
      </c>
      <c r="GB41" s="50">
        <f t="shared" si="112"/>
        <v>1.8625651276965038</v>
      </c>
      <c r="GC41" s="28">
        <f t="shared" si="113"/>
        <v>0.14000000000000001</v>
      </c>
      <c r="GD41" s="28">
        <f t="shared" si="114"/>
        <v>0</v>
      </c>
      <c r="GE41" s="28">
        <f t="shared" si="115"/>
        <v>1.4</v>
      </c>
      <c r="GF41" s="28">
        <f t="shared" si="116"/>
        <v>0.28000000000000003</v>
      </c>
      <c r="GG41" s="28">
        <f t="shared" si="117"/>
        <v>0</v>
      </c>
      <c r="GI41" s="48">
        <v>1850</v>
      </c>
      <c r="GJ41" s="49">
        <v>2180</v>
      </c>
      <c r="GK41" s="49">
        <f t="shared" si="120"/>
        <v>0.83101599999999998</v>
      </c>
      <c r="GL41" s="49">
        <f t="shared" si="121"/>
        <v>0.30410999999999999</v>
      </c>
      <c r="GM41" s="49">
        <f t="shared" si="122"/>
        <v>4.0330000000000004</v>
      </c>
      <c r="GN41" s="49">
        <f t="shared" si="123"/>
        <v>2.7501740000000003</v>
      </c>
      <c r="GO41" s="49">
        <f t="shared" si="124"/>
        <v>16.202999999999999</v>
      </c>
      <c r="GP41" s="49">
        <f t="shared" si="125"/>
        <v>0.89116499999999998</v>
      </c>
      <c r="GQ41" s="49">
        <f t="shared" si="126"/>
        <v>2.7501740000000003</v>
      </c>
      <c r="GR41" s="49">
        <f t="shared" si="127"/>
        <v>3.3223081999999997</v>
      </c>
      <c r="GS41" s="50">
        <f t="shared" si="128"/>
        <v>1.7266667989090005</v>
      </c>
      <c r="GT41" s="28">
        <f t="shared" si="129"/>
        <v>0.1477</v>
      </c>
      <c r="GU41" s="28">
        <f t="shared" si="130"/>
        <v>0</v>
      </c>
      <c r="GV41" s="28">
        <f t="shared" si="131"/>
        <v>1.4770000000000001</v>
      </c>
      <c r="GW41" s="28">
        <f t="shared" si="132"/>
        <v>0.2954</v>
      </c>
      <c r="GX41" s="28">
        <f t="shared" si="133"/>
        <v>0</v>
      </c>
      <c r="GZ41" s="48">
        <v>1850</v>
      </c>
      <c r="HA41" s="49">
        <v>2180</v>
      </c>
      <c r="HB41" s="49">
        <f t="shared" si="136"/>
        <v>0.83101599999999998</v>
      </c>
      <c r="HC41" s="49">
        <f t="shared" si="137"/>
        <v>0.61214400000000002</v>
      </c>
      <c r="HD41" s="49">
        <f t="shared" si="138"/>
        <v>6.3765000000000002E-3</v>
      </c>
      <c r="HE41" s="49">
        <f t="shared" si="139"/>
        <v>4.0330000000000004</v>
      </c>
      <c r="HF41" s="49">
        <f t="shared" si="140"/>
        <v>2.4517885000000006</v>
      </c>
      <c r="HG41" s="49">
        <f t="shared" si="141"/>
        <v>27.494249999999997</v>
      </c>
      <c r="HH41" s="49">
        <f t="shared" si="142"/>
        <v>1.5121837499999999</v>
      </c>
      <c r="HI41" s="49">
        <f t="shared" si="143"/>
        <v>2.4517885000000006</v>
      </c>
      <c r="HJ41" s="49">
        <f t="shared" si="144"/>
        <v>5.5097118399999996</v>
      </c>
      <c r="HK41" s="50">
        <f t="shared" si="145"/>
        <v>2.3490414306967518</v>
      </c>
      <c r="HL41" s="28">
        <f t="shared" si="146"/>
        <v>0.13167499999999999</v>
      </c>
      <c r="HM41" s="28">
        <f t="shared" si="147"/>
        <v>0</v>
      </c>
      <c r="HN41" s="28">
        <f t="shared" si="148"/>
        <v>1.3167500000000001</v>
      </c>
      <c r="HO41" s="28">
        <f t="shared" si="149"/>
        <v>0.26334999999999997</v>
      </c>
      <c r="HP41" s="28">
        <f t="shared" si="150"/>
        <v>0</v>
      </c>
    </row>
    <row r="42" spans="1:224" x14ac:dyDescent="0.25">
      <c r="A42" s="1"/>
      <c r="B42" s="6"/>
      <c r="C42" s="340" t="s">
        <v>131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2"/>
      <c r="AG42" s="7"/>
      <c r="AH42" s="1"/>
      <c r="AI42" s="1"/>
      <c r="AJ42" s="118" t="s">
        <v>102</v>
      </c>
      <c r="AK42" s="119"/>
      <c r="AL42" s="119"/>
      <c r="AM42" s="119"/>
      <c r="AN42" s="119"/>
      <c r="AO42" s="119"/>
      <c r="AP42" s="119"/>
      <c r="AQ42" s="119"/>
      <c r="AR42" s="119"/>
      <c r="AS42" s="119"/>
      <c r="AT42" s="120">
        <v>2.75</v>
      </c>
      <c r="AU42" s="120"/>
      <c r="AV42" s="120"/>
      <c r="AW42" s="120">
        <v>109</v>
      </c>
      <c r="AX42" s="120"/>
      <c r="AY42" s="120"/>
      <c r="AZ42" s="120"/>
      <c r="BA42" s="121"/>
      <c r="BB42" s="116"/>
      <c r="BC42" s="76"/>
      <c r="BE42" s="28">
        <v>1</v>
      </c>
      <c r="BF42" s="28">
        <v>0</v>
      </c>
      <c r="BW42">
        <v>27</v>
      </c>
      <c r="BY42" s="36">
        <f t="shared" si="33"/>
        <v>1.2211133151500122</v>
      </c>
      <c r="BZ42" s="36">
        <f t="shared" si="34"/>
        <v>1.1735581453012645</v>
      </c>
      <c r="CA42" s="36">
        <f t="shared" si="35"/>
        <v>1.7624224088767668</v>
      </c>
      <c r="CB42" s="36">
        <f t="shared" si="36"/>
        <v>2.0071915013637489</v>
      </c>
      <c r="CC42" s="36">
        <f t="shared" si="37"/>
        <v>2.2171906211257131</v>
      </c>
      <c r="CD42" s="36">
        <f t="shared" si="38"/>
        <v>1.8448185903793701</v>
      </c>
      <c r="CE42" s="36">
        <f t="shared" si="39"/>
        <v>2.6227868801140586</v>
      </c>
      <c r="CI42" s="25"/>
      <c r="CJ42" s="78"/>
      <c r="CK42" s="78"/>
      <c r="CL42" s="78"/>
      <c r="CM42" s="78"/>
      <c r="CS42" s="26"/>
      <c r="CT42" s="27"/>
      <c r="CU42" s="24"/>
      <c r="CV42" s="24"/>
      <c r="CW42" s="27"/>
      <c r="CZ42" s="41">
        <v>1480</v>
      </c>
      <c r="DA42" s="1">
        <v>2180</v>
      </c>
      <c r="DB42" s="49">
        <f t="shared" si="167"/>
        <v>0</v>
      </c>
      <c r="DC42" s="49">
        <f t="shared" si="168"/>
        <v>3.2263999999999999</v>
      </c>
      <c r="DD42" s="49">
        <f t="shared" si="169"/>
        <v>3.0783999999999998</v>
      </c>
      <c r="DE42" s="49">
        <f t="shared" si="170"/>
        <v>10.280000000000001</v>
      </c>
      <c r="DF42" s="49">
        <f t="shared" si="156"/>
        <v>0.56540000000000001</v>
      </c>
      <c r="DG42" s="49">
        <f t="shared" si="171"/>
        <v>3.0783999999999998</v>
      </c>
      <c r="DH42" s="49">
        <f t="shared" si="172"/>
        <v>0.29599999999999999</v>
      </c>
      <c r="DI42" s="50">
        <f t="shared" si="173"/>
        <v>1.2211133151500122</v>
      </c>
      <c r="DJ42" s="49">
        <f t="shared" si="49"/>
        <v>0.14799999999999999</v>
      </c>
      <c r="DK42" s="49">
        <f t="shared" si="50"/>
        <v>0</v>
      </c>
      <c r="DL42" s="49">
        <f t="shared" si="51"/>
        <v>2.96</v>
      </c>
      <c r="DM42" s="49">
        <f t="shared" si="52"/>
        <v>0.29599999999999999</v>
      </c>
      <c r="DN42" s="49">
        <f t="shared" si="53"/>
        <v>0</v>
      </c>
      <c r="DO42" s="49"/>
      <c r="DP42" s="41">
        <v>1480</v>
      </c>
      <c r="DQ42" s="1">
        <v>2180</v>
      </c>
      <c r="DR42" s="49">
        <f t="shared" si="56"/>
        <v>0.79788000000000003</v>
      </c>
      <c r="DS42" s="49">
        <f t="shared" si="57"/>
        <v>0.28828799999999999</v>
      </c>
      <c r="DT42" s="49">
        <f t="shared" si="58"/>
        <v>3.2263999999999999</v>
      </c>
      <c r="DU42" s="49">
        <f t="shared" si="59"/>
        <v>2.0294319999999999</v>
      </c>
      <c r="DV42" s="49">
        <f t="shared" si="60"/>
        <v>10.879999999999999</v>
      </c>
      <c r="DW42" s="49">
        <f t="shared" si="61"/>
        <v>0.59839999999999993</v>
      </c>
      <c r="DX42" s="49">
        <f t="shared" si="62"/>
        <v>2.0294319999999999</v>
      </c>
      <c r="DY42" s="49">
        <f t="shared" si="63"/>
        <v>1.158536</v>
      </c>
      <c r="DZ42" s="50">
        <f t="shared" si="64"/>
        <v>1.1735581453012645</v>
      </c>
      <c r="EA42" s="49">
        <f t="shared" si="65"/>
        <v>0.1108</v>
      </c>
      <c r="EB42" s="49">
        <f t="shared" si="66"/>
        <v>0</v>
      </c>
      <c r="EC42" s="49">
        <f t="shared" si="67"/>
        <v>2.2160000000000002</v>
      </c>
      <c r="ED42" s="49">
        <f t="shared" si="68"/>
        <v>0.22159999999999999</v>
      </c>
      <c r="EE42" s="49">
        <f t="shared" si="69"/>
        <v>0</v>
      </c>
      <c r="EF42" s="1"/>
      <c r="EG42" s="48">
        <v>1480</v>
      </c>
      <c r="EH42" s="49">
        <v>2180</v>
      </c>
      <c r="EI42" s="49">
        <f t="shared" si="70"/>
        <v>0.75035600000000002</v>
      </c>
      <c r="EJ42" s="49">
        <f t="shared" si="71"/>
        <v>0.15303600000000001</v>
      </c>
      <c r="EK42" s="49">
        <f t="shared" si="72"/>
        <v>3.2263999999999999</v>
      </c>
      <c r="EL42" s="49">
        <f t="shared" si="73"/>
        <v>2.2046079999999999</v>
      </c>
      <c r="EM42" s="49">
        <f t="shared" si="74"/>
        <v>12.584</v>
      </c>
      <c r="EN42" s="49">
        <f t="shared" si="75"/>
        <v>0.69211999999999996</v>
      </c>
      <c r="EO42" s="49">
        <f t="shared" si="76"/>
        <v>2.2046079999999999</v>
      </c>
      <c r="EP42" s="49">
        <f t="shared" si="77"/>
        <v>2.7895516600000003</v>
      </c>
      <c r="EQ42" s="50">
        <f t="shared" si="78"/>
        <v>1.7624224088767668</v>
      </c>
      <c r="ER42" s="28">
        <f t="shared" si="79"/>
        <v>0.11840000000000001</v>
      </c>
      <c r="ES42" s="28">
        <f t="shared" si="80"/>
        <v>0</v>
      </c>
      <c r="ET42" s="28">
        <f t="shared" si="81"/>
        <v>2.3679999999999999</v>
      </c>
      <c r="EU42" s="28">
        <f t="shared" si="82"/>
        <v>0.23680000000000001</v>
      </c>
      <c r="EV42" s="28">
        <f t="shared" si="83"/>
        <v>0</v>
      </c>
      <c r="EX42" s="48">
        <v>1480</v>
      </c>
      <c r="EY42" s="49">
        <v>2180</v>
      </c>
      <c r="EZ42" s="49">
        <f t="shared" si="86"/>
        <v>0.75035600000000002</v>
      </c>
      <c r="FA42" s="49">
        <f t="shared" si="87"/>
        <v>0.30607200000000001</v>
      </c>
      <c r="FB42" s="49">
        <f t="shared" si="88"/>
        <v>0.30214800000000003</v>
      </c>
      <c r="FC42" s="49">
        <f t="shared" si="89"/>
        <v>3.2263999999999999</v>
      </c>
      <c r="FD42" s="49">
        <f t="shared" si="90"/>
        <v>1.772624</v>
      </c>
      <c r="FE42" s="49">
        <f t="shared" si="91"/>
        <v>19.504000000000001</v>
      </c>
      <c r="FF42" s="49">
        <f t="shared" si="92"/>
        <v>1.0727200000000001</v>
      </c>
      <c r="FG42" s="49">
        <f t="shared" si="93"/>
        <v>1.772624</v>
      </c>
      <c r="FH42" s="49">
        <f t="shared" si="94"/>
        <v>4.3081998200000005</v>
      </c>
      <c r="FI42" s="50">
        <f t="shared" si="95"/>
        <v>2.2171906211257131</v>
      </c>
      <c r="FJ42" s="28">
        <f t="shared" si="96"/>
        <v>9.5200000000000007E-2</v>
      </c>
      <c r="FK42" s="28">
        <f t="shared" si="97"/>
        <v>0</v>
      </c>
      <c r="FL42" s="28">
        <f t="shared" si="98"/>
        <v>1.9039999999999999</v>
      </c>
      <c r="FM42" s="28">
        <f t="shared" si="99"/>
        <v>0.19040000000000001</v>
      </c>
      <c r="FN42" s="28">
        <f t="shared" si="100"/>
        <v>0</v>
      </c>
      <c r="FQ42" s="48">
        <v>1480</v>
      </c>
      <c r="FR42" s="49">
        <v>2180</v>
      </c>
      <c r="FS42" s="49">
        <f t="shared" si="103"/>
        <v>0.75035600000000002</v>
      </c>
      <c r="FT42" s="49">
        <f t="shared" si="104"/>
        <v>0.15303600000000001</v>
      </c>
      <c r="FU42" s="49">
        <f t="shared" si="105"/>
        <v>0.30214800000000003</v>
      </c>
      <c r="FV42" s="49">
        <f t="shared" si="106"/>
        <v>3.2263999999999999</v>
      </c>
      <c r="FW42" s="49">
        <f t="shared" si="107"/>
        <v>1.9178599999999999</v>
      </c>
      <c r="FX42" s="49">
        <f t="shared" si="108"/>
        <v>14.862</v>
      </c>
      <c r="FY42" s="49">
        <f t="shared" si="109"/>
        <v>0.81740999999999997</v>
      </c>
      <c r="FZ42" s="49">
        <f t="shared" si="110"/>
        <v>1.9178599999999999</v>
      </c>
      <c r="GA42" s="49">
        <f t="shared" si="111"/>
        <v>3.7407326600000004</v>
      </c>
      <c r="GB42" s="50">
        <f t="shared" si="112"/>
        <v>2.0071915013637489</v>
      </c>
      <c r="GC42" s="28">
        <f t="shared" si="113"/>
        <v>0.10299999999999999</v>
      </c>
      <c r="GD42" s="28">
        <f t="shared" si="114"/>
        <v>0</v>
      </c>
      <c r="GE42" s="28">
        <f t="shared" si="115"/>
        <v>1.03</v>
      </c>
      <c r="GF42" s="28">
        <f t="shared" si="116"/>
        <v>0.20599999999999999</v>
      </c>
      <c r="GG42" s="28">
        <f t="shared" si="117"/>
        <v>0</v>
      </c>
      <c r="GI42" s="48">
        <v>1480</v>
      </c>
      <c r="GJ42" s="49">
        <v>2180</v>
      </c>
      <c r="GK42" s="49">
        <f t="shared" si="120"/>
        <v>0.75035600000000002</v>
      </c>
      <c r="GL42" s="49">
        <f t="shared" si="121"/>
        <v>0.30410999999999999</v>
      </c>
      <c r="GM42" s="49">
        <f t="shared" si="122"/>
        <v>3.2263999999999999</v>
      </c>
      <c r="GN42" s="49">
        <f t="shared" si="123"/>
        <v>2.0612339999999998</v>
      </c>
      <c r="GO42" s="49">
        <f t="shared" si="124"/>
        <v>15.093</v>
      </c>
      <c r="GP42" s="49">
        <f t="shared" si="125"/>
        <v>0.83011500000000005</v>
      </c>
      <c r="GQ42" s="49">
        <f t="shared" si="126"/>
        <v>2.0612339999999998</v>
      </c>
      <c r="GR42" s="49">
        <f t="shared" si="127"/>
        <v>3.0607736999999999</v>
      </c>
      <c r="GS42" s="50">
        <f t="shared" si="128"/>
        <v>1.8448185903793701</v>
      </c>
      <c r="GT42" s="28">
        <f t="shared" si="129"/>
        <v>0.11070000000000001</v>
      </c>
      <c r="GU42" s="28">
        <f t="shared" si="130"/>
        <v>0</v>
      </c>
      <c r="GV42" s="28">
        <f t="shared" si="131"/>
        <v>1.107</v>
      </c>
      <c r="GW42" s="28">
        <f t="shared" si="132"/>
        <v>0.22140000000000001</v>
      </c>
      <c r="GX42" s="28">
        <f t="shared" si="133"/>
        <v>0</v>
      </c>
      <c r="GZ42" s="48">
        <v>1480</v>
      </c>
      <c r="HA42" s="49">
        <v>2180</v>
      </c>
      <c r="HB42" s="49">
        <f t="shared" si="136"/>
        <v>0.75035600000000002</v>
      </c>
      <c r="HC42" s="49">
        <f t="shared" si="137"/>
        <v>0.61214400000000002</v>
      </c>
      <c r="HD42" s="49">
        <f t="shared" si="138"/>
        <v>6.3765000000000002E-3</v>
      </c>
      <c r="HE42" s="49">
        <f t="shared" si="139"/>
        <v>3.2263999999999999</v>
      </c>
      <c r="HF42" s="49">
        <f t="shared" si="140"/>
        <v>1.7628484999999998</v>
      </c>
      <c r="HG42" s="49">
        <f t="shared" si="141"/>
        <v>26.384250000000002</v>
      </c>
      <c r="HH42" s="49">
        <f t="shared" si="142"/>
        <v>1.4511337500000001</v>
      </c>
      <c r="HI42" s="49">
        <f t="shared" si="143"/>
        <v>1.7628484999999998</v>
      </c>
      <c r="HJ42" s="49">
        <f t="shared" si="144"/>
        <v>5.2481773399999998</v>
      </c>
      <c r="HK42" s="50">
        <f t="shared" si="145"/>
        <v>2.6227868801140586</v>
      </c>
      <c r="HL42" s="28">
        <f t="shared" si="146"/>
        <v>9.4674999999999995E-2</v>
      </c>
      <c r="HM42" s="28">
        <f t="shared" si="147"/>
        <v>0</v>
      </c>
      <c r="HN42" s="28">
        <f t="shared" si="148"/>
        <v>0.94674999999999998</v>
      </c>
      <c r="HO42" s="28">
        <f t="shared" si="149"/>
        <v>0.18934999999999999</v>
      </c>
      <c r="HP42" s="28">
        <f t="shared" si="150"/>
        <v>0</v>
      </c>
    </row>
    <row r="43" spans="1:224" x14ac:dyDescent="0.25">
      <c r="A43" s="1"/>
      <c r="B43" s="6"/>
      <c r="C43" s="340" t="s">
        <v>129</v>
      </c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2"/>
      <c r="AG43" s="7"/>
      <c r="AH43" s="1"/>
      <c r="AI43" s="1"/>
      <c r="AJ43" s="118" t="s">
        <v>103</v>
      </c>
      <c r="AK43" s="119"/>
      <c r="AL43" s="119"/>
      <c r="AM43" s="119"/>
      <c r="AN43" s="119"/>
      <c r="AO43" s="119"/>
      <c r="AP43" s="119"/>
      <c r="AQ43" s="119"/>
      <c r="AR43" s="119"/>
      <c r="AS43" s="119"/>
      <c r="AT43" s="120">
        <v>3.81</v>
      </c>
      <c r="AU43" s="120"/>
      <c r="AV43" s="120"/>
      <c r="AW43" s="120">
        <v>78</v>
      </c>
      <c r="AX43" s="120"/>
      <c r="AY43" s="120"/>
      <c r="AZ43" s="120"/>
      <c r="BA43" s="121"/>
      <c r="BB43" s="116"/>
      <c r="BC43" s="76"/>
      <c r="BE43" s="28">
        <v>0</v>
      </c>
      <c r="BF43" s="28">
        <v>1</v>
      </c>
      <c r="BW43">
        <v>28</v>
      </c>
      <c r="BY43" s="36">
        <f t="shared" si="33"/>
        <v>1.3115261026498812</v>
      </c>
      <c r="BZ43" s="36">
        <f t="shared" si="34"/>
        <v>1.047589136367638</v>
      </c>
      <c r="CA43" s="36">
        <f t="shared" si="35"/>
        <v>1.8587265208204951</v>
      </c>
      <c r="CB43" s="36">
        <f t="shared" si="36"/>
        <v>2.0901148472576816</v>
      </c>
      <c r="CC43" s="36">
        <f t="shared" si="37"/>
        <v>2.2617321375121047</v>
      </c>
      <c r="CD43" s="36">
        <f t="shared" si="38"/>
        <v>1.914981270358306</v>
      </c>
      <c r="CE43" s="36">
        <f t="shared" si="39"/>
        <v>2.6166934655339382</v>
      </c>
      <c r="CI43" s="25"/>
      <c r="CJ43" s="78"/>
      <c r="CK43" s="78"/>
      <c r="CL43" s="78"/>
      <c r="CM43" s="78"/>
      <c r="CS43" s="26"/>
      <c r="CT43" s="27"/>
      <c r="CU43" s="24"/>
      <c r="CV43" s="24"/>
      <c r="CW43" s="27"/>
      <c r="CZ43" s="41">
        <f>1535+$DC$17</f>
        <v>1535</v>
      </c>
      <c r="DA43" s="1">
        <f>1480</f>
        <v>1480</v>
      </c>
      <c r="DB43" s="49">
        <f t="shared" si="167"/>
        <v>0</v>
      </c>
      <c r="DC43" s="49">
        <f t="shared" si="168"/>
        <v>2.2717999999999998</v>
      </c>
      <c r="DD43" s="49">
        <f t="shared" si="169"/>
        <v>2.1182999999999996</v>
      </c>
      <c r="DE43" s="49">
        <f t="shared" si="170"/>
        <v>7.5650000000000004</v>
      </c>
      <c r="DF43" s="49">
        <f t="shared" si="156"/>
        <v>0.41607500000000003</v>
      </c>
      <c r="DG43" s="49">
        <f t="shared" si="171"/>
        <v>2.1182999999999996</v>
      </c>
      <c r="DH43" s="49">
        <f t="shared" si="172"/>
        <v>0.44514999999999999</v>
      </c>
      <c r="DI43" s="50">
        <f t="shared" si="173"/>
        <v>1.3115261026498812</v>
      </c>
      <c r="DJ43" s="49">
        <f t="shared" si="49"/>
        <v>0</v>
      </c>
      <c r="DK43" s="49">
        <f t="shared" si="50"/>
        <v>0.1535</v>
      </c>
      <c r="DL43" s="49">
        <f t="shared" si="51"/>
        <v>1.5349999999999999</v>
      </c>
      <c r="DM43" s="49">
        <f t="shared" si="52"/>
        <v>0</v>
      </c>
      <c r="DN43" s="49">
        <f t="shared" si="53"/>
        <v>0.44514999999999999</v>
      </c>
      <c r="DO43" s="49"/>
      <c r="DP43" s="41">
        <f>1535+$DC$17</f>
        <v>1535</v>
      </c>
      <c r="DQ43" s="1">
        <f>1480</f>
        <v>1480</v>
      </c>
      <c r="DR43" s="49">
        <f t="shared" si="56"/>
        <v>0.65727000000000002</v>
      </c>
      <c r="DS43" s="49">
        <f t="shared" si="57"/>
        <v>0.18048800000000001</v>
      </c>
      <c r="DT43" s="49">
        <f t="shared" si="58"/>
        <v>2.2717999999999998</v>
      </c>
      <c r="DU43" s="49">
        <f t="shared" si="59"/>
        <v>1.3177419999999997</v>
      </c>
      <c r="DV43" s="49">
        <f t="shared" si="60"/>
        <v>8.6470000000000002</v>
      </c>
      <c r="DW43" s="49">
        <f t="shared" si="61"/>
        <v>0.47558500000000004</v>
      </c>
      <c r="DX43" s="49">
        <f t="shared" si="62"/>
        <v>1.3177419999999997</v>
      </c>
      <c r="DY43" s="49">
        <f t="shared" si="63"/>
        <v>0.58658600000000005</v>
      </c>
      <c r="DZ43" s="50">
        <f t="shared" si="64"/>
        <v>1.047589136367638</v>
      </c>
      <c r="EA43" s="49">
        <f t="shared" si="65"/>
        <v>0</v>
      </c>
      <c r="EB43" s="49">
        <f t="shared" si="66"/>
        <v>0.1163</v>
      </c>
      <c r="EC43" s="49">
        <f t="shared" si="67"/>
        <v>1.163</v>
      </c>
      <c r="ED43" s="49">
        <f t="shared" si="68"/>
        <v>0</v>
      </c>
      <c r="EE43" s="49">
        <f t="shared" si="69"/>
        <v>0</v>
      </c>
      <c r="EG43" s="48">
        <v>1535</v>
      </c>
      <c r="EH43" s="49">
        <v>1480</v>
      </c>
      <c r="EI43" s="49">
        <f t="shared" si="70"/>
        <v>0.60974600000000001</v>
      </c>
      <c r="EJ43" s="49">
        <f t="shared" si="71"/>
        <v>9.8435999999999996E-2</v>
      </c>
      <c r="EK43" s="49">
        <f t="shared" si="72"/>
        <v>2.2717999999999998</v>
      </c>
      <c r="EL43" s="49">
        <f t="shared" si="73"/>
        <v>1.4397180000000001</v>
      </c>
      <c r="EM43" s="49">
        <f t="shared" si="74"/>
        <v>8.7650000000000006</v>
      </c>
      <c r="EN43" s="49">
        <f t="shared" si="75"/>
        <v>0.48207500000000003</v>
      </c>
      <c r="EO43" s="49">
        <f t="shared" si="76"/>
        <v>1.4397180000000001</v>
      </c>
      <c r="EP43" s="49">
        <f t="shared" si="77"/>
        <v>2.3008619100000001</v>
      </c>
      <c r="EQ43" s="50">
        <f t="shared" si="78"/>
        <v>1.8587265208204951</v>
      </c>
      <c r="ER43" s="28">
        <f t="shared" si="79"/>
        <v>0</v>
      </c>
      <c r="ES43" s="28">
        <f t="shared" si="80"/>
        <v>0.1239</v>
      </c>
      <c r="ET43" s="28">
        <f t="shared" si="81"/>
        <v>1.2390000000000001</v>
      </c>
      <c r="EU43" s="28">
        <f t="shared" si="82"/>
        <v>0</v>
      </c>
      <c r="EV43" s="28">
        <f t="shared" si="83"/>
        <v>0.32523750000000001</v>
      </c>
      <c r="EX43" s="48">
        <v>1535</v>
      </c>
      <c r="EY43" s="49">
        <v>1480</v>
      </c>
      <c r="EZ43" s="49">
        <f t="shared" si="86"/>
        <v>0.60974600000000001</v>
      </c>
      <c r="FA43" s="49">
        <f t="shared" si="87"/>
        <v>0.19687199999999999</v>
      </c>
      <c r="FB43" s="49">
        <f t="shared" si="88"/>
        <v>0.19434799999999999</v>
      </c>
      <c r="FC43" s="49">
        <f t="shared" si="89"/>
        <v>2.2717999999999998</v>
      </c>
      <c r="FD43" s="49">
        <f t="shared" si="90"/>
        <v>1.170134</v>
      </c>
      <c r="FE43" s="49">
        <f t="shared" si="91"/>
        <v>13.116999999999999</v>
      </c>
      <c r="FF43" s="49">
        <f t="shared" si="92"/>
        <v>0.72143499999999994</v>
      </c>
      <c r="FG43" s="49">
        <f t="shared" si="93"/>
        <v>1.170134</v>
      </c>
      <c r="FH43" s="49">
        <f t="shared" si="94"/>
        <v>3.2466340700000003</v>
      </c>
      <c r="FI43" s="50">
        <f t="shared" si="95"/>
        <v>2.2617321375121047</v>
      </c>
      <c r="FJ43" s="28">
        <f t="shared" si="96"/>
        <v>0</v>
      </c>
      <c r="FK43" s="28">
        <f t="shared" si="97"/>
        <v>0.1007</v>
      </c>
      <c r="FL43" s="28">
        <f t="shared" si="98"/>
        <v>1.0069999999999999</v>
      </c>
      <c r="FM43" s="28">
        <f t="shared" si="99"/>
        <v>0</v>
      </c>
      <c r="FN43" s="28">
        <f t="shared" si="100"/>
        <v>0.2643375</v>
      </c>
      <c r="FQ43" s="48">
        <v>1535</v>
      </c>
      <c r="FR43" s="49">
        <v>1480</v>
      </c>
      <c r="FS43" s="49">
        <f t="shared" si="103"/>
        <v>0.60974600000000001</v>
      </c>
      <c r="FT43" s="49">
        <f t="shared" si="104"/>
        <v>9.8435999999999996E-2</v>
      </c>
      <c r="FU43" s="49">
        <f t="shared" si="105"/>
        <v>0.19434799999999999</v>
      </c>
      <c r="FV43" s="49">
        <f t="shared" si="106"/>
        <v>2.2717999999999998</v>
      </c>
      <c r="FW43" s="49">
        <f t="shared" si="107"/>
        <v>1.2607699999999999</v>
      </c>
      <c r="FX43" s="49">
        <f t="shared" si="108"/>
        <v>10.827000000000002</v>
      </c>
      <c r="FY43" s="49">
        <f t="shared" si="109"/>
        <v>0.59548500000000015</v>
      </c>
      <c r="FZ43" s="49">
        <f t="shared" si="110"/>
        <v>1.2607699999999999</v>
      </c>
      <c r="GA43" s="49">
        <f t="shared" si="111"/>
        <v>2.8920679100000002</v>
      </c>
      <c r="GB43" s="50">
        <f t="shared" si="112"/>
        <v>2.0901148472576816</v>
      </c>
      <c r="GC43" s="28">
        <f t="shared" si="113"/>
        <v>0</v>
      </c>
      <c r="GD43" s="28">
        <f t="shared" si="114"/>
        <v>0.1085</v>
      </c>
      <c r="GE43" s="28">
        <f t="shared" si="115"/>
        <v>1.085</v>
      </c>
      <c r="GF43" s="28">
        <f t="shared" si="116"/>
        <v>0</v>
      </c>
      <c r="GG43" s="28">
        <f t="shared" si="117"/>
        <v>0.28481250000000002</v>
      </c>
      <c r="GI43" s="48">
        <v>1535</v>
      </c>
      <c r="GJ43" s="49">
        <v>1480</v>
      </c>
      <c r="GK43" s="49">
        <f t="shared" si="120"/>
        <v>0.60974600000000001</v>
      </c>
      <c r="GL43" s="49">
        <f t="shared" si="121"/>
        <v>0.19561000000000001</v>
      </c>
      <c r="GM43" s="49">
        <f t="shared" si="122"/>
        <v>2.2717999999999998</v>
      </c>
      <c r="GN43" s="49">
        <f t="shared" si="123"/>
        <v>1.3502439999999998</v>
      </c>
      <c r="GO43" s="49">
        <f t="shared" si="124"/>
        <v>11.058</v>
      </c>
      <c r="GP43" s="49">
        <f t="shared" si="125"/>
        <v>0.60819000000000001</v>
      </c>
      <c r="GQ43" s="49">
        <f t="shared" si="126"/>
        <v>1.3502439999999998</v>
      </c>
      <c r="GR43" s="49">
        <f t="shared" si="127"/>
        <v>2.39202045</v>
      </c>
      <c r="GS43" s="50">
        <f t="shared" si="128"/>
        <v>1.914981270358306</v>
      </c>
      <c r="GT43" s="28">
        <f t="shared" si="129"/>
        <v>0</v>
      </c>
      <c r="GU43" s="28">
        <f t="shared" si="130"/>
        <v>0.1162</v>
      </c>
      <c r="GV43" s="28">
        <f t="shared" si="131"/>
        <v>1.1619999999999999</v>
      </c>
      <c r="GW43" s="28">
        <f t="shared" si="132"/>
        <v>0</v>
      </c>
      <c r="GX43" s="28">
        <f t="shared" si="133"/>
        <v>0.27016499999999999</v>
      </c>
      <c r="GZ43" s="48">
        <v>1535</v>
      </c>
      <c r="HA43" s="49">
        <v>1480</v>
      </c>
      <c r="HB43" s="49">
        <f t="shared" si="136"/>
        <v>0.60974600000000001</v>
      </c>
      <c r="HC43" s="49">
        <f t="shared" si="137"/>
        <v>0.39374399999999998</v>
      </c>
      <c r="HD43" s="49">
        <f t="shared" si="138"/>
        <v>4.1015000000000001E-3</v>
      </c>
      <c r="HE43" s="49">
        <f t="shared" si="139"/>
        <v>2.2717999999999998</v>
      </c>
      <c r="HF43" s="49">
        <f t="shared" si="140"/>
        <v>1.1640335000000002</v>
      </c>
      <c r="HG43" s="49">
        <f t="shared" si="141"/>
        <v>18.149250000000002</v>
      </c>
      <c r="HH43" s="49">
        <f t="shared" si="142"/>
        <v>0.99820875000000009</v>
      </c>
      <c r="HI43" s="49">
        <f t="shared" si="143"/>
        <v>1.1640335000000002</v>
      </c>
      <c r="HJ43" s="49">
        <f t="shared" si="144"/>
        <v>3.7823619649999998</v>
      </c>
      <c r="HK43" s="50">
        <f t="shared" si="145"/>
        <v>2.6166934655339382</v>
      </c>
      <c r="HL43" s="28">
        <f t="shared" si="146"/>
        <v>0</v>
      </c>
      <c r="HM43" s="28">
        <f t="shared" si="147"/>
        <v>0.100175</v>
      </c>
      <c r="HN43" s="28">
        <f t="shared" si="148"/>
        <v>1.0017499999999999</v>
      </c>
      <c r="HO43" s="28">
        <f t="shared" si="149"/>
        <v>0</v>
      </c>
      <c r="HP43" s="28">
        <f t="shared" si="150"/>
        <v>0.23290687499999999</v>
      </c>
    </row>
    <row r="44" spans="1:224" x14ac:dyDescent="0.25">
      <c r="A44" s="1"/>
      <c r="B44" s="6"/>
      <c r="C44" s="337" t="s">
        <v>130</v>
      </c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9"/>
      <c r="AG44" s="7"/>
      <c r="AH44" s="1"/>
      <c r="AI44" s="1"/>
      <c r="AJ44" s="118" t="s">
        <v>104</v>
      </c>
      <c r="AK44" s="119"/>
      <c r="AL44" s="119"/>
      <c r="AM44" s="119"/>
      <c r="AN44" s="119"/>
      <c r="AO44" s="119"/>
      <c r="AP44" s="119"/>
      <c r="AQ44" s="119"/>
      <c r="AR44" s="119"/>
      <c r="AS44" s="119"/>
      <c r="AT44" s="120">
        <v>3.25</v>
      </c>
      <c r="AU44" s="120"/>
      <c r="AV44" s="120"/>
      <c r="AW44" s="120">
        <v>154</v>
      </c>
      <c r="AX44" s="120"/>
      <c r="AY44" s="120"/>
      <c r="AZ44" s="120"/>
      <c r="BA44" s="121"/>
      <c r="BB44" s="116"/>
      <c r="BC44" s="76"/>
      <c r="BE44" s="28">
        <v>0</v>
      </c>
      <c r="BF44" s="28">
        <v>1</v>
      </c>
      <c r="BW44">
        <v>29</v>
      </c>
      <c r="BY44" s="36">
        <f t="shared" si="33"/>
        <v>1.3292957591738082</v>
      </c>
      <c r="BZ44" s="36">
        <f t="shared" si="34"/>
        <v>1.0665941551307407</v>
      </c>
      <c r="CA44" s="36">
        <f t="shared" si="35"/>
        <v>1.9574385629531972</v>
      </c>
      <c r="CB44" s="36">
        <f t="shared" si="36"/>
        <v>2.2462036695231822</v>
      </c>
      <c r="CC44" s="36">
        <f t="shared" si="37"/>
        <v>2.4603764667106125</v>
      </c>
      <c r="CD44" s="36">
        <f t="shared" si="38"/>
        <v>2.0436265106569982</v>
      </c>
      <c r="CE44" s="36">
        <f t="shared" si="39"/>
        <v>2.9193405103274008</v>
      </c>
      <c r="CI44" s="25"/>
      <c r="CJ44" s="78"/>
      <c r="CK44" s="78"/>
      <c r="CL44" s="78"/>
      <c r="CM44" s="78"/>
      <c r="CS44" s="26"/>
      <c r="CT44" s="27"/>
      <c r="CU44" s="24"/>
      <c r="CV44" s="24"/>
      <c r="CW44" s="27"/>
      <c r="CZ44" s="41">
        <f>1230+$DC$17</f>
        <v>1230</v>
      </c>
      <c r="DA44" s="1">
        <v>1480</v>
      </c>
      <c r="DB44" s="49">
        <f t="shared" si="167"/>
        <v>0</v>
      </c>
      <c r="DC44" s="49">
        <f t="shared" si="168"/>
        <v>1.8204</v>
      </c>
      <c r="DD44" s="49">
        <f t="shared" si="169"/>
        <v>1.6974</v>
      </c>
      <c r="DE44" s="49">
        <f t="shared" si="170"/>
        <v>6.65</v>
      </c>
      <c r="DF44" s="49">
        <f t="shared" si="156"/>
        <v>0.36575000000000002</v>
      </c>
      <c r="DG44" s="49">
        <f t="shared" si="171"/>
        <v>1.6974</v>
      </c>
      <c r="DH44" s="49">
        <f t="shared" si="172"/>
        <v>0.35669999999999996</v>
      </c>
      <c r="DI44" s="50">
        <f t="shared" si="173"/>
        <v>1.3292957591738082</v>
      </c>
      <c r="DJ44" s="49">
        <f t="shared" si="49"/>
        <v>0</v>
      </c>
      <c r="DK44" s="49">
        <f t="shared" si="50"/>
        <v>0.123</v>
      </c>
      <c r="DL44" s="49">
        <f t="shared" si="51"/>
        <v>1.23</v>
      </c>
      <c r="DM44" s="49">
        <f t="shared" si="52"/>
        <v>0</v>
      </c>
      <c r="DN44" s="49">
        <f t="shared" si="53"/>
        <v>0.35669999999999996</v>
      </c>
      <c r="DO44" s="49"/>
      <c r="DP44" s="41">
        <f>1230+$DC$17</f>
        <v>1230</v>
      </c>
      <c r="DQ44" s="1">
        <v>1480</v>
      </c>
      <c r="DR44" s="49">
        <f t="shared" si="56"/>
        <v>0.59077999999999997</v>
      </c>
      <c r="DS44" s="49">
        <f t="shared" si="57"/>
        <v>0.18048800000000001</v>
      </c>
      <c r="DT44" s="49">
        <f t="shared" si="58"/>
        <v>1.8204</v>
      </c>
      <c r="DU44" s="49">
        <f t="shared" si="59"/>
        <v>0.96333200000000019</v>
      </c>
      <c r="DV44" s="49">
        <f t="shared" si="60"/>
        <v>7.1219999999999999</v>
      </c>
      <c r="DW44" s="49">
        <f t="shared" si="61"/>
        <v>0.39171</v>
      </c>
      <c r="DX44" s="49">
        <f t="shared" si="62"/>
        <v>0.96333200000000019</v>
      </c>
      <c r="DY44" s="49">
        <f t="shared" si="63"/>
        <v>0.58658600000000005</v>
      </c>
      <c r="DZ44" s="50">
        <f t="shared" si="64"/>
        <v>1.0665941551307407</v>
      </c>
      <c r="EA44" s="49">
        <f t="shared" si="65"/>
        <v>0</v>
      </c>
      <c r="EB44" s="49">
        <f t="shared" si="66"/>
        <v>8.5800000000000001E-2</v>
      </c>
      <c r="EC44" s="49">
        <f t="shared" si="67"/>
        <v>0.85799999999999998</v>
      </c>
      <c r="ED44" s="49">
        <f t="shared" si="68"/>
        <v>0</v>
      </c>
      <c r="EE44" s="49">
        <f t="shared" si="69"/>
        <v>0</v>
      </c>
      <c r="EG44" s="48">
        <v>1230</v>
      </c>
      <c r="EH44" s="49">
        <v>1480</v>
      </c>
      <c r="EI44" s="49">
        <f t="shared" si="70"/>
        <v>0.54325599999999996</v>
      </c>
      <c r="EJ44" s="49">
        <f t="shared" si="71"/>
        <v>9.8435999999999996E-2</v>
      </c>
      <c r="EK44" s="49">
        <f t="shared" si="72"/>
        <v>1.8204</v>
      </c>
      <c r="EL44" s="49">
        <f t="shared" si="73"/>
        <v>1.0853080000000002</v>
      </c>
      <c r="EM44" s="49">
        <f t="shared" si="74"/>
        <v>7.8500000000000005</v>
      </c>
      <c r="EN44" s="49">
        <f t="shared" si="75"/>
        <v>0.43175000000000002</v>
      </c>
      <c r="EO44" s="49">
        <f t="shared" si="76"/>
        <v>1.0853080000000002</v>
      </c>
      <c r="EP44" s="49">
        <f t="shared" si="77"/>
        <v>2.0462631600000001</v>
      </c>
      <c r="EQ44" s="50">
        <f t="shared" si="78"/>
        <v>1.9574385629531972</v>
      </c>
      <c r="ER44" s="28">
        <f t="shared" si="79"/>
        <v>0</v>
      </c>
      <c r="ES44" s="28">
        <f t="shared" si="80"/>
        <v>9.3399999999999997E-2</v>
      </c>
      <c r="ET44" s="28">
        <f t="shared" si="81"/>
        <v>0.93400000000000005</v>
      </c>
      <c r="EU44" s="28">
        <f t="shared" si="82"/>
        <v>0</v>
      </c>
      <c r="EV44" s="28">
        <f t="shared" si="83"/>
        <v>0.245175</v>
      </c>
      <c r="EX44" s="48">
        <v>1230</v>
      </c>
      <c r="EY44" s="49">
        <v>1480</v>
      </c>
      <c r="EZ44" s="49">
        <f t="shared" si="86"/>
        <v>0.54325599999999996</v>
      </c>
      <c r="FA44" s="49">
        <f t="shared" si="87"/>
        <v>0.19687199999999999</v>
      </c>
      <c r="FB44" s="49">
        <f t="shared" si="88"/>
        <v>0.19434799999999999</v>
      </c>
      <c r="FC44" s="49">
        <f t="shared" si="89"/>
        <v>1.8204</v>
      </c>
      <c r="FD44" s="49">
        <f t="shared" si="90"/>
        <v>0.81572400000000012</v>
      </c>
      <c r="FE44" s="49">
        <f t="shared" si="91"/>
        <v>12.202</v>
      </c>
      <c r="FF44" s="49">
        <f t="shared" si="92"/>
        <v>0.67110999999999998</v>
      </c>
      <c r="FG44" s="49">
        <f t="shared" si="93"/>
        <v>0.81572400000000012</v>
      </c>
      <c r="FH44" s="49">
        <f t="shared" si="94"/>
        <v>2.9920353199999998</v>
      </c>
      <c r="FI44" s="50">
        <f t="shared" si="95"/>
        <v>2.4603764667106125</v>
      </c>
      <c r="FJ44" s="28">
        <f t="shared" si="96"/>
        <v>0</v>
      </c>
      <c r="FK44" s="28">
        <f t="shared" si="97"/>
        <v>7.0199999999999999E-2</v>
      </c>
      <c r="FL44" s="28">
        <f t="shared" si="98"/>
        <v>0.70199999999999996</v>
      </c>
      <c r="FM44" s="28">
        <f t="shared" si="99"/>
        <v>0</v>
      </c>
      <c r="FN44" s="28">
        <f t="shared" si="100"/>
        <v>0.18427499999999999</v>
      </c>
      <c r="FQ44" s="48">
        <v>1230</v>
      </c>
      <c r="FR44" s="49">
        <v>1480</v>
      </c>
      <c r="FS44" s="49">
        <f t="shared" si="103"/>
        <v>0.54325599999999996</v>
      </c>
      <c r="FT44" s="49">
        <f t="shared" si="104"/>
        <v>9.8435999999999996E-2</v>
      </c>
      <c r="FU44" s="49">
        <f t="shared" si="105"/>
        <v>0.19434799999999999</v>
      </c>
      <c r="FV44" s="49">
        <f t="shared" si="106"/>
        <v>1.8204</v>
      </c>
      <c r="FW44" s="49">
        <f t="shared" si="107"/>
        <v>0.90636000000000017</v>
      </c>
      <c r="FX44" s="49">
        <f t="shared" si="108"/>
        <v>9.911999999999999</v>
      </c>
      <c r="FY44" s="49">
        <f t="shared" si="109"/>
        <v>0.54515999999999998</v>
      </c>
      <c r="FZ44" s="49">
        <f t="shared" si="110"/>
        <v>0.90636000000000017</v>
      </c>
      <c r="GA44" s="49">
        <f t="shared" si="111"/>
        <v>2.6374691600000002</v>
      </c>
      <c r="GB44" s="50">
        <f t="shared" si="112"/>
        <v>2.2462036695231822</v>
      </c>
      <c r="GC44" s="28">
        <f t="shared" si="113"/>
        <v>0</v>
      </c>
      <c r="GD44" s="28">
        <f t="shared" si="114"/>
        <v>7.8E-2</v>
      </c>
      <c r="GE44" s="28">
        <f t="shared" si="115"/>
        <v>0.78</v>
      </c>
      <c r="GF44" s="28">
        <f t="shared" si="116"/>
        <v>0</v>
      </c>
      <c r="GG44" s="28">
        <f t="shared" si="117"/>
        <v>0.20474999999999999</v>
      </c>
      <c r="GI44" s="48">
        <v>1230</v>
      </c>
      <c r="GJ44" s="49">
        <v>1480</v>
      </c>
      <c r="GK44" s="49">
        <f t="shared" si="120"/>
        <v>0.54325599999999996</v>
      </c>
      <c r="GL44" s="49">
        <f t="shared" si="121"/>
        <v>0.19561000000000001</v>
      </c>
      <c r="GM44" s="49">
        <f t="shared" si="122"/>
        <v>1.8204</v>
      </c>
      <c r="GN44" s="49">
        <f t="shared" si="123"/>
        <v>0.995834</v>
      </c>
      <c r="GO44" s="49">
        <f t="shared" si="124"/>
        <v>10.142999999999999</v>
      </c>
      <c r="GP44" s="49">
        <f t="shared" si="125"/>
        <v>0.55786499999999994</v>
      </c>
      <c r="GQ44" s="49">
        <f t="shared" si="126"/>
        <v>0.995834</v>
      </c>
      <c r="GR44" s="49">
        <f t="shared" si="127"/>
        <v>2.1665186999999997</v>
      </c>
      <c r="GS44" s="50">
        <f t="shared" si="128"/>
        <v>2.0436265106569982</v>
      </c>
      <c r="GT44" s="28">
        <f t="shared" si="129"/>
        <v>0</v>
      </c>
      <c r="GU44" s="28">
        <f t="shared" si="130"/>
        <v>8.5699999999999998E-2</v>
      </c>
      <c r="GV44" s="28">
        <f t="shared" si="131"/>
        <v>0.85699999999999998</v>
      </c>
      <c r="GW44" s="28">
        <f t="shared" si="132"/>
        <v>0</v>
      </c>
      <c r="GX44" s="28">
        <f t="shared" si="133"/>
        <v>0.19925249999999997</v>
      </c>
      <c r="GZ44" s="48">
        <v>1230</v>
      </c>
      <c r="HA44" s="49">
        <v>1480</v>
      </c>
      <c r="HB44" s="49">
        <f t="shared" si="136"/>
        <v>0.54325599999999996</v>
      </c>
      <c r="HC44" s="49">
        <f t="shared" si="137"/>
        <v>0.39374399999999998</v>
      </c>
      <c r="HD44" s="49">
        <f t="shared" si="138"/>
        <v>4.1015000000000001E-3</v>
      </c>
      <c r="HE44" s="49">
        <f t="shared" si="139"/>
        <v>1.8204</v>
      </c>
      <c r="HF44" s="49">
        <f t="shared" si="140"/>
        <v>0.80962350000000005</v>
      </c>
      <c r="HG44" s="49">
        <f t="shared" si="141"/>
        <v>17.234250000000003</v>
      </c>
      <c r="HH44" s="49">
        <f t="shared" si="142"/>
        <v>0.94788375000000014</v>
      </c>
      <c r="HI44" s="49">
        <f t="shared" si="143"/>
        <v>0.80962350000000005</v>
      </c>
      <c r="HJ44" s="49">
        <f t="shared" si="144"/>
        <v>3.5568602149999999</v>
      </c>
      <c r="HK44" s="50">
        <f t="shared" si="145"/>
        <v>2.9193405103274008</v>
      </c>
      <c r="HL44" s="28">
        <f t="shared" si="146"/>
        <v>0</v>
      </c>
      <c r="HM44" s="28">
        <f t="shared" si="147"/>
        <v>6.9675000000000001E-2</v>
      </c>
      <c r="HN44" s="28">
        <f t="shared" si="148"/>
        <v>0.69674999999999998</v>
      </c>
      <c r="HO44" s="28">
        <f t="shared" si="149"/>
        <v>0</v>
      </c>
      <c r="HP44" s="28">
        <f t="shared" si="150"/>
        <v>0.161994375</v>
      </c>
    </row>
    <row r="45" spans="1:224" x14ac:dyDescent="0.25">
      <c r="A45" s="1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1"/>
      <c r="AI45" s="1"/>
      <c r="AJ45" s="118" t="s">
        <v>120</v>
      </c>
      <c r="AK45" s="119"/>
      <c r="AL45" s="119"/>
      <c r="AM45" s="119"/>
      <c r="AN45" s="119"/>
      <c r="AO45" s="119"/>
      <c r="AP45" s="119"/>
      <c r="AQ45" s="119"/>
      <c r="AR45" s="119"/>
      <c r="AS45" s="119"/>
      <c r="AT45" s="120">
        <v>1.89</v>
      </c>
      <c r="AU45" s="120"/>
      <c r="AV45" s="120"/>
      <c r="AW45" s="120">
        <v>100</v>
      </c>
      <c r="AX45" s="120"/>
      <c r="AY45" s="120"/>
      <c r="AZ45" s="120"/>
      <c r="BA45" s="121"/>
      <c r="BB45" s="116"/>
      <c r="BC45" s="76"/>
      <c r="BE45" s="28">
        <v>0</v>
      </c>
      <c r="BF45" s="28">
        <v>1</v>
      </c>
      <c r="BW45">
        <v>30</v>
      </c>
      <c r="BY45" s="36">
        <f t="shared" si="33"/>
        <v>1.2297540123663473</v>
      </c>
      <c r="BZ45" s="36">
        <f t="shared" si="34"/>
        <v>1.0754414161030379</v>
      </c>
      <c r="CA45" s="36">
        <f t="shared" si="35"/>
        <v>1.6746856335234315</v>
      </c>
      <c r="CB45" s="36">
        <f t="shared" si="36"/>
        <v>1.8842611356310441</v>
      </c>
      <c r="CC45" s="36">
        <f t="shared" si="37"/>
        <v>2.0380687627076619</v>
      </c>
      <c r="CD45" s="36">
        <f t="shared" si="38"/>
        <v>1.7385692288618895</v>
      </c>
      <c r="CE45" s="36">
        <f t="shared" si="39"/>
        <v>2.3596524832630794</v>
      </c>
      <c r="CS45" s="26"/>
      <c r="CT45" s="27"/>
      <c r="CU45" s="24"/>
      <c r="CV45" s="24"/>
      <c r="CW45" s="27"/>
      <c r="CZ45" s="41">
        <v>1644</v>
      </c>
      <c r="DA45" s="1">
        <v>2180</v>
      </c>
      <c r="DB45" s="49">
        <f t="shared" si="167"/>
        <v>0</v>
      </c>
      <c r="DC45" s="49">
        <f t="shared" si="168"/>
        <v>3.58392</v>
      </c>
      <c r="DD45" s="49">
        <f t="shared" si="169"/>
        <v>3.4195199999999999</v>
      </c>
      <c r="DE45" s="49">
        <f t="shared" si="170"/>
        <v>9.2919999999999998</v>
      </c>
      <c r="DF45" s="49">
        <f t="shared" si="156"/>
        <v>0.51105999999999996</v>
      </c>
      <c r="DG45" s="49">
        <f t="shared" si="171"/>
        <v>3.4195199999999999</v>
      </c>
      <c r="DH45" s="49">
        <f t="shared" si="172"/>
        <v>0.47675999999999996</v>
      </c>
      <c r="DI45" s="50">
        <f t="shared" si="173"/>
        <v>1.2297540123663473</v>
      </c>
      <c r="DJ45" s="49">
        <f t="shared" si="49"/>
        <v>0</v>
      </c>
      <c r="DK45" s="49">
        <f t="shared" si="50"/>
        <v>0.16439999999999999</v>
      </c>
      <c r="DL45" s="49">
        <f t="shared" si="51"/>
        <v>1.6439999999999999</v>
      </c>
      <c r="DM45" s="49">
        <f t="shared" si="52"/>
        <v>0</v>
      </c>
      <c r="DN45" s="49">
        <f t="shared" si="53"/>
        <v>0.47675999999999996</v>
      </c>
      <c r="DO45" s="49"/>
      <c r="DP45" s="41">
        <v>1644</v>
      </c>
      <c r="DQ45" s="1">
        <v>2180</v>
      </c>
      <c r="DR45" s="49">
        <f t="shared" si="56"/>
        <v>0.83363200000000004</v>
      </c>
      <c r="DS45" s="49">
        <f t="shared" si="57"/>
        <v>0.28828799999999999</v>
      </c>
      <c r="DT45" s="49">
        <f t="shared" si="58"/>
        <v>3.58392</v>
      </c>
      <c r="DU45" s="49">
        <f t="shared" si="59"/>
        <v>2.3347999999999995</v>
      </c>
      <c r="DV45" s="49">
        <f t="shared" si="60"/>
        <v>10.592000000000001</v>
      </c>
      <c r="DW45" s="49">
        <f t="shared" si="61"/>
        <v>0.58256000000000008</v>
      </c>
      <c r="DX45" s="49">
        <f t="shared" si="62"/>
        <v>2.3347999999999995</v>
      </c>
      <c r="DY45" s="49">
        <f t="shared" si="63"/>
        <v>0.93693599999999999</v>
      </c>
      <c r="DZ45" s="50">
        <f t="shared" si="64"/>
        <v>1.0754414161030379</v>
      </c>
      <c r="EA45" s="49">
        <f t="shared" si="65"/>
        <v>0</v>
      </c>
      <c r="EB45" s="49">
        <f t="shared" si="66"/>
        <v>0.12720000000000001</v>
      </c>
      <c r="EC45" s="49">
        <f t="shared" si="67"/>
        <v>1.272</v>
      </c>
      <c r="ED45" s="49">
        <f t="shared" si="68"/>
        <v>0</v>
      </c>
      <c r="EE45" s="49">
        <f t="shared" si="69"/>
        <v>0</v>
      </c>
      <c r="EG45" s="48">
        <v>1850</v>
      </c>
      <c r="EH45" s="49">
        <v>2180</v>
      </c>
      <c r="EI45" s="49">
        <f t="shared" si="70"/>
        <v>0.83101599999999998</v>
      </c>
      <c r="EJ45" s="49">
        <f t="shared" si="71"/>
        <v>0.15303600000000001</v>
      </c>
      <c r="EK45" s="49">
        <f t="shared" si="72"/>
        <v>4.0330000000000004</v>
      </c>
      <c r="EL45" s="49">
        <f t="shared" si="73"/>
        <v>2.893548</v>
      </c>
      <c r="EM45" s="49">
        <f t="shared" si="74"/>
        <v>12.51</v>
      </c>
      <c r="EN45" s="49">
        <f t="shared" si="75"/>
        <v>0.68804999999999994</v>
      </c>
      <c r="EO45" s="49">
        <f t="shared" si="76"/>
        <v>2.893548</v>
      </c>
      <c r="EP45" s="49">
        <f t="shared" si="77"/>
        <v>3.17240916</v>
      </c>
      <c r="EQ45" s="50">
        <f t="shared" si="78"/>
        <v>1.6746856335234315</v>
      </c>
      <c r="ER45" s="28">
        <f t="shared" si="79"/>
        <v>0</v>
      </c>
      <c r="ES45" s="28">
        <f t="shared" si="80"/>
        <v>0.15540000000000001</v>
      </c>
      <c r="ET45" s="28">
        <f t="shared" si="81"/>
        <v>1.554</v>
      </c>
      <c r="EU45" s="28">
        <f t="shared" si="82"/>
        <v>0</v>
      </c>
      <c r="EV45" s="28">
        <f t="shared" si="83"/>
        <v>0.40792500000000004</v>
      </c>
      <c r="EX45" s="48">
        <v>1850</v>
      </c>
      <c r="EY45" s="49">
        <v>2180</v>
      </c>
      <c r="EZ45" s="49">
        <f t="shared" si="86"/>
        <v>0.83101599999999998</v>
      </c>
      <c r="FA45" s="49">
        <f t="shared" si="87"/>
        <v>0.30607200000000001</v>
      </c>
      <c r="FB45" s="49">
        <f t="shared" si="88"/>
        <v>0.30214800000000003</v>
      </c>
      <c r="FC45" s="49">
        <f t="shared" si="89"/>
        <v>4.0330000000000004</v>
      </c>
      <c r="FD45" s="49">
        <f t="shared" si="90"/>
        <v>2.4615640000000005</v>
      </c>
      <c r="FE45" s="49">
        <f t="shared" si="91"/>
        <v>19.661999999999999</v>
      </c>
      <c r="FF45" s="49">
        <f t="shared" si="92"/>
        <v>1.08141</v>
      </c>
      <c r="FG45" s="49">
        <f t="shared" si="93"/>
        <v>2.4615640000000005</v>
      </c>
      <c r="FH45" s="49">
        <f t="shared" si="94"/>
        <v>4.6765573200000006</v>
      </c>
      <c r="FI45" s="50">
        <f t="shared" si="95"/>
        <v>2.0380687627076619</v>
      </c>
      <c r="FJ45" s="28">
        <f t="shared" si="96"/>
        <v>0</v>
      </c>
      <c r="FK45" s="28">
        <f t="shared" si="97"/>
        <v>0.13220000000000001</v>
      </c>
      <c r="FL45" s="28">
        <f t="shared" si="98"/>
        <v>1.3220000000000001</v>
      </c>
      <c r="FM45" s="28">
        <f t="shared" si="99"/>
        <v>0</v>
      </c>
      <c r="FN45" s="28">
        <f t="shared" si="100"/>
        <v>0.34702500000000003</v>
      </c>
      <c r="FQ45" s="48">
        <v>1850</v>
      </c>
      <c r="FR45" s="49">
        <v>2180</v>
      </c>
      <c r="FS45" s="49">
        <f t="shared" si="103"/>
        <v>0.83101599999999998</v>
      </c>
      <c r="FT45" s="49">
        <f t="shared" si="104"/>
        <v>0.15303600000000001</v>
      </c>
      <c r="FU45" s="49">
        <f t="shared" si="105"/>
        <v>0.30214800000000003</v>
      </c>
      <c r="FV45" s="49">
        <f t="shared" si="106"/>
        <v>4.0330000000000004</v>
      </c>
      <c r="FW45" s="49">
        <f t="shared" si="107"/>
        <v>2.6068000000000002</v>
      </c>
      <c r="FX45" s="49">
        <f t="shared" si="108"/>
        <v>15.972</v>
      </c>
      <c r="FY45" s="49">
        <f t="shared" si="109"/>
        <v>0.87846000000000002</v>
      </c>
      <c r="FZ45" s="49">
        <f t="shared" si="110"/>
        <v>2.6068000000000002</v>
      </c>
      <c r="GA45" s="49">
        <f t="shared" si="111"/>
        <v>4.1139651600000002</v>
      </c>
      <c r="GB45" s="50">
        <f t="shared" si="112"/>
        <v>1.8842611356310441</v>
      </c>
      <c r="GC45" s="28">
        <f t="shared" si="113"/>
        <v>0</v>
      </c>
      <c r="GD45" s="28">
        <f t="shared" si="114"/>
        <v>0.14000000000000001</v>
      </c>
      <c r="GE45" s="28">
        <f t="shared" si="115"/>
        <v>1.4</v>
      </c>
      <c r="GF45" s="28">
        <f t="shared" si="116"/>
        <v>0</v>
      </c>
      <c r="GG45" s="28">
        <f t="shared" si="117"/>
        <v>0.36750000000000005</v>
      </c>
      <c r="GI45" s="48">
        <v>1850</v>
      </c>
      <c r="GJ45" s="49">
        <v>2180</v>
      </c>
      <c r="GK45" s="49">
        <f t="shared" si="120"/>
        <v>0.83101599999999998</v>
      </c>
      <c r="GL45" s="49">
        <f t="shared" si="121"/>
        <v>0.30410999999999999</v>
      </c>
      <c r="GM45" s="49">
        <f t="shared" si="122"/>
        <v>4.0330000000000004</v>
      </c>
      <c r="GN45" s="49">
        <f t="shared" si="123"/>
        <v>2.7501740000000003</v>
      </c>
      <c r="GO45" s="49">
        <f t="shared" si="124"/>
        <v>16.202999999999999</v>
      </c>
      <c r="GP45" s="49">
        <f t="shared" si="125"/>
        <v>0.89116499999999998</v>
      </c>
      <c r="GQ45" s="49">
        <f t="shared" si="126"/>
        <v>2.7501740000000003</v>
      </c>
      <c r="GR45" s="49">
        <f t="shared" si="127"/>
        <v>3.3703106999999997</v>
      </c>
      <c r="GS45" s="50">
        <f t="shared" si="128"/>
        <v>1.7385692288618895</v>
      </c>
      <c r="GT45" s="28">
        <f t="shared" si="129"/>
        <v>0</v>
      </c>
      <c r="GU45" s="28">
        <f t="shared" si="130"/>
        <v>0.1477</v>
      </c>
      <c r="GV45" s="28">
        <f t="shared" si="131"/>
        <v>1.4770000000000001</v>
      </c>
      <c r="GW45" s="28">
        <f t="shared" si="132"/>
        <v>0</v>
      </c>
      <c r="GX45" s="28">
        <f t="shared" si="133"/>
        <v>0.34340249999999994</v>
      </c>
      <c r="GZ45" s="48">
        <v>1850</v>
      </c>
      <c r="HA45" s="49">
        <v>2180</v>
      </c>
      <c r="HB45" s="49">
        <f t="shared" si="136"/>
        <v>0.83101599999999998</v>
      </c>
      <c r="HC45" s="49">
        <f t="shared" si="137"/>
        <v>0.61214400000000002</v>
      </c>
      <c r="HD45" s="49">
        <f t="shared" si="138"/>
        <v>6.3765000000000002E-3</v>
      </c>
      <c r="HE45" s="49">
        <f t="shared" si="139"/>
        <v>4.0330000000000004</v>
      </c>
      <c r="HF45" s="49">
        <f t="shared" si="140"/>
        <v>2.4517885000000006</v>
      </c>
      <c r="HG45" s="49">
        <f t="shared" si="141"/>
        <v>27.494249999999997</v>
      </c>
      <c r="HH45" s="49">
        <f t="shared" si="142"/>
        <v>1.5121837499999999</v>
      </c>
      <c r="HI45" s="49">
        <f t="shared" si="143"/>
        <v>2.4517885000000006</v>
      </c>
      <c r="HJ45" s="49">
        <f t="shared" si="144"/>
        <v>5.5525062149999993</v>
      </c>
      <c r="HK45" s="50">
        <f t="shared" si="145"/>
        <v>2.3596524832630794</v>
      </c>
      <c r="HL45" s="28">
        <f t="shared" si="146"/>
        <v>0</v>
      </c>
      <c r="HM45" s="28">
        <f t="shared" si="147"/>
        <v>0.13167499999999999</v>
      </c>
      <c r="HN45" s="28">
        <f t="shared" si="148"/>
        <v>1.3167500000000001</v>
      </c>
      <c r="HO45" s="28">
        <f t="shared" si="149"/>
        <v>0</v>
      </c>
      <c r="HP45" s="28">
        <f t="shared" si="150"/>
        <v>0.30614437499999991</v>
      </c>
    </row>
    <row r="46" spans="1:2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8" t="s">
        <v>121</v>
      </c>
      <c r="AK46" s="9"/>
      <c r="AL46" s="9"/>
      <c r="AM46" s="9"/>
      <c r="AN46" s="9"/>
      <c r="AO46" s="9"/>
      <c r="AP46" s="9"/>
      <c r="AQ46" s="9"/>
      <c r="AR46" s="9"/>
      <c r="AS46" s="9"/>
      <c r="AT46" s="122">
        <v>2.76</v>
      </c>
      <c r="AU46" s="122"/>
      <c r="AV46" s="122"/>
      <c r="AW46" s="122">
        <v>209</v>
      </c>
      <c r="AX46" s="122"/>
      <c r="AY46" s="122"/>
      <c r="AZ46" s="122"/>
      <c r="BA46" s="123"/>
      <c r="BB46" s="116"/>
      <c r="BC46" s="76"/>
      <c r="BE46" s="28">
        <v>0</v>
      </c>
      <c r="BF46" s="28">
        <v>1</v>
      </c>
      <c r="BW46">
        <v>31</v>
      </c>
      <c r="BY46" s="36">
        <f t="shared" si="33"/>
        <v>1.237168361021572</v>
      </c>
      <c r="BZ46" s="36">
        <f t="shared" si="34"/>
        <v>1.0859868584180512</v>
      </c>
      <c r="CA46" s="36">
        <f t="shared" si="35"/>
        <v>1.7651747024547484</v>
      </c>
      <c r="CB46" s="36">
        <f t="shared" si="36"/>
        <v>2.0271440800892635</v>
      </c>
      <c r="CC46" s="36">
        <f t="shared" si="37"/>
        <v>2.2194036139350364</v>
      </c>
      <c r="CD46" s="36">
        <f t="shared" si="38"/>
        <v>1.8559695636002975</v>
      </c>
      <c r="CE46" s="36">
        <f t="shared" si="39"/>
        <v>2.6323236316017851</v>
      </c>
      <c r="CS46" s="26"/>
      <c r="CT46" s="27"/>
      <c r="CU46" s="24"/>
      <c r="CV46" s="24"/>
      <c r="CW46" s="27"/>
      <c r="CZ46" s="41">
        <v>1480</v>
      </c>
      <c r="DA46" s="1">
        <v>2180</v>
      </c>
      <c r="DB46" s="49">
        <f t="shared" si="167"/>
        <v>0</v>
      </c>
      <c r="DC46" s="49">
        <f t="shared" si="168"/>
        <v>3.2263999999999999</v>
      </c>
      <c r="DD46" s="49">
        <f t="shared" si="169"/>
        <v>3.0783999999999998</v>
      </c>
      <c r="DE46" s="49">
        <f t="shared" si="170"/>
        <v>8.8000000000000007</v>
      </c>
      <c r="DF46" s="49">
        <f t="shared" si="156"/>
        <v>0.48400000000000004</v>
      </c>
      <c r="DG46" s="49">
        <f t="shared" si="171"/>
        <v>3.0783999999999998</v>
      </c>
      <c r="DH46" s="49">
        <f t="shared" si="172"/>
        <v>0.42919999999999997</v>
      </c>
      <c r="DI46" s="50">
        <f t="shared" si="173"/>
        <v>1.237168361021572</v>
      </c>
      <c r="DJ46" s="49">
        <f t="shared" si="49"/>
        <v>0</v>
      </c>
      <c r="DK46" s="49">
        <f t="shared" si="50"/>
        <v>0.14799999999999999</v>
      </c>
      <c r="DL46" s="49">
        <f t="shared" si="51"/>
        <v>1.48</v>
      </c>
      <c r="DM46" s="49">
        <f t="shared" si="52"/>
        <v>0</v>
      </c>
      <c r="DN46" s="49">
        <f t="shared" si="53"/>
        <v>0.42919999999999997</v>
      </c>
      <c r="DO46" s="49"/>
      <c r="DP46" s="41">
        <v>1480</v>
      </c>
      <c r="DQ46" s="1">
        <v>2180</v>
      </c>
      <c r="DR46" s="49">
        <f t="shared" si="56"/>
        <v>0.79788000000000003</v>
      </c>
      <c r="DS46" s="49">
        <f t="shared" si="57"/>
        <v>0.28828799999999999</v>
      </c>
      <c r="DT46" s="49">
        <f t="shared" si="58"/>
        <v>3.2263999999999999</v>
      </c>
      <c r="DU46" s="49">
        <f t="shared" si="59"/>
        <v>2.0294319999999999</v>
      </c>
      <c r="DV46" s="49">
        <f t="shared" si="60"/>
        <v>9.7720000000000002</v>
      </c>
      <c r="DW46" s="49">
        <f t="shared" si="61"/>
        <v>0.53746000000000005</v>
      </c>
      <c r="DX46" s="49">
        <f t="shared" si="62"/>
        <v>2.0294319999999999</v>
      </c>
      <c r="DY46" s="49">
        <f t="shared" si="63"/>
        <v>0.93693599999999999</v>
      </c>
      <c r="DZ46" s="50">
        <f t="shared" si="64"/>
        <v>1.0859868584180512</v>
      </c>
      <c r="EA46" s="49">
        <f t="shared" si="65"/>
        <v>0</v>
      </c>
      <c r="EB46" s="49">
        <f t="shared" si="66"/>
        <v>0.1108</v>
      </c>
      <c r="EC46" s="49">
        <f t="shared" si="67"/>
        <v>1.1080000000000001</v>
      </c>
      <c r="ED46" s="49">
        <f t="shared" si="68"/>
        <v>0</v>
      </c>
      <c r="EE46" s="49">
        <f t="shared" si="69"/>
        <v>0</v>
      </c>
      <c r="EG46" s="48">
        <v>1480</v>
      </c>
      <c r="EH46" s="49">
        <v>2180</v>
      </c>
      <c r="EI46" s="49">
        <f t="shared" si="70"/>
        <v>0.75035600000000002</v>
      </c>
      <c r="EJ46" s="49">
        <f t="shared" si="71"/>
        <v>0.15303600000000001</v>
      </c>
      <c r="EK46" s="49">
        <f t="shared" si="72"/>
        <v>3.2263999999999999</v>
      </c>
      <c r="EL46" s="49">
        <f t="shared" si="73"/>
        <v>2.2046079999999999</v>
      </c>
      <c r="EM46" s="49">
        <f t="shared" si="74"/>
        <v>11.399999999999999</v>
      </c>
      <c r="EN46" s="49">
        <f t="shared" si="75"/>
        <v>0.62699999999999989</v>
      </c>
      <c r="EO46" s="49">
        <f t="shared" si="76"/>
        <v>2.2046079999999999</v>
      </c>
      <c r="EP46" s="49">
        <f t="shared" si="77"/>
        <v>2.8635516600000002</v>
      </c>
      <c r="EQ46" s="50">
        <f t="shared" si="78"/>
        <v>1.7651747024547484</v>
      </c>
      <c r="ER46" s="28">
        <f t="shared" si="79"/>
        <v>0</v>
      </c>
      <c r="ES46" s="28">
        <f t="shared" si="80"/>
        <v>0.11840000000000001</v>
      </c>
      <c r="ET46" s="28">
        <f t="shared" si="81"/>
        <v>1.1839999999999999</v>
      </c>
      <c r="EU46" s="28">
        <f t="shared" si="82"/>
        <v>0</v>
      </c>
      <c r="EV46" s="28">
        <f t="shared" si="83"/>
        <v>0.31080000000000002</v>
      </c>
      <c r="EX46" s="48">
        <v>1480</v>
      </c>
      <c r="EY46" s="49">
        <v>2180</v>
      </c>
      <c r="EZ46" s="49">
        <f t="shared" si="86"/>
        <v>0.75035600000000002</v>
      </c>
      <c r="FA46" s="49">
        <f t="shared" si="87"/>
        <v>0.30607200000000001</v>
      </c>
      <c r="FB46" s="49">
        <f t="shared" si="88"/>
        <v>0.30214800000000003</v>
      </c>
      <c r="FC46" s="49">
        <f t="shared" si="89"/>
        <v>3.2263999999999999</v>
      </c>
      <c r="FD46" s="49">
        <f t="shared" si="90"/>
        <v>1.772624</v>
      </c>
      <c r="FE46" s="49">
        <f t="shared" si="91"/>
        <v>18.552</v>
      </c>
      <c r="FF46" s="49">
        <f t="shared" si="92"/>
        <v>1.0203599999999999</v>
      </c>
      <c r="FG46" s="49">
        <f t="shared" si="93"/>
        <v>1.772624</v>
      </c>
      <c r="FH46" s="49">
        <f t="shared" si="94"/>
        <v>4.3676998200000003</v>
      </c>
      <c r="FI46" s="50">
        <f t="shared" si="95"/>
        <v>2.2194036139350364</v>
      </c>
      <c r="FJ46" s="28">
        <f t="shared" si="96"/>
        <v>0</v>
      </c>
      <c r="FK46" s="28">
        <f t="shared" si="97"/>
        <v>9.5200000000000007E-2</v>
      </c>
      <c r="FL46" s="28">
        <f t="shared" si="98"/>
        <v>0.95199999999999996</v>
      </c>
      <c r="FM46" s="28">
        <f t="shared" si="99"/>
        <v>0</v>
      </c>
      <c r="FN46" s="28">
        <f t="shared" si="100"/>
        <v>0.24990000000000001</v>
      </c>
      <c r="FQ46" s="48">
        <v>1480</v>
      </c>
      <c r="FR46" s="49">
        <v>2180</v>
      </c>
      <c r="FS46" s="49">
        <f t="shared" si="103"/>
        <v>0.75035600000000002</v>
      </c>
      <c r="FT46" s="49">
        <f t="shared" si="104"/>
        <v>0.15303600000000001</v>
      </c>
      <c r="FU46" s="49">
        <f t="shared" si="105"/>
        <v>0.30214800000000003</v>
      </c>
      <c r="FV46" s="49">
        <f t="shared" si="106"/>
        <v>3.2263999999999999</v>
      </c>
      <c r="FW46" s="49">
        <f t="shared" si="107"/>
        <v>1.9178599999999999</v>
      </c>
      <c r="FX46" s="49">
        <f t="shared" si="108"/>
        <v>14.862</v>
      </c>
      <c r="FY46" s="49">
        <f t="shared" si="109"/>
        <v>0.81740999999999997</v>
      </c>
      <c r="FZ46" s="49">
        <f t="shared" si="110"/>
        <v>1.9178599999999999</v>
      </c>
      <c r="GA46" s="49">
        <f t="shared" si="111"/>
        <v>3.8051076600000004</v>
      </c>
      <c r="GB46" s="50">
        <f t="shared" si="112"/>
        <v>2.0271440800892635</v>
      </c>
      <c r="GC46" s="28">
        <f t="shared" si="113"/>
        <v>0</v>
      </c>
      <c r="GD46" s="28">
        <f t="shared" si="114"/>
        <v>0.10299999999999999</v>
      </c>
      <c r="GE46" s="28">
        <f t="shared" si="115"/>
        <v>1.03</v>
      </c>
      <c r="GF46" s="28">
        <f t="shared" si="116"/>
        <v>0</v>
      </c>
      <c r="GG46" s="28">
        <f t="shared" si="117"/>
        <v>0.27037499999999998</v>
      </c>
      <c r="GI46" s="48">
        <v>1480</v>
      </c>
      <c r="GJ46" s="49">
        <v>2180</v>
      </c>
      <c r="GK46" s="49">
        <f t="shared" si="120"/>
        <v>0.75035600000000002</v>
      </c>
      <c r="GL46" s="49">
        <f t="shared" si="121"/>
        <v>0.30410999999999999</v>
      </c>
      <c r="GM46" s="49">
        <f t="shared" si="122"/>
        <v>3.2263999999999999</v>
      </c>
      <c r="GN46" s="49">
        <f t="shared" si="123"/>
        <v>2.0612339999999998</v>
      </c>
      <c r="GO46" s="49">
        <f t="shared" si="124"/>
        <v>15.093</v>
      </c>
      <c r="GP46" s="49">
        <f t="shared" si="125"/>
        <v>0.83011500000000005</v>
      </c>
      <c r="GQ46" s="49">
        <f t="shared" si="126"/>
        <v>2.0612339999999998</v>
      </c>
      <c r="GR46" s="49">
        <f t="shared" si="127"/>
        <v>3.0967511999999999</v>
      </c>
      <c r="GS46" s="50">
        <f t="shared" si="128"/>
        <v>1.8559695636002975</v>
      </c>
      <c r="GT46" s="28">
        <f t="shared" si="129"/>
        <v>0</v>
      </c>
      <c r="GU46" s="28">
        <f t="shared" si="130"/>
        <v>0.11070000000000001</v>
      </c>
      <c r="GV46" s="28">
        <f t="shared" si="131"/>
        <v>1.107</v>
      </c>
      <c r="GW46" s="28">
        <f t="shared" si="132"/>
        <v>0</v>
      </c>
      <c r="GX46" s="28">
        <f t="shared" si="133"/>
        <v>0.25737749999999998</v>
      </c>
      <c r="GZ46" s="48">
        <v>1480</v>
      </c>
      <c r="HA46" s="49">
        <v>2180</v>
      </c>
      <c r="HB46" s="49">
        <f t="shared" si="136"/>
        <v>0.75035600000000002</v>
      </c>
      <c r="HC46" s="49">
        <f t="shared" si="137"/>
        <v>0.61214400000000002</v>
      </c>
      <c r="HD46" s="49">
        <f t="shared" si="138"/>
        <v>6.3765000000000002E-3</v>
      </c>
      <c r="HE46" s="49">
        <f t="shared" si="139"/>
        <v>3.2263999999999999</v>
      </c>
      <c r="HF46" s="49">
        <f t="shared" si="140"/>
        <v>1.7628484999999998</v>
      </c>
      <c r="HG46" s="49">
        <f t="shared" si="141"/>
        <v>26.384250000000002</v>
      </c>
      <c r="HH46" s="49">
        <f t="shared" si="142"/>
        <v>1.4511337500000001</v>
      </c>
      <c r="HI46" s="49">
        <f t="shared" si="143"/>
        <v>1.7628484999999998</v>
      </c>
      <c r="HJ46" s="49">
        <f t="shared" si="144"/>
        <v>5.278946715</v>
      </c>
      <c r="HK46" s="50">
        <f t="shared" si="145"/>
        <v>2.6323236316017851</v>
      </c>
      <c r="HL46" s="28">
        <f t="shared" si="146"/>
        <v>0</v>
      </c>
      <c r="HM46" s="28">
        <f t="shared" si="147"/>
        <v>9.4674999999999995E-2</v>
      </c>
      <c r="HN46" s="28">
        <f t="shared" si="148"/>
        <v>0.94674999999999998</v>
      </c>
      <c r="HO46" s="28">
        <f t="shared" si="149"/>
        <v>0</v>
      </c>
      <c r="HP46" s="28">
        <f t="shared" si="150"/>
        <v>0.22011937499999995</v>
      </c>
    </row>
    <row r="47" spans="1:224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4"/>
      <c r="AU47" s="344"/>
      <c r="AV47" s="344"/>
      <c r="AW47" s="344"/>
      <c r="AX47" s="344"/>
      <c r="AY47" s="344"/>
      <c r="AZ47" s="344"/>
      <c r="BA47" s="344"/>
      <c r="BB47" s="117"/>
      <c r="BC47" s="76"/>
      <c r="BE47" s="28">
        <v>1</v>
      </c>
      <c r="BF47" s="28">
        <v>1</v>
      </c>
      <c r="BW47">
        <v>32</v>
      </c>
      <c r="BY47" s="36">
        <f t="shared" si="33"/>
        <v>1.4534179945417731</v>
      </c>
      <c r="BZ47" s="36">
        <f t="shared" si="34"/>
        <v>1.1550941984329606</v>
      </c>
      <c r="CA47" s="36">
        <f t="shared" si="35"/>
        <v>1.9732568491944715</v>
      </c>
      <c r="CB47" s="36">
        <f t="shared" si="36"/>
        <v>2.1641420503565456</v>
      </c>
      <c r="CC47" s="36">
        <f t="shared" si="37"/>
        <v>2.35481691610177</v>
      </c>
      <c r="CD47" s="36">
        <f t="shared" si="38"/>
        <v>1.9942620169028966</v>
      </c>
      <c r="CE47" s="36">
        <f t="shared" si="39"/>
        <v>2.6850407012060926</v>
      </c>
      <c r="CS47" s="26"/>
      <c r="CT47" s="27"/>
      <c r="CU47" s="24"/>
      <c r="CV47" s="24"/>
      <c r="CW47" s="27"/>
      <c r="CZ47" s="41">
        <f>1535+$DC$17</f>
        <v>1535</v>
      </c>
      <c r="DA47" s="1">
        <f>1480</f>
        <v>1480</v>
      </c>
      <c r="DB47" s="49">
        <f t="shared" si="167"/>
        <v>0</v>
      </c>
      <c r="DC47" s="49">
        <f t="shared" si="168"/>
        <v>2.2717999999999998</v>
      </c>
      <c r="DD47" s="49">
        <f t="shared" si="169"/>
        <v>1.9647999999999997</v>
      </c>
      <c r="DE47" s="49">
        <f t="shared" si="170"/>
        <v>10.635000000000002</v>
      </c>
      <c r="DF47" s="49">
        <f t="shared" si="156"/>
        <v>0.58492500000000014</v>
      </c>
      <c r="DG47" s="49">
        <f t="shared" si="171"/>
        <v>1.9647999999999997</v>
      </c>
      <c r="DH47" s="49">
        <f t="shared" si="172"/>
        <v>0.75214999999999999</v>
      </c>
      <c r="DI47" s="50">
        <f t="shared" si="173"/>
        <v>1.4534179945417731</v>
      </c>
      <c r="DJ47" s="49">
        <f t="shared" si="49"/>
        <v>0.1535</v>
      </c>
      <c r="DK47" s="49">
        <f t="shared" si="50"/>
        <v>0.1535</v>
      </c>
      <c r="DL47" s="49">
        <f t="shared" si="51"/>
        <v>4.6050000000000004</v>
      </c>
      <c r="DM47" s="49">
        <f t="shared" si="52"/>
        <v>0.307</v>
      </c>
      <c r="DN47" s="49">
        <f t="shared" si="53"/>
        <v>0.44514999999999999</v>
      </c>
      <c r="DO47" s="49"/>
      <c r="DP47" s="41">
        <f>1535+$DC$17</f>
        <v>1535</v>
      </c>
      <c r="DQ47" s="1">
        <f>1480</f>
        <v>1480</v>
      </c>
      <c r="DR47" s="49">
        <f t="shared" si="56"/>
        <v>0.65727000000000002</v>
      </c>
      <c r="DS47" s="49">
        <f t="shared" si="57"/>
        <v>0.18048800000000001</v>
      </c>
      <c r="DT47" s="49">
        <f t="shared" si="58"/>
        <v>2.2717999999999998</v>
      </c>
      <c r="DU47" s="49">
        <f t="shared" si="59"/>
        <v>1.2014419999999997</v>
      </c>
      <c r="DV47" s="49">
        <f t="shared" si="60"/>
        <v>10.972999999999999</v>
      </c>
      <c r="DW47" s="49">
        <f t="shared" si="61"/>
        <v>0.60351499999999991</v>
      </c>
      <c r="DX47" s="49">
        <f t="shared" si="62"/>
        <v>1.2014419999999997</v>
      </c>
      <c r="DY47" s="49">
        <f t="shared" si="63"/>
        <v>0.81918600000000008</v>
      </c>
      <c r="DZ47" s="50">
        <f t="shared" si="64"/>
        <v>1.1550941984329606</v>
      </c>
      <c r="EA47" s="49">
        <f t="shared" si="65"/>
        <v>0.1163</v>
      </c>
      <c r="EB47" s="49">
        <f t="shared" si="66"/>
        <v>0.1163</v>
      </c>
      <c r="EC47" s="49">
        <f t="shared" si="67"/>
        <v>3.4889999999999999</v>
      </c>
      <c r="ED47" s="49">
        <f t="shared" si="68"/>
        <v>0.2326</v>
      </c>
      <c r="EE47" s="49">
        <f t="shared" si="69"/>
        <v>0</v>
      </c>
      <c r="EG47" s="48">
        <v>1535</v>
      </c>
      <c r="EH47" s="49">
        <v>1480</v>
      </c>
      <c r="EI47" s="49">
        <f t="shared" si="70"/>
        <v>0.60974600000000001</v>
      </c>
      <c r="EJ47" s="49">
        <f t="shared" si="71"/>
        <v>9.8435999999999996E-2</v>
      </c>
      <c r="EK47" s="49">
        <f t="shared" si="72"/>
        <v>2.2717999999999998</v>
      </c>
      <c r="EL47" s="49">
        <f t="shared" si="73"/>
        <v>1.3158180000000002</v>
      </c>
      <c r="EM47" s="49">
        <f t="shared" si="74"/>
        <v>11.243</v>
      </c>
      <c r="EN47" s="49">
        <f t="shared" si="75"/>
        <v>0.61836500000000005</v>
      </c>
      <c r="EO47" s="49">
        <f t="shared" si="76"/>
        <v>1.3158180000000002</v>
      </c>
      <c r="EP47" s="49">
        <f t="shared" si="77"/>
        <v>2.5486619099999999</v>
      </c>
      <c r="EQ47" s="50">
        <f t="shared" si="78"/>
        <v>1.9732568491944715</v>
      </c>
      <c r="ER47" s="28">
        <f t="shared" si="79"/>
        <v>0.1239</v>
      </c>
      <c r="ES47" s="28">
        <f t="shared" si="80"/>
        <v>0.1239</v>
      </c>
      <c r="ET47" s="28">
        <f t="shared" si="81"/>
        <v>3.7170000000000001</v>
      </c>
      <c r="EU47" s="28">
        <f t="shared" si="82"/>
        <v>0.24779999999999999</v>
      </c>
      <c r="EV47" s="28">
        <f t="shared" si="83"/>
        <v>0.32523750000000001</v>
      </c>
      <c r="EX47" s="48">
        <v>1535</v>
      </c>
      <c r="EY47" s="49">
        <v>1480</v>
      </c>
      <c r="EZ47" s="49">
        <f t="shared" si="86"/>
        <v>0.60974600000000001</v>
      </c>
      <c r="FA47" s="49">
        <f t="shared" si="87"/>
        <v>0.19687199999999999</v>
      </c>
      <c r="FB47" s="49">
        <f t="shared" si="88"/>
        <v>0.19434799999999999</v>
      </c>
      <c r="FC47" s="49">
        <f t="shared" si="89"/>
        <v>2.2717999999999998</v>
      </c>
      <c r="FD47" s="49">
        <f t="shared" si="90"/>
        <v>1.069434</v>
      </c>
      <c r="FE47" s="49">
        <f t="shared" si="91"/>
        <v>15.131</v>
      </c>
      <c r="FF47" s="49">
        <f t="shared" si="92"/>
        <v>0.83220499999999997</v>
      </c>
      <c r="FG47" s="49">
        <f t="shared" si="93"/>
        <v>1.069434</v>
      </c>
      <c r="FH47" s="49">
        <f t="shared" si="94"/>
        <v>3.4480340700000003</v>
      </c>
      <c r="FI47" s="50">
        <f t="shared" si="95"/>
        <v>2.35481691610177</v>
      </c>
      <c r="FJ47" s="28">
        <f t="shared" si="96"/>
        <v>0.1007</v>
      </c>
      <c r="FK47" s="28">
        <f t="shared" si="97"/>
        <v>0.1007</v>
      </c>
      <c r="FL47" s="28">
        <f t="shared" si="98"/>
        <v>3.0209999999999999</v>
      </c>
      <c r="FM47" s="28">
        <f t="shared" si="99"/>
        <v>0.2014</v>
      </c>
      <c r="FN47" s="28">
        <f t="shared" si="100"/>
        <v>0.2643375</v>
      </c>
      <c r="FQ47" s="48">
        <v>1535</v>
      </c>
      <c r="FR47" s="49">
        <v>1480</v>
      </c>
      <c r="FS47" s="49">
        <f t="shared" si="103"/>
        <v>0.60974600000000001</v>
      </c>
      <c r="FT47" s="49">
        <f t="shared" si="104"/>
        <v>9.8435999999999996E-2</v>
      </c>
      <c r="FU47" s="49">
        <f t="shared" si="105"/>
        <v>0.19434799999999999</v>
      </c>
      <c r="FV47" s="49">
        <f t="shared" si="106"/>
        <v>2.2717999999999998</v>
      </c>
      <c r="FW47" s="49">
        <f t="shared" si="107"/>
        <v>1.1522699999999999</v>
      </c>
      <c r="FX47" s="49">
        <f t="shared" si="108"/>
        <v>11.912000000000001</v>
      </c>
      <c r="FY47" s="49">
        <f t="shared" si="109"/>
        <v>0.65516000000000008</v>
      </c>
      <c r="FZ47" s="49">
        <f t="shared" si="110"/>
        <v>1.1522699999999999</v>
      </c>
      <c r="GA47" s="49">
        <f t="shared" si="111"/>
        <v>3.1090679100000003</v>
      </c>
      <c r="GB47" s="50">
        <f t="shared" si="112"/>
        <v>2.1641420503565456</v>
      </c>
      <c r="GC47" s="28">
        <f t="shared" si="113"/>
        <v>0.1085</v>
      </c>
      <c r="GD47" s="28">
        <f t="shared" si="114"/>
        <v>0.1085</v>
      </c>
      <c r="GE47" s="28">
        <f t="shared" si="115"/>
        <v>2.17</v>
      </c>
      <c r="GF47" s="28">
        <f t="shared" si="116"/>
        <v>0.217</v>
      </c>
      <c r="GG47" s="28">
        <f t="shared" si="117"/>
        <v>0.28481250000000002</v>
      </c>
      <c r="GI47" s="48">
        <v>1535</v>
      </c>
      <c r="GJ47" s="49">
        <v>1480</v>
      </c>
      <c r="GK47" s="49">
        <f t="shared" si="120"/>
        <v>0.60974600000000001</v>
      </c>
      <c r="GL47" s="49">
        <f t="shared" si="121"/>
        <v>0.19561000000000001</v>
      </c>
      <c r="GM47" s="49">
        <f t="shared" si="122"/>
        <v>2.2717999999999998</v>
      </c>
      <c r="GN47" s="49">
        <f t="shared" si="123"/>
        <v>1.2340439999999997</v>
      </c>
      <c r="GO47" s="49">
        <f t="shared" si="124"/>
        <v>12.22</v>
      </c>
      <c r="GP47" s="49">
        <f t="shared" si="125"/>
        <v>0.67210000000000003</v>
      </c>
      <c r="GQ47" s="49">
        <f t="shared" si="126"/>
        <v>1.2340439999999997</v>
      </c>
      <c r="GR47" s="49">
        <f t="shared" si="127"/>
        <v>2.6244204500000001</v>
      </c>
      <c r="GS47" s="50">
        <f t="shared" si="128"/>
        <v>1.9942620169028966</v>
      </c>
      <c r="GT47" s="28">
        <f t="shared" si="129"/>
        <v>0.1162</v>
      </c>
      <c r="GU47" s="28">
        <f t="shared" si="130"/>
        <v>0.1162</v>
      </c>
      <c r="GV47" s="28">
        <f t="shared" si="131"/>
        <v>2.3239999999999998</v>
      </c>
      <c r="GW47" s="28">
        <f t="shared" si="132"/>
        <v>0.2324</v>
      </c>
      <c r="GX47" s="28">
        <f t="shared" si="133"/>
        <v>0.27016499999999999</v>
      </c>
      <c r="GZ47" s="48">
        <v>1535</v>
      </c>
      <c r="HA47" s="49">
        <v>1480</v>
      </c>
      <c r="HB47" s="49">
        <f t="shared" si="136"/>
        <v>0.60974600000000001</v>
      </c>
      <c r="HC47" s="49">
        <f t="shared" si="137"/>
        <v>0.39374399999999998</v>
      </c>
      <c r="HD47" s="49">
        <f t="shared" si="138"/>
        <v>4.1015000000000001E-3</v>
      </c>
      <c r="HE47" s="49">
        <f t="shared" si="139"/>
        <v>2.2717999999999998</v>
      </c>
      <c r="HF47" s="49">
        <f t="shared" si="140"/>
        <v>1.0638585000000003</v>
      </c>
      <c r="HG47" s="49">
        <f t="shared" si="141"/>
        <v>19.151</v>
      </c>
      <c r="HH47" s="49">
        <f t="shared" si="142"/>
        <v>1.0533049999999999</v>
      </c>
      <c r="HI47" s="49">
        <f t="shared" si="143"/>
        <v>1.0638585000000003</v>
      </c>
      <c r="HJ47" s="49">
        <f t="shared" si="144"/>
        <v>3.9827119649999996</v>
      </c>
      <c r="HK47" s="50">
        <f t="shared" si="145"/>
        <v>2.6850407012060926</v>
      </c>
      <c r="HL47" s="28">
        <f t="shared" si="146"/>
        <v>0.100175</v>
      </c>
      <c r="HM47" s="28">
        <f t="shared" si="147"/>
        <v>0.100175</v>
      </c>
      <c r="HN47" s="28">
        <f t="shared" si="148"/>
        <v>2.0034999999999998</v>
      </c>
      <c r="HO47" s="28">
        <f t="shared" si="149"/>
        <v>0.20035</v>
      </c>
      <c r="HP47" s="28">
        <f t="shared" si="150"/>
        <v>0.23290687499999999</v>
      </c>
    </row>
    <row r="48" spans="1:224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4"/>
      <c r="AU48" s="344"/>
      <c r="AV48" s="344"/>
      <c r="AW48" s="344"/>
      <c r="AX48" s="344"/>
      <c r="AY48" s="344"/>
      <c r="AZ48" s="344"/>
      <c r="BA48" s="344"/>
      <c r="BB48" s="117"/>
      <c r="BC48" s="76"/>
      <c r="BE48" s="28">
        <v>1</v>
      </c>
      <c r="BF48" s="28">
        <v>1</v>
      </c>
      <c r="BW48">
        <v>33</v>
      </c>
      <c r="BY48" s="36">
        <f t="shared" si="33"/>
        <v>1.4711876510657</v>
      </c>
      <c r="BZ48" s="36">
        <f t="shared" si="34"/>
        <v>1.1655724016699627</v>
      </c>
      <c r="CA48" s="36">
        <f t="shared" si="35"/>
        <v>2.0651841133816742</v>
      </c>
      <c r="CB48" s="36">
        <f t="shared" si="36"/>
        <v>2.3126176444737419</v>
      </c>
      <c r="CC48" s="36">
        <f t="shared" si="37"/>
        <v>2.5413586684245217</v>
      </c>
      <c r="CD48" s="36">
        <f t="shared" si="38"/>
        <v>2.1165967369808829</v>
      </c>
      <c r="CE48" s="36">
        <f t="shared" si="39"/>
        <v>2.9786660706438144</v>
      </c>
      <c r="CS48" s="26"/>
      <c r="CT48" s="27"/>
      <c r="CU48" s="24"/>
      <c r="CV48" s="24"/>
      <c r="CW48" s="27"/>
      <c r="CZ48" s="41">
        <f>1230+$DC$17</f>
        <v>1230</v>
      </c>
      <c r="DA48" s="1">
        <v>1480</v>
      </c>
      <c r="DB48" s="49">
        <f t="shared" si="167"/>
        <v>0</v>
      </c>
      <c r="DC48" s="49">
        <f t="shared" si="168"/>
        <v>1.8204</v>
      </c>
      <c r="DD48" s="49">
        <f t="shared" si="169"/>
        <v>1.5744</v>
      </c>
      <c r="DE48" s="49">
        <f t="shared" si="170"/>
        <v>9.11</v>
      </c>
      <c r="DF48" s="49">
        <f t="shared" si="156"/>
        <v>0.50105</v>
      </c>
      <c r="DG48" s="49">
        <f t="shared" si="171"/>
        <v>1.5744</v>
      </c>
      <c r="DH48" s="49">
        <f t="shared" si="172"/>
        <v>0.60270000000000001</v>
      </c>
      <c r="DI48" s="50">
        <f t="shared" si="173"/>
        <v>1.4711876510657</v>
      </c>
      <c r="DJ48" s="49">
        <f t="shared" si="49"/>
        <v>0.123</v>
      </c>
      <c r="DK48" s="49">
        <f t="shared" si="50"/>
        <v>0.123</v>
      </c>
      <c r="DL48" s="49">
        <f t="shared" si="51"/>
        <v>3.69</v>
      </c>
      <c r="DM48" s="49">
        <f t="shared" si="52"/>
        <v>0.246</v>
      </c>
      <c r="DN48" s="49">
        <f t="shared" si="53"/>
        <v>0.35669999999999996</v>
      </c>
      <c r="DO48" s="49"/>
      <c r="DP48" s="41">
        <f>1230+$DC$17</f>
        <v>1230</v>
      </c>
      <c r="DQ48" s="1">
        <v>1480</v>
      </c>
      <c r="DR48" s="49">
        <f t="shared" si="56"/>
        <v>0.59077999999999997</v>
      </c>
      <c r="DS48" s="49">
        <f t="shared" si="57"/>
        <v>0.18048800000000001</v>
      </c>
      <c r="DT48" s="49">
        <f t="shared" si="58"/>
        <v>1.8204</v>
      </c>
      <c r="DU48" s="49">
        <f t="shared" si="59"/>
        <v>0.8775320000000002</v>
      </c>
      <c r="DV48" s="49">
        <f t="shared" si="60"/>
        <v>8.838000000000001</v>
      </c>
      <c r="DW48" s="49">
        <f t="shared" si="61"/>
        <v>0.48609000000000008</v>
      </c>
      <c r="DX48" s="49">
        <f t="shared" si="62"/>
        <v>0.8775320000000002</v>
      </c>
      <c r="DY48" s="49">
        <f t="shared" si="63"/>
        <v>0.75818600000000003</v>
      </c>
      <c r="DZ48" s="50">
        <f t="shared" si="64"/>
        <v>1.1655724016699627</v>
      </c>
      <c r="EA48" s="49">
        <f t="shared" si="65"/>
        <v>8.5800000000000001E-2</v>
      </c>
      <c r="EB48" s="49">
        <f t="shared" si="66"/>
        <v>8.5800000000000001E-2</v>
      </c>
      <c r="EC48" s="49">
        <f t="shared" si="67"/>
        <v>2.5739999999999998</v>
      </c>
      <c r="ED48" s="49">
        <f t="shared" si="68"/>
        <v>0.1716</v>
      </c>
      <c r="EE48" s="49">
        <f t="shared" si="69"/>
        <v>0</v>
      </c>
      <c r="EG48" s="48">
        <v>1230</v>
      </c>
      <c r="EH48" s="49">
        <v>1480</v>
      </c>
      <c r="EI48" s="49">
        <f t="shared" si="70"/>
        <v>0.54325599999999996</v>
      </c>
      <c r="EJ48" s="49">
        <f t="shared" si="71"/>
        <v>9.8435999999999996E-2</v>
      </c>
      <c r="EK48" s="49">
        <f t="shared" si="72"/>
        <v>1.8204</v>
      </c>
      <c r="EL48" s="49">
        <f t="shared" si="73"/>
        <v>0.99190800000000012</v>
      </c>
      <c r="EM48" s="49">
        <f t="shared" si="74"/>
        <v>9.718</v>
      </c>
      <c r="EN48" s="49">
        <f t="shared" si="75"/>
        <v>0.53449000000000002</v>
      </c>
      <c r="EO48" s="49">
        <f t="shared" si="76"/>
        <v>0.99190800000000012</v>
      </c>
      <c r="EP48" s="49">
        <f t="shared" si="77"/>
        <v>2.2330631599999999</v>
      </c>
      <c r="EQ48" s="50">
        <f t="shared" si="78"/>
        <v>2.0651841133816742</v>
      </c>
      <c r="ER48" s="28">
        <f t="shared" si="79"/>
        <v>9.3399999999999997E-2</v>
      </c>
      <c r="ES48" s="28">
        <f t="shared" si="80"/>
        <v>9.3399999999999997E-2</v>
      </c>
      <c r="ET48" s="28">
        <f t="shared" si="81"/>
        <v>2.802</v>
      </c>
      <c r="EU48" s="28">
        <f t="shared" si="82"/>
        <v>0.18679999999999999</v>
      </c>
      <c r="EV48" s="28">
        <f t="shared" si="83"/>
        <v>0.245175</v>
      </c>
      <c r="EX48" s="48">
        <v>1230</v>
      </c>
      <c r="EY48" s="49">
        <v>1480</v>
      </c>
      <c r="EZ48" s="49">
        <f t="shared" si="86"/>
        <v>0.54325599999999996</v>
      </c>
      <c r="FA48" s="49">
        <f t="shared" si="87"/>
        <v>0.19687199999999999</v>
      </c>
      <c r="FB48" s="49">
        <f t="shared" si="88"/>
        <v>0.19434799999999999</v>
      </c>
      <c r="FC48" s="49">
        <f t="shared" si="89"/>
        <v>1.8204</v>
      </c>
      <c r="FD48" s="49">
        <f t="shared" si="90"/>
        <v>0.74552400000000008</v>
      </c>
      <c r="FE48" s="49">
        <f t="shared" si="91"/>
        <v>13.606</v>
      </c>
      <c r="FF48" s="49">
        <f t="shared" si="92"/>
        <v>0.74833000000000005</v>
      </c>
      <c r="FG48" s="49">
        <f t="shared" si="93"/>
        <v>0.74552400000000008</v>
      </c>
      <c r="FH48" s="49">
        <f t="shared" si="94"/>
        <v>3.1324353199999999</v>
      </c>
      <c r="FI48" s="50">
        <f t="shared" si="95"/>
        <v>2.5413586684245217</v>
      </c>
      <c r="FJ48" s="28">
        <f t="shared" si="96"/>
        <v>7.0199999999999999E-2</v>
      </c>
      <c r="FK48" s="28">
        <f t="shared" si="97"/>
        <v>7.0199999999999999E-2</v>
      </c>
      <c r="FL48" s="28">
        <f t="shared" si="98"/>
        <v>2.1059999999999999</v>
      </c>
      <c r="FM48" s="28">
        <f t="shared" si="99"/>
        <v>0.1404</v>
      </c>
      <c r="FN48" s="28">
        <f t="shared" si="100"/>
        <v>0.18427499999999999</v>
      </c>
      <c r="FQ48" s="48">
        <v>1230</v>
      </c>
      <c r="FR48" s="49">
        <v>1480</v>
      </c>
      <c r="FS48" s="49">
        <f t="shared" si="103"/>
        <v>0.54325599999999996</v>
      </c>
      <c r="FT48" s="49">
        <f t="shared" si="104"/>
        <v>9.8435999999999996E-2</v>
      </c>
      <c r="FU48" s="49">
        <f t="shared" si="105"/>
        <v>0.19434799999999999</v>
      </c>
      <c r="FV48" s="49">
        <f t="shared" si="106"/>
        <v>1.8204</v>
      </c>
      <c r="FW48" s="49">
        <f t="shared" si="107"/>
        <v>0.82836000000000021</v>
      </c>
      <c r="FX48" s="49">
        <f t="shared" si="108"/>
        <v>10.692</v>
      </c>
      <c r="FY48" s="49">
        <f t="shared" si="109"/>
        <v>0.58806000000000003</v>
      </c>
      <c r="FZ48" s="49">
        <f t="shared" si="110"/>
        <v>0.82836000000000021</v>
      </c>
      <c r="GA48" s="49">
        <f t="shared" si="111"/>
        <v>2.7934691599999999</v>
      </c>
      <c r="GB48" s="50">
        <f t="shared" si="112"/>
        <v>2.3126176444737419</v>
      </c>
      <c r="GC48" s="28">
        <f t="shared" si="113"/>
        <v>7.8E-2</v>
      </c>
      <c r="GD48" s="28">
        <f t="shared" si="114"/>
        <v>7.8E-2</v>
      </c>
      <c r="GE48" s="28">
        <f t="shared" si="115"/>
        <v>1.56</v>
      </c>
      <c r="GF48" s="28">
        <f t="shared" si="116"/>
        <v>0.156</v>
      </c>
      <c r="GG48" s="28">
        <f t="shared" si="117"/>
        <v>0.20474999999999999</v>
      </c>
      <c r="GI48" s="48">
        <v>1230</v>
      </c>
      <c r="GJ48" s="49">
        <v>1480</v>
      </c>
      <c r="GK48" s="49">
        <f t="shared" si="120"/>
        <v>0.54325599999999996</v>
      </c>
      <c r="GL48" s="49">
        <f t="shared" si="121"/>
        <v>0.19561000000000001</v>
      </c>
      <c r="GM48" s="49">
        <f t="shared" si="122"/>
        <v>1.8204</v>
      </c>
      <c r="GN48" s="49">
        <f t="shared" si="123"/>
        <v>0.910134</v>
      </c>
      <c r="GO48" s="49">
        <f t="shared" si="124"/>
        <v>11</v>
      </c>
      <c r="GP48" s="49">
        <f t="shared" si="125"/>
        <v>0.60499999999999998</v>
      </c>
      <c r="GQ48" s="49">
        <f t="shared" si="126"/>
        <v>0.910134</v>
      </c>
      <c r="GR48" s="49">
        <f t="shared" si="127"/>
        <v>2.3379186999999999</v>
      </c>
      <c r="GS48" s="50">
        <f t="shared" si="128"/>
        <v>2.1165967369808829</v>
      </c>
      <c r="GT48" s="28">
        <f t="shared" si="129"/>
        <v>8.5699999999999998E-2</v>
      </c>
      <c r="GU48" s="28">
        <f t="shared" si="130"/>
        <v>8.5699999999999998E-2</v>
      </c>
      <c r="GV48" s="28">
        <f t="shared" si="131"/>
        <v>1.714</v>
      </c>
      <c r="GW48" s="28">
        <f t="shared" si="132"/>
        <v>0.1714</v>
      </c>
      <c r="GX48" s="28">
        <f t="shared" si="133"/>
        <v>0.19925249999999997</v>
      </c>
      <c r="GZ48" s="48">
        <v>1230</v>
      </c>
      <c r="HA48" s="49">
        <v>1480</v>
      </c>
      <c r="HB48" s="49">
        <f t="shared" si="136"/>
        <v>0.54325599999999996</v>
      </c>
      <c r="HC48" s="49">
        <f t="shared" si="137"/>
        <v>0.39374399999999998</v>
      </c>
      <c r="HD48" s="49">
        <f t="shared" si="138"/>
        <v>4.1015000000000001E-3</v>
      </c>
      <c r="HE48" s="49">
        <f t="shared" si="139"/>
        <v>1.8204</v>
      </c>
      <c r="HF48" s="49">
        <f t="shared" si="140"/>
        <v>0.73994850000000001</v>
      </c>
      <c r="HG48" s="49">
        <f t="shared" si="141"/>
        <v>17.931000000000001</v>
      </c>
      <c r="HH48" s="49">
        <f t="shared" si="142"/>
        <v>0.98620500000000011</v>
      </c>
      <c r="HI48" s="49">
        <f t="shared" si="143"/>
        <v>0.73994850000000001</v>
      </c>
      <c r="HJ48" s="49">
        <f t="shared" si="144"/>
        <v>3.6962102149999998</v>
      </c>
      <c r="HK48" s="50">
        <f t="shared" si="145"/>
        <v>2.9786660706438144</v>
      </c>
      <c r="HL48" s="28">
        <f t="shared" si="146"/>
        <v>6.9675000000000001E-2</v>
      </c>
      <c r="HM48" s="28">
        <f t="shared" si="147"/>
        <v>6.9675000000000001E-2</v>
      </c>
      <c r="HN48" s="28">
        <f t="shared" si="148"/>
        <v>1.3935</v>
      </c>
      <c r="HO48" s="28">
        <f t="shared" si="149"/>
        <v>0.13935</v>
      </c>
      <c r="HP48" s="28">
        <f t="shared" si="150"/>
        <v>0.161994375</v>
      </c>
    </row>
    <row r="49" spans="1:224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343" t="s">
        <v>120</v>
      </c>
      <c r="AK49" s="343"/>
      <c r="AL49" s="343"/>
      <c r="AM49" s="343"/>
      <c r="AN49" s="343"/>
      <c r="AO49" s="343"/>
      <c r="AP49" s="343"/>
      <c r="AQ49" s="343"/>
      <c r="AR49" s="343"/>
      <c r="AS49" s="343"/>
      <c r="AT49" s="344">
        <f>AT45</f>
        <v>1.89</v>
      </c>
      <c r="AU49" s="344"/>
      <c r="AV49" s="344"/>
      <c r="AW49" s="344">
        <f>AW45</f>
        <v>100</v>
      </c>
      <c r="AX49" s="344"/>
      <c r="AY49" s="344"/>
      <c r="AZ49" s="344"/>
      <c r="BA49" s="344"/>
      <c r="BB49" s="117"/>
      <c r="BE49" s="28">
        <v>1</v>
      </c>
      <c r="BF49" s="28">
        <v>1</v>
      </c>
      <c r="BW49">
        <v>34</v>
      </c>
      <c r="BY49" s="36">
        <f t="shared" si="33"/>
        <v>1.3260842875957053</v>
      </c>
      <c r="BZ49" s="36">
        <f t="shared" si="34"/>
        <v>1.1499743297841467</v>
      </c>
      <c r="CA49" s="36">
        <f t="shared" si="35"/>
        <v>1.7556030647160923</v>
      </c>
      <c r="CB49" s="36">
        <f t="shared" si="36"/>
        <v>1.938067235308703</v>
      </c>
      <c r="CC49" s="36">
        <f t="shared" si="37"/>
        <v>2.1069058566823702</v>
      </c>
      <c r="CD49" s="36">
        <f t="shared" si="38"/>
        <v>1.79533466402182</v>
      </c>
      <c r="CE49" s="36">
        <f t="shared" si="39"/>
        <v>2.4102590416563348</v>
      </c>
      <c r="CS49" s="26"/>
      <c r="CT49" s="27"/>
      <c r="CU49" s="24"/>
      <c r="CV49" s="24"/>
      <c r="CW49" s="27"/>
      <c r="CZ49" s="41">
        <v>1644</v>
      </c>
      <c r="DA49" s="1">
        <v>2180</v>
      </c>
      <c r="DB49" s="49">
        <f t="shared" si="167"/>
        <v>0</v>
      </c>
      <c r="DC49" s="49">
        <f t="shared" si="168"/>
        <v>3.58392</v>
      </c>
      <c r="DD49" s="49">
        <f t="shared" si="169"/>
        <v>3.2551199999999998</v>
      </c>
      <c r="DE49" s="49">
        <f t="shared" si="170"/>
        <v>12.58</v>
      </c>
      <c r="DF49" s="49">
        <f t="shared" si="156"/>
        <v>0.69189999999999996</v>
      </c>
      <c r="DG49" s="49">
        <f t="shared" si="171"/>
        <v>3.2551199999999998</v>
      </c>
      <c r="DH49" s="49">
        <f t="shared" si="172"/>
        <v>0.80555999999999994</v>
      </c>
      <c r="DI49" s="50">
        <f t="shared" si="173"/>
        <v>1.3260842875957053</v>
      </c>
      <c r="DJ49" s="49">
        <f t="shared" si="49"/>
        <v>0.16439999999999999</v>
      </c>
      <c r="DK49" s="49">
        <f t="shared" si="50"/>
        <v>0.16439999999999999</v>
      </c>
      <c r="DL49" s="49">
        <f t="shared" si="51"/>
        <v>4.9320000000000004</v>
      </c>
      <c r="DM49" s="49">
        <f t="shared" si="52"/>
        <v>0.32879999999999998</v>
      </c>
      <c r="DN49" s="49">
        <f t="shared" si="53"/>
        <v>0.47675999999999996</v>
      </c>
      <c r="DO49" s="49"/>
      <c r="DP49" s="41">
        <v>1644</v>
      </c>
      <c r="DQ49" s="1">
        <v>2180</v>
      </c>
      <c r="DR49" s="49">
        <f t="shared" si="56"/>
        <v>0.83363200000000004</v>
      </c>
      <c r="DS49" s="49">
        <f t="shared" si="57"/>
        <v>0.28828799999999999</v>
      </c>
      <c r="DT49" s="49">
        <f t="shared" si="58"/>
        <v>3.58392</v>
      </c>
      <c r="DU49" s="49">
        <f t="shared" si="59"/>
        <v>2.2075999999999993</v>
      </c>
      <c r="DV49" s="49">
        <f t="shared" si="60"/>
        <v>13.135999999999999</v>
      </c>
      <c r="DW49" s="49">
        <f t="shared" si="61"/>
        <v>0.72248000000000001</v>
      </c>
      <c r="DX49" s="49">
        <f t="shared" si="62"/>
        <v>2.2075999999999993</v>
      </c>
      <c r="DY49" s="49">
        <f t="shared" si="63"/>
        <v>1.191336</v>
      </c>
      <c r="DZ49" s="50">
        <f t="shared" si="64"/>
        <v>1.1499743297841467</v>
      </c>
      <c r="EA49" s="49">
        <f t="shared" si="65"/>
        <v>0.12720000000000001</v>
      </c>
      <c r="EB49" s="49">
        <f t="shared" si="66"/>
        <v>0.12720000000000001</v>
      </c>
      <c r="EC49" s="49">
        <f t="shared" si="67"/>
        <v>3.8159999999999998</v>
      </c>
      <c r="ED49" s="49">
        <f t="shared" si="68"/>
        <v>0.25440000000000002</v>
      </c>
      <c r="EE49" s="49">
        <f t="shared" si="69"/>
        <v>0</v>
      </c>
      <c r="EG49" s="48">
        <v>1850</v>
      </c>
      <c r="EH49" s="49">
        <v>2180</v>
      </c>
      <c r="EI49" s="49">
        <f t="shared" si="70"/>
        <v>0.83101599999999998</v>
      </c>
      <c r="EJ49" s="49">
        <f t="shared" si="71"/>
        <v>0.15303600000000001</v>
      </c>
      <c r="EK49" s="49">
        <f t="shared" si="72"/>
        <v>4.0330000000000004</v>
      </c>
      <c r="EL49" s="49">
        <f t="shared" si="73"/>
        <v>2.7381479999999998</v>
      </c>
      <c r="EM49" s="49">
        <f t="shared" si="74"/>
        <v>15.617999999999999</v>
      </c>
      <c r="EN49" s="49">
        <f t="shared" si="75"/>
        <v>0.85898999999999992</v>
      </c>
      <c r="EO49" s="49">
        <f t="shared" si="76"/>
        <v>2.7381479999999998</v>
      </c>
      <c r="EP49" s="49">
        <f t="shared" si="77"/>
        <v>3.4832091599999999</v>
      </c>
      <c r="EQ49" s="50">
        <f t="shared" si="78"/>
        <v>1.7556030647160923</v>
      </c>
      <c r="ER49" s="28">
        <f t="shared" si="79"/>
        <v>0.15540000000000001</v>
      </c>
      <c r="ES49" s="28">
        <f t="shared" si="80"/>
        <v>0.15540000000000001</v>
      </c>
      <c r="ET49" s="28">
        <f t="shared" si="81"/>
        <v>4.6619999999999999</v>
      </c>
      <c r="EU49" s="28">
        <f t="shared" si="82"/>
        <v>0.31080000000000002</v>
      </c>
      <c r="EV49" s="28">
        <f t="shared" si="83"/>
        <v>0.40792500000000004</v>
      </c>
      <c r="EX49" s="48">
        <v>1850</v>
      </c>
      <c r="EY49" s="49">
        <v>2180</v>
      </c>
      <c r="EZ49" s="49">
        <f t="shared" si="86"/>
        <v>0.83101599999999998</v>
      </c>
      <c r="FA49" s="49">
        <f t="shared" si="87"/>
        <v>0.30607200000000001</v>
      </c>
      <c r="FB49" s="49">
        <f t="shared" si="88"/>
        <v>0.30214800000000003</v>
      </c>
      <c r="FC49" s="49">
        <f t="shared" si="89"/>
        <v>4.0330000000000004</v>
      </c>
      <c r="FD49" s="49">
        <f t="shared" si="90"/>
        <v>2.3293640000000004</v>
      </c>
      <c r="FE49" s="49">
        <f t="shared" si="91"/>
        <v>22.306000000000001</v>
      </c>
      <c r="FF49" s="49">
        <f t="shared" si="92"/>
        <v>1.2268300000000001</v>
      </c>
      <c r="FG49" s="49">
        <f t="shared" si="93"/>
        <v>2.3293640000000004</v>
      </c>
      <c r="FH49" s="49">
        <f t="shared" si="94"/>
        <v>4.9409573200000008</v>
      </c>
      <c r="FI49" s="50">
        <f t="shared" si="95"/>
        <v>2.1069058566823702</v>
      </c>
      <c r="FJ49" s="28">
        <f t="shared" si="96"/>
        <v>0.13220000000000001</v>
      </c>
      <c r="FK49" s="28">
        <f t="shared" si="97"/>
        <v>0.13220000000000001</v>
      </c>
      <c r="FL49" s="28">
        <f t="shared" si="98"/>
        <v>3.9660000000000002</v>
      </c>
      <c r="FM49" s="28">
        <f t="shared" si="99"/>
        <v>0.26440000000000002</v>
      </c>
      <c r="FN49" s="28">
        <f t="shared" si="100"/>
        <v>0.34702500000000003</v>
      </c>
      <c r="FQ49" s="48">
        <v>1850</v>
      </c>
      <c r="FR49" s="49">
        <v>2180</v>
      </c>
      <c r="FS49" s="49">
        <f t="shared" si="103"/>
        <v>0.83101599999999998</v>
      </c>
      <c r="FT49" s="49">
        <f t="shared" si="104"/>
        <v>0.15303600000000001</v>
      </c>
      <c r="FU49" s="49">
        <f t="shared" si="105"/>
        <v>0.30214800000000003</v>
      </c>
      <c r="FV49" s="49">
        <f t="shared" si="106"/>
        <v>4.0330000000000004</v>
      </c>
      <c r="FW49" s="49">
        <f t="shared" si="107"/>
        <v>2.4668000000000001</v>
      </c>
      <c r="FX49" s="49">
        <f t="shared" si="108"/>
        <v>17.372</v>
      </c>
      <c r="FY49" s="49">
        <f t="shared" si="109"/>
        <v>0.95545999999999998</v>
      </c>
      <c r="FZ49" s="49">
        <f t="shared" si="110"/>
        <v>2.4668000000000001</v>
      </c>
      <c r="GA49" s="49">
        <f t="shared" si="111"/>
        <v>4.3939651599999996</v>
      </c>
      <c r="GB49" s="50">
        <f t="shared" si="112"/>
        <v>1.938067235308703</v>
      </c>
      <c r="GC49" s="28">
        <f t="shared" si="113"/>
        <v>0.14000000000000001</v>
      </c>
      <c r="GD49" s="28">
        <f t="shared" si="114"/>
        <v>0.14000000000000001</v>
      </c>
      <c r="GE49" s="28">
        <f t="shared" si="115"/>
        <v>2.8</v>
      </c>
      <c r="GF49" s="28">
        <f t="shared" si="116"/>
        <v>0.28000000000000003</v>
      </c>
      <c r="GG49" s="28">
        <f t="shared" si="117"/>
        <v>0.36750000000000005</v>
      </c>
      <c r="GI49" s="48">
        <v>1850</v>
      </c>
      <c r="GJ49" s="49">
        <v>2180</v>
      </c>
      <c r="GK49" s="49">
        <f t="shared" si="120"/>
        <v>0.83101599999999998</v>
      </c>
      <c r="GL49" s="49">
        <f t="shared" si="121"/>
        <v>0.30410999999999999</v>
      </c>
      <c r="GM49" s="49">
        <f t="shared" si="122"/>
        <v>4.0330000000000004</v>
      </c>
      <c r="GN49" s="49">
        <f t="shared" si="123"/>
        <v>2.6024740000000004</v>
      </c>
      <c r="GO49" s="49">
        <f t="shared" si="124"/>
        <v>17.68</v>
      </c>
      <c r="GP49" s="49">
        <f t="shared" si="125"/>
        <v>0.97240000000000004</v>
      </c>
      <c r="GQ49" s="49">
        <f t="shared" si="126"/>
        <v>2.6024740000000004</v>
      </c>
      <c r="GR49" s="49">
        <f t="shared" si="127"/>
        <v>3.6657106999999995</v>
      </c>
      <c r="GS49" s="50">
        <f t="shared" si="128"/>
        <v>1.79533466402182</v>
      </c>
      <c r="GT49" s="28">
        <f t="shared" si="129"/>
        <v>0.1477</v>
      </c>
      <c r="GU49" s="28">
        <f t="shared" si="130"/>
        <v>0.1477</v>
      </c>
      <c r="GV49" s="28">
        <f t="shared" si="131"/>
        <v>2.9540000000000002</v>
      </c>
      <c r="GW49" s="28">
        <f t="shared" si="132"/>
        <v>0.2954</v>
      </c>
      <c r="GX49" s="28">
        <f t="shared" si="133"/>
        <v>0.34340249999999994</v>
      </c>
      <c r="GZ49" s="48">
        <v>1850</v>
      </c>
      <c r="HA49" s="49">
        <v>2180</v>
      </c>
      <c r="HB49" s="49">
        <f t="shared" si="136"/>
        <v>0.83101599999999998</v>
      </c>
      <c r="HC49" s="49">
        <f t="shared" si="137"/>
        <v>0.61214400000000002</v>
      </c>
      <c r="HD49" s="49">
        <f t="shared" si="138"/>
        <v>6.3765000000000002E-3</v>
      </c>
      <c r="HE49" s="49">
        <f t="shared" si="139"/>
        <v>4.0330000000000004</v>
      </c>
      <c r="HF49" s="49">
        <f t="shared" si="140"/>
        <v>2.3201135000000006</v>
      </c>
      <c r="HG49" s="49">
        <f t="shared" si="141"/>
        <v>28.811</v>
      </c>
      <c r="HH49" s="49">
        <f t="shared" si="142"/>
        <v>1.584605</v>
      </c>
      <c r="HI49" s="49">
        <f t="shared" si="143"/>
        <v>2.3201135000000006</v>
      </c>
      <c r="HJ49" s="49">
        <f t="shared" si="144"/>
        <v>5.8158562149999993</v>
      </c>
      <c r="HK49" s="50">
        <f t="shared" si="145"/>
        <v>2.4102590416563348</v>
      </c>
      <c r="HL49" s="28">
        <f t="shared" si="146"/>
        <v>0.13167499999999999</v>
      </c>
      <c r="HM49" s="28">
        <f t="shared" si="147"/>
        <v>0.13167499999999999</v>
      </c>
      <c r="HN49" s="28">
        <f t="shared" si="148"/>
        <v>2.6335000000000002</v>
      </c>
      <c r="HO49" s="28">
        <f t="shared" si="149"/>
        <v>0.26334999999999997</v>
      </c>
      <c r="HP49" s="28">
        <f t="shared" si="150"/>
        <v>0.30614437499999991</v>
      </c>
    </row>
    <row r="50" spans="1:224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t="s">
        <v>121</v>
      </c>
      <c r="AT50" s="344">
        <f>AT46</f>
        <v>2.76</v>
      </c>
      <c r="AU50" s="344"/>
      <c r="AV50" s="344"/>
      <c r="AW50" s="344">
        <f>AW46</f>
        <v>209</v>
      </c>
      <c r="AX50" s="344"/>
      <c r="AY50" s="344"/>
      <c r="AZ50" s="344"/>
      <c r="BA50" s="344"/>
      <c r="BB50" s="117"/>
      <c r="BE50" s="28">
        <v>1</v>
      </c>
      <c r="BF50" s="28">
        <v>1</v>
      </c>
      <c r="BW50">
        <v>35</v>
      </c>
      <c r="BY50" s="36">
        <f t="shared" si="33"/>
        <v>1.3334986362509298</v>
      </c>
      <c r="BZ50" s="36">
        <f t="shared" si="34"/>
        <v>1.158104388792462</v>
      </c>
      <c r="CA50" s="36">
        <f t="shared" si="35"/>
        <v>1.8422389226382345</v>
      </c>
      <c r="CB50" s="36">
        <f t="shared" si="36"/>
        <v>2.0766264753285397</v>
      </c>
      <c r="CC50" s="36">
        <f t="shared" si="37"/>
        <v>2.281367412596083</v>
      </c>
      <c r="CD50" s="36">
        <f t="shared" si="38"/>
        <v>1.9091511281924127</v>
      </c>
      <c r="CE50" s="36">
        <f t="shared" si="39"/>
        <v>2.6778066002355567</v>
      </c>
      <c r="CS50" s="26"/>
      <c r="CT50" s="27"/>
      <c r="CU50" s="24"/>
      <c r="CV50" s="24"/>
      <c r="CW50" s="27"/>
      <c r="CZ50" s="41">
        <v>1480</v>
      </c>
      <c r="DA50" s="1">
        <v>2180</v>
      </c>
      <c r="DB50" s="49">
        <f t="shared" si="167"/>
        <v>0</v>
      </c>
      <c r="DC50" s="49">
        <f t="shared" si="168"/>
        <v>3.2263999999999999</v>
      </c>
      <c r="DD50" s="49">
        <f t="shared" si="169"/>
        <v>2.9303999999999997</v>
      </c>
      <c r="DE50" s="49">
        <f t="shared" si="170"/>
        <v>11.760000000000002</v>
      </c>
      <c r="DF50" s="49">
        <f t="shared" si="156"/>
        <v>0.64680000000000004</v>
      </c>
      <c r="DG50" s="49">
        <f t="shared" si="171"/>
        <v>2.9303999999999997</v>
      </c>
      <c r="DH50" s="49">
        <f t="shared" si="172"/>
        <v>0.72519999999999996</v>
      </c>
      <c r="DI50" s="50">
        <f t="shared" si="173"/>
        <v>1.3334986362509298</v>
      </c>
      <c r="DJ50" s="49">
        <f t="shared" si="49"/>
        <v>0.14799999999999999</v>
      </c>
      <c r="DK50" s="49">
        <f t="shared" si="50"/>
        <v>0.14799999999999999</v>
      </c>
      <c r="DL50" s="49">
        <f t="shared" si="51"/>
        <v>4.4400000000000004</v>
      </c>
      <c r="DM50" s="49">
        <f t="shared" si="52"/>
        <v>0.29599999999999999</v>
      </c>
      <c r="DN50" s="49">
        <f t="shared" si="53"/>
        <v>0.42919999999999997</v>
      </c>
      <c r="DO50" s="49"/>
      <c r="DP50" s="41">
        <v>1480</v>
      </c>
      <c r="DQ50" s="1">
        <v>2180</v>
      </c>
      <c r="DR50" s="49">
        <f t="shared" si="56"/>
        <v>0.79788000000000003</v>
      </c>
      <c r="DS50" s="49">
        <f t="shared" si="57"/>
        <v>0.28828799999999999</v>
      </c>
      <c r="DT50" s="49">
        <f t="shared" si="58"/>
        <v>3.2263999999999999</v>
      </c>
      <c r="DU50" s="49">
        <f t="shared" si="59"/>
        <v>1.9186319999999999</v>
      </c>
      <c r="DV50" s="49">
        <f t="shared" si="60"/>
        <v>11.988</v>
      </c>
      <c r="DW50" s="49">
        <f t="shared" si="61"/>
        <v>0.65933999999999993</v>
      </c>
      <c r="DX50" s="49">
        <f t="shared" si="62"/>
        <v>1.9186319999999999</v>
      </c>
      <c r="DY50" s="49">
        <f t="shared" si="63"/>
        <v>1.158536</v>
      </c>
      <c r="DZ50" s="50">
        <f t="shared" si="64"/>
        <v>1.158104388792462</v>
      </c>
      <c r="EA50" s="49">
        <f t="shared" si="65"/>
        <v>0.1108</v>
      </c>
      <c r="EB50" s="49">
        <f t="shared" si="66"/>
        <v>0.1108</v>
      </c>
      <c r="EC50" s="49">
        <f t="shared" si="67"/>
        <v>3.3239999999999998</v>
      </c>
      <c r="ED50" s="49">
        <f t="shared" si="68"/>
        <v>0.22159999999999999</v>
      </c>
      <c r="EE50" s="49">
        <f t="shared" si="69"/>
        <v>0</v>
      </c>
      <c r="EG50" s="48">
        <v>1480</v>
      </c>
      <c r="EH50" s="49">
        <v>2180</v>
      </c>
      <c r="EI50" s="49">
        <f t="shared" si="70"/>
        <v>0.75035600000000002</v>
      </c>
      <c r="EJ50" s="49">
        <f t="shared" si="71"/>
        <v>0.15303600000000001</v>
      </c>
      <c r="EK50" s="49">
        <f t="shared" si="72"/>
        <v>3.2263999999999999</v>
      </c>
      <c r="EL50" s="49">
        <f t="shared" si="73"/>
        <v>2.0862080000000001</v>
      </c>
      <c r="EM50" s="49">
        <f t="shared" si="74"/>
        <v>13.767999999999999</v>
      </c>
      <c r="EN50" s="49">
        <f t="shared" si="75"/>
        <v>0.75723999999999991</v>
      </c>
      <c r="EO50" s="49">
        <f t="shared" si="76"/>
        <v>2.0862080000000001</v>
      </c>
      <c r="EP50" s="49">
        <f t="shared" si="77"/>
        <v>3.1003516600000003</v>
      </c>
      <c r="EQ50" s="50">
        <f t="shared" si="78"/>
        <v>1.8422389226382345</v>
      </c>
      <c r="ER50" s="28">
        <f t="shared" si="79"/>
        <v>0.11840000000000001</v>
      </c>
      <c r="ES50" s="28">
        <f t="shared" si="80"/>
        <v>0.11840000000000001</v>
      </c>
      <c r="ET50" s="28">
        <f t="shared" si="81"/>
        <v>3.552</v>
      </c>
      <c r="EU50" s="28">
        <f t="shared" si="82"/>
        <v>0.23680000000000001</v>
      </c>
      <c r="EV50" s="28">
        <f t="shared" si="83"/>
        <v>0.31080000000000002</v>
      </c>
      <c r="EX50" s="48">
        <v>1480</v>
      </c>
      <c r="EY50" s="49">
        <v>2180</v>
      </c>
      <c r="EZ50" s="49">
        <f t="shared" si="86"/>
        <v>0.75035600000000002</v>
      </c>
      <c r="FA50" s="49">
        <f t="shared" si="87"/>
        <v>0.30607200000000001</v>
      </c>
      <c r="FB50" s="49">
        <f t="shared" si="88"/>
        <v>0.30214800000000003</v>
      </c>
      <c r="FC50" s="49">
        <f t="shared" si="89"/>
        <v>3.2263999999999999</v>
      </c>
      <c r="FD50" s="49">
        <f t="shared" si="90"/>
        <v>1.677424</v>
      </c>
      <c r="FE50" s="49">
        <f t="shared" si="91"/>
        <v>20.456000000000003</v>
      </c>
      <c r="FF50" s="49">
        <f t="shared" si="92"/>
        <v>1.1250800000000001</v>
      </c>
      <c r="FG50" s="49">
        <f t="shared" si="93"/>
        <v>1.677424</v>
      </c>
      <c r="FH50" s="49">
        <f t="shared" si="94"/>
        <v>4.5580998200000007</v>
      </c>
      <c r="FI50" s="50">
        <f t="shared" si="95"/>
        <v>2.281367412596083</v>
      </c>
      <c r="FJ50" s="28">
        <f t="shared" si="96"/>
        <v>9.5200000000000007E-2</v>
      </c>
      <c r="FK50" s="28">
        <f t="shared" si="97"/>
        <v>9.5200000000000007E-2</v>
      </c>
      <c r="FL50" s="28">
        <f t="shared" si="98"/>
        <v>2.8559999999999999</v>
      </c>
      <c r="FM50" s="28">
        <f t="shared" si="99"/>
        <v>0.19040000000000001</v>
      </c>
      <c r="FN50" s="28">
        <f t="shared" si="100"/>
        <v>0.24990000000000001</v>
      </c>
      <c r="FQ50" s="48">
        <v>1480</v>
      </c>
      <c r="FR50" s="49">
        <v>2180</v>
      </c>
      <c r="FS50" s="49">
        <f t="shared" si="103"/>
        <v>0.75035600000000002</v>
      </c>
      <c r="FT50" s="49">
        <f t="shared" si="104"/>
        <v>0.15303600000000001</v>
      </c>
      <c r="FU50" s="49">
        <f t="shared" si="105"/>
        <v>0.30214800000000003</v>
      </c>
      <c r="FV50" s="49">
        <f t="shared" si="106"/>
        <v>3.2263999999999999</v>
      </c>
      <c r="FW50" s="49">
        <f t="shared" si="107"/>
        <v>1.8148599999999999</v>
      </c>
      <c r="FX50" s="49">
        <f t="shared" si="108"/>
        <v>15.892000000000001</v>
      </c>
      <c r="FY50" s="49">
        <f t="shared" si="109"/>
        <v>0.87406000000000006</v>
      </c>
      <c r="FZ50" s="49">
        <f t="shared" si="110"/>
        <v>1.8148599999999999</v>
      </c>
      <c r="GA50" s="49">
        <f t="shared" si="111"/>
        <v>4.0111076600000004</v>
      </c>
      <c r="GB50" s="50">
        <f t="shared" si="112"/>
        <v>2.0766264753285397</v>
      </c>
      <c r="GC50" s="28">
        <f t="shared" si="113"/>
        <v>0.10299999999999999</v>
      </c>
      <c r="GD50" s="28">
        <f t="shared" si="114"/>
        <v>0.10299999999999999</v>
      </c>
      <c r="GE50" s="28">
        <f t="shared" si="115"/>
        <v>2.06</v>
      </c>
      <c r="GF50" s="28">
        <f t="shared" si="116"/>
        <v>0.20599999999999999</v>
      </c>
      <c r="GG50" s="28">
        <f t="shared" si="117"/>
        <v>0.27037499999999998</v>
      </c>
      <c r="GI50" s="48">
        <v>1480</v>
      </c>
      <c r="GJ50" s="49">
        <v>2180</v>
      </c>
      <c r="GK50" s="49">
        <f t="shared" si="120"/>
        <v>0.75035600000000002</v>
      </c>
      <c r="GL50" s="49">
        <f t="shared" si="121"/>
        <v>0.30410999999999999</v>
      </c>
      <c r="GM50" s="49">
        <f t="shared" si="122"/>
        <v>3.2263999999999999</v>
      </c>
      <c r="GN50" s="49">
        <f t="shared" si="123"/>
        <v>1.9505339999999998</v>
      </c>
      <c r="GO50" s="49">
        <f t="shared" si="124"/>
        <v>16.2</v>
      </c>
      <c r="GP50" s="49">
        <f t="shared" si="125"/>
        <v>0.89100000000000001</v>
      </c>
      <c r="GQ50" s="49">
        <f t="shared" si="126"/>
        <v>1.9505339999999998</v>
      </c>
      <c r="GR50" s="49">
        <f t="shared" si="127"/>
        <v>3.3181512</v>
      </c>
      <c r="GS50" s="50">
        <f t="shared" si="128"/>
        <v>1.9091511281924127</v>
      </c>
      <c r="GT50" s="28">
        <f t="shared" si="129"/>
        <v>0.11070000000000001</v>
      </c>
      <c r="GU50" s="28">
        <f t="shared" si="130"/>
        <v>0.11070000000000001</v>
      </c>
      <c r="GV50" s="28">
        <f t="shared" si="131"/>
        <v>2.214</v>
      </c>
      <c r="GW50" s="28">
        <f t="shared" si="132"/>
        <v>0.22140000000000001</v>
      </c>
      <c r="GX50" s="28">
        <f t="shared" si="133"/>
        <v>0.25737749999999998</v>
      </c>
      <c r="GZ50" s="48">
        <v>1480</v>
      </c>
      <c r="HA50" s="49">
        <v>2180</v>
      </c>
      <c r="HB50" s="49">
        <f t="shared" si="136"/>
        <v>0.75035600000000002</v>
      </c>
      <c r="HC50" s="49">
        <f t="shared" si="137"/>
        <v>0.61214400000000002</v>
      </c>
      <c r="HD50" s="49">
        <f t="shared" si="138"/>
        <v>6.3765000000000002E-3</v>
      </c>
      <c r="HE50" s="49">
        <f t="shared" si="139"/>
        <v>3.2263999999999999</v>
      </c>
      <c r="HF50" s="49">
        <f t="shared" si="140"/>
        <v>1.6681734999999998</v>
      </c>
      <c r="HG50" s="49">
        <f t="shared" si="141"/>
        <v>27.331</v>
      </c>
      <c r="HH50" s="49">
        <f t="shared" si="142"/>
        <v>1.5032049999999999</v>
      </c>
      <c r="HI50" s="49">
        <f t="shared" si="143"/>
        <v>1.6681734999999998</v>
      </c>
      <c r="HJ50" s="49">
        <f t="shared" si="144"/>
        <v>5.4682967150000001</v>
      </c>
      <c r="HK50" s="50">
        <f t="shared" si="145"/>
        <v>2.6778066002355567</v>
      </c>
      <c r="HL50" s="28">
        <f t="shared" si="146"/>
        <v>9.4674999999999995E-2</v>
      </c>
      <c r="HM50" s="28">
        <f t="shared" si="147"/>
        <v>9.4674999999999995E-2</v>
      </c>
      <c r="HN50" s="28">
        <f t="shared" si="148"/>
        <v>1.8935</v>
      </c>
      <c r="HO50" s="28">
        <f t="shared" si="149"/>
        <v>0.18934999999999999</v>
      </c>
      <c r="HP50" s="28">
        <f t="shared" si="150"/>
        <v>0.22011937499999995</v>
      </c>
    </row>
    <row r="51" spans="1:2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BY51" s="36">
        <v>11</v>
      </c>
      <c r="BZ51" s="36">
        <v>12</v>
      </c>
      <c r="CA51" s="36">
        <v>22</v>
      </c>
      <c r="CB51" s="36">
        <v>23</v>
      </c>
      <c r="CC51" s="36">
        <v>24</v>
      </c>
      <c r="CD51" s="36">
        <v>33</v>
      </c>
      <c r="CE51" s="36">
        <v>36</v>
      </c>
      <c r="CS51" s="26"/>
      <c r="CT51" s="27"/>
      <c r="CU51" s="24"/>
      <c r="CV51" s="24"/>
      <c r="CW51" s="27"/>
    </row>
    <row r="52" spans="1:2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CS52" s="26"/>
      <c r="CT52" s="27"/>
      <c r="CU52" s="24"/>
      <c r="CV52" s="24"/>
      <c r="CW52" s="27"/>
    </row>
    <row r="53" spans="1:2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CS53" s="26"/>
      <c r="CT53" s="27"/>
      <c r="CU53" s="24"/>
      <c r="CV53" s="24"/>
      <c r="CW53" s="27"/>
    </row>
    <row r="54" spans="1:2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BY54" s="36"/>
      <c r="BZ54" s="36"/>
      <c r="CA54" s="36"/>
      <c r="CB54" s="36"/>
      <c r="CC54" s="36"/>
      <c r="CD54" s="36"/>
      <c r="CE54" s="36"/>
      <c r="CS54" s="26"/>
      <c r="CT54" s="27"/>
      <c r="CU54" s="24"/>
      <c r="CV54" s="24"/>
      <c r="CW54" s="27"/>
    </row>
    <row r="55" spans="1:2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CS55" s="26"/>
      <c r="CT55" s="27"/>
      <c r="CU55" s="24"/>
      <c r="CV55" s="24"/>
      <c r="CW55" s="27"/>
    </row>
    <row r="56" spans="1:224" hidden="1" x14ac:dyDescent="0.25">
      <c r="CS56" s="26"/>
      <c r="CT56" s="27"/>
      <c r="CU56" s="24"/>
      <c r="CV56" s="24"/>
      <c r="CW56" s="27"/>
    </row>
    <row r="57" spans="1:224" hidden="1" x14ac:dyDescent="0.25">
      <c r="CS57" s="26"/>
      <c r="CT57" s="27"/>
      <c r="CU57" s="24"/>
      <c r="CV57" s="24"/>
      <c r="CW57" s="27"/>
    </row>
    <row r="58" spans="1:224" hidden="1" x14ac:dyDescent="0.25">
      <c r="CS58" s="26"/>
      <c r="CT58" s="27"/>
      <c r="CU58" s="24"/>
      <c r="CV58" s="24"/>
      <c r="CW58" s="27"/>
    </row>
    <row r="59" spans="1:224" hidden="1" x14ac:dyDescent="0.25">
      <c r="CS59" s="26"/>
      <c r="CT59" s="27"/>
      <c r="CU59" s="24"/>
      <c r="CV59" s="24"/>
      <c r="CW59" s="27"/>
    </row>
    <row r="60" spans="1:224" hidden="1" x14ac:dyDescent="0.25">
      <c r="CS60" s="26"/>
      <c r="CT60" s="27"/>
      <c r="CU60" s="24"/>
      <c r="CV60" s="24"/>
      <c r="CW60" s="27"/>
    </row>
    <row r="61" spans="1:224" hidden="1" x14ac:dyDescent="0.25">
      <c r="CS61" s="26"/>
      <c r="CT61" s="27"/>
      <c r="CU61" s="24"/>
      <c r="CV61" s="24"/>
      <c r="CW61" s="27"/>
    </row>
    <row r="62" spans="1:224" hidden="1" x14ac:dyDescent="0.25">
      <c r="CS62" s="26"/>
      <c r="CT62" s="27"/>
      <c r="CU62" s="24"/>
      <c r="CV62" s="24"/>
      <c r="CW62" s="27"/>
    </row>
    <row r="63" spans="1:224" hidden="1" x14ac:dyDescent="0.25">
      <c r="CS63" s="26"/>
      <c r="CT63" s="27"/>
      <c r="CU63" s="24"/>
      <c r="CV63" s="24"/>
      <c r="CW63" s="27"/>
    </row>
    <row r="64" spans="1:224" hidden="1" x14ac:dyDescent="0.25">
      <c r="CS64" s="26"/>
      <c r="CT64" s="27"/>
      <c r="CU64" s="24"/>
      <c r="CV64" s="24"/>
      <c r="CW64" s="27"/>
    </row>
    <row r="65" spans="97:101" hidden="1" x14ac:dyDescent="0.25">
      <c r="CS65" s="26"/>
      <c r="CT65" s="27"/>
      <c r="CU65" s="24"/>
      <c r="CV65" s="24"/>
      <c r="CW65" s="27"/>
    </row>
    <row r="66" spans="97:101" hidden="1" x14ac:dyDescent="0.25">
      <c r="CS66" s="26"/>
      <c r="CT66" s="27"/>
      <c r="CU66" s="24"/>
      <c r="CV66" s="24"/>
      <c r="CW66" s="27"/>
    </row>
    <row r="67" spans="97:101" hidden="1" x14ac:dyDescent="0.25">
      <c r="CS67" s="26"/>
      <c r="CT67" s="27"/>
      <c r="CU67" s="24"/>
      <c r="CV67" s="24"/>
      <c r="CW67" s="27"/>
    </row>
    <row r="68" spans="97:101" hidden="1" x14ac:dyDescent="0.25">
      <c r="CS68" s="26"/>
      <c r="CT68" s="27"/>
      <c r="CU68" s="24"/>
      <c r="CV68" s="24"/>
      <c r="CW68" s="27"/>
    </row>
    <row r="69" spans="97:101" hidden="1" x14ac:dyDescent="0.25">
      <c r="CS69" s="26"/>
      <c r="CT69" s="27"/>
      <c r="CU69" s="24"/>
      <c r="CV69" s="24"/>
      <c r="CW69" s="27"/>
    </row>
    <row r="70" spans="97:101" hidden="1" x14ac:dyDescent="0.25">
      <c r="CS70" s="26"/>
      <c r="CT70" s="27"/>
      <c r="CU70" s="24"/>
      <c r="CV70" s="24"/>
      <c r="CW70" s="27"/>
    </row>
    <row r="71" spans="97:101" hidden="1" x14ac:dyDescent="0.25">
      <c r="CS71" s="26"/>
      <c r="CT71" s="27"/>
      <c r="CU71" s="24"/>
      <c r="CV71" s="24"/>
      <c r="CW71" s="27"/>
    </row>
    <row r="72" spans="97:101" hidden="1" x14ac:dyDescent="0.25">
      <c r="CS72" s="26"/>
      <c r="CT72" s="27"/>
      <c r="CU72" s="24"/>
      <c r="CV72" s="24"/>
      <c r="CW72" s="27"/>
    </row>
    <row r="73" spans="97:101" hidden="1" x14ac:dyDescent="0.25">
      <c r="CS73" s="26"/>
      <c r="CT73" s="27"/>
      <c r="CU73" s="24"/>
      <c r="CV73" s="24"/>
      <c r="CW73" s="27"/>
    </row>
    <row r="74" spans="97:101" hidden="1" x14ac:dyDescent="0.25">
      <c r="CS74" s="26"/>
      <c r="CT74" s="27"/>
      <c r="CU74" s="24"/>
      <c r="CV74" s="24"/>
      <c r="CW74" s="27"/>
    </row>
    <row r="75" spans="97:101" hidden="1" x14ac:dyDescent="0.25">
      <c r="CS75" s="26"/>
      <c r="CT75" s="27"/>
      <c r="CU75" s="24"/>
      <c r="CV75" s="24"/>
      <c r="CW75" s="27"/>
    </row>
    <row r="76" spans="97:101" hidden="1" x14ac:dyDescent="0.25">
      <c r="CS76" s="26"/>
      <c r="CT76" s="27"/>
      <c r="CU76" s="24"/>
      <c r="CV76" s="24"/>
      <c r="CW76" s="27"/>
    </row>
    <row r="77" spans="97:101" hidden="1" x14ac:dyDescent="0.25">
      <c r="CS77" s="26"/>
      <c r="CT77" s="27"/>
      <c r="CU77" s="24"/>
      <c r="CV77" s="24"/>
      <c r="CW77" s="27"/>
    </row>
    <row r="78" spans="97:101" hidden="1" x14ac:dyDescent="0.25">
      <c r="CS78" s="26"/>
      <c r="CT78" s="27"/>
      <c r="CU78" s="24"/>
      <c r="CV78" s="24"/>
      <c r="CW78" s="27"/>
    </row>
    <row r="79" spans="97:101" hidden="1" x14ac:dyDescent="0.25">
      <c r="CS79" s="26"/>
      <c r="CT79" s="27"/>
      <c r="CU79" s="24"/>
      <c r="CV79" s="24"/>
      <c r="CW79" s="27"/>
    </row>
    <row r="80" spans="97:101" hidden="1" x14ac:dyDescent="0.25">
      <c r="CS80" s="26"/>
      <c r="CT80" s="27"/>
      <c r="CU80" s="24"/>
      <c r="CV80" s="24"/>
      <c r="CW80" s="27"/>
    </row>
  </sheetData>
  <sheetProtection algorithmName="SHA-512" hashValue="aoJc3LKbjD9yHet4+bOHxQ4oE/jxUG3Ev6Z6K/1uqz4gn/p8S8zSVGknLZ86RdSrERGd6u/8SD/lbygSRdNnRA==" saltValue="/yRQpsDDx0cDejjmyarz8g==" spinCount="100000" sheet="1" objects="1" scenarios="1"/>
  <mergeCells count="324">
    <mergeCell ref="AJ49:AS49"/>
    <mergeCell ref="AT49:AV49"/>
    <mergeCell ref="AW49:BA49"/>
    <mergeCell ref="AT50:AV50"/>
    <mergeCell ref="AW50:BA50"/>
    <mergeCell ref="AT46:AV46"/>
    <mergeCell ref="AW46:BA46"/>
    <mergeCell ref="AJ47:AS47"/>
    <mergeCell ref="AT47:AV47"/>
    <mergeCell ref="AW47:BA47"/>
    <mergeCell ref="AJ48:AS48"/>
    <mergeCell ref="AT48:AV48"/>
    <mergeCell ref="AW48:BA48"/>
    <mergeCell ref="C44:AF44"/>
    <mergeCell ref="AJ44:AS44"/>
    <mergeCell ref="AT44:AV44"/>
    <mergeCell ref="AW44:BA44"/>
    <mergeCell ref="AJ45:AS45"/>
    <mergeCell ref="AT45:AV45"/>
    <mergeCell ref="AW45:BA45"/>
    <mergeCell ref="C42:AF42"/>
    <mergeCell ref="AJ42:AS42"/>
    <mergeCell ref="AT42:AV42"/>
    <mergeCell ref="AW42:BA42"/>
    <mergeCell ref="C43:AF43"/>
    <mergeCell ref="AJ43:AS43"/>
    <mergeCell ref="AT43:AV43"/>
    <mergeCell ref="AW43:BA43"/>
    <mergeCell ref="AT40:AV40"/>
    <mergeCell ref="AW40:BA40"/>
    <mergeCell ref="C41:AF41"/>
    <mergeCell ref="AJ41:AS41"/>
    <mergeCell ref="AT41:AV41"/>
    <mergeCell ref="AW41:BA41"/>
    <mergeCell ref="AL34:AO34"/>
    <mergeCell ref="AQ34:AS34"/>
    <mergeCell ref="AT34:AU34"/>
    <mergeCell ref="AV34:AW34"/>
    <mergeCell ref="C35:D35"/>
    <mergeCell ref="C36:AF39"/>
    <mergeCell ref="AJ37:AW37"/>
    <mergeCell ref="AJ39:BA39"/>
    <mergeCell ref="T34:U34"/>
    <mergeCell ref="V34:X34"/>
    <mergeCell ref="Y34:Z34"/>
    <mergeCell ref="AA34:AB34"/>
    <mergeCell ref="AD34:AF34"/>
    <mergeCell ref="AJ34:AK34"/>
    <mergeCell ref="AL33:AO33"/>
    <mergeCell ref="AQ33:AS33"/>
    <mergeCell ref="AT33:AU33"/>
    <mergeCell ref="AV33:AW33"/>
    <mergeCell ref="C34:D34"/>
    <mergeCell ref="E34:F34"/>
    <mergeCell ref="G34:I34"/>
    <mergeCell ref="J34:L34"/>
    <mergeCell ref="M34:O34"/>
    <mergeCell ref="P34:S34"/>
    <mergeCell ref="T33:U33"/>
    <mergeCell ref="V33:X33"/>
    <mergeCell ref="Y33:Z33"/>
    <mergeCell ref="AA33:AB33"/>
    <mergeCell ref="AD33:AF33"/>
    <mergeCell ref="AJ33:AK33"/>
    <mergeCell ref="C33:D33"/>
    <mergeCell ref="E33:F33"/>
    <mergeCell ref="G33:I33"/>
    <mergeCell ref="J33:L33"/>
    <mergeCell ref="M33:O33"/>
    <mergeCell ref="P33:S33"/>
    <mergeCell ref="AL31:AO31"/>
    <mergeCell ref="AQ31:AS31"/>
    <mergeCell ref="AT31:AU31"/>
    <mergeCell ref="AV31:AW31"/>
    <mergeCell ref="C32:D32"/>
    <mergeCell ref="E32:F32"/>
    <mergeCell ref="G32:I32"/>
    <mergeCell ref="J32:L32"/>
    <mergeCell ref="M32:O32"/>
    <mergeCell ref="P32:S32"/>
    <mergeCell ref="T31:U31"/>
    <mergeCell ref="V31:X31"/>
    <mergeCell ref="Y31:Z31"/>
    <mergeCell ref="AA31:AB31"/>
    <mergeCell ref="AD31:AF31"/>
    <mergeCell ref="AJ31:AK31"/>
    <mergeCell ref="AL32:AO32"/>
    <mergeCell ref="AQ32:AS32"/>
    <mergeCell ref="AT32:AU32"/>
    <mergeCell ref="AV32:AW32"/>
    <mergeCell ref="AA32:AB32"/>
    <mergeCell ref="AD32:AF32"/>
    <mergeCell ref="AJ32:AK32"/>
    <mergeCell ref="C31:D31"/>
    <mergeCell ref="E31:F31"/>
    <mergeCell ref="G31:I31"/>
    <mergeCell ref="J31:L31"/>
    <mergeCell ref="M31:O31"/>
    <mergeCell ref="P31:S31"/>
    <mergeCell ref="T30:U30"/>
    <mergeCell ref="V30:X30"/>
    <mergeCell ref="Y30:Z30"/>
    <mergeCell ref="T32:U32"/>
    <mergeCell ref="V32:X32"/>
    <mergeCell ref="Y32:Z32"/>
    <mergeCell ref="AQ29:AS29"/>
    <mergeCell ref="AT29:AU29"/>
    <mergeCell ref="AV29:AW29"/>
    <mergeCell ref="C30:D30"/>
    <mergeCell ref="E30:F30"/>
    <mergeCell ref="G30:I30"/>
    <mergeCell ref="J30:L30"/>
    <mergeCell ref="M30:O30"/>
    <mergeCell ref="P30:S30"/>
    <mergeCell ref="T29:U29"/>
    <mergeCell ref="V29:X29"/>
    <mergeCell ref="Y29:Z29"/>
    <mergeCell ref="AA29:AB29"/>
    <mergeCell ref="AD29:AF29"/>
    <mergeCell ref="AJ29:AK29"/>
    <mergeCell ref="AL30:AO30"/>
    <mergeCell ref="AQ30:AS30"/>
    <mergeCell ref="AT30:AU30"/>
    <mergeCell ref="AV30:AW30"/>
    <mergeCell ref="AA30:AB30"/>
    <mergeCell ref="AD30:AF30"/>
    <mergeCell ref="AJ30:AK30"/>
    <mergeCell ref="C29:D29"/>
    <mergeCell ref="E29:F29"/>
    <mergeCell ref="G29:I29"/>
    <mergeCell ref="J29:L29"/>
    <mergeCell ref="M29:O29"/>
    <mergeCell ref="P29:S29"/>
    <mergeCell ref="T28:U28"/>
    <mergeCell ref="V28:X28"/>
    <mergeCell ref="Y28:Z28"/>
    <mergeCell ref="AL27:AO27"/>
    <mergeCell ref="G27:I27"/>
    <mergeCell ref="J27:L27"/>
    <mergeCell ref="M27:O27"/>
    <mergeCell ref="P27:S27"/>
    <mergeCell ref="AL29:AO29"/>
    <mergeCell ref="AQ27:AS27"/>
    <mergeCell ref="AT27:AU27"/>
    <mergeCell ref="AV27:AW27"/>
    <mergeCell ref="C28:D28"/>
    <mergeCell ref="E28:F28"/>
    <mergeCell ref="G28:I28"/>
    <mergeCell ref="J28:L28"/>
    <mergeCell ref="M28:O28"/>
    <mergeCell ref="P28:S28"/>
    <mergeCell ref="T27:U27"/>
    <mergeCell ref="V27:X27"/>
    <mergeCell ref="Y27:Z27"/>
    <mergeCell ref="AA27:AB27"/>
    <mergeCell ref="AD27:AF27"/>
    <mergeCell ref="AJ27:AK27"/>
    <mergeCell ref="AL28:AO28"/>
    <mergeCell ref="AQ28:AS28"/>
    <mergeCell ref="AT28:AU28"/>
    <mergeCell ref="AV28:AW28"/>
    <mergeCell ref="AA28:AB28"/>
    <mergeCell ref="AD28:AF28"/>
    <mergeCell ref="AJ28:AK28"/>
    <mergeCell ref="C27:D27"/>
    <mergeCell ref="E27:F27"/>
    <mergeCell ref="AL25:AO25"/>
    <mergeCell ref="AQ25:AS25"/>
    <mergeCell ref="AT25:AU25"/>
    <mergeCell ref="AV25:AW25"/>
    <mergeCell ref="C26:D26"/>
    <mergeCell ref="E26:F26"/>
    <mergeCell ref="G26:I26"/>
    <mergeCell ref="J26:L26"/>
    <mergeCell ref="M26:O26"/>
    <mergeCell ref="P26:S26"/>
    <mergeCell ref="T25:U25"/>
    <mergeCell ref="V25:X25"/>
    <mergeCell ref="Y25:Z25"/>
    <mergeCell ref="AA25:AB25"/>
    <mergeCell ref="AD25:AF25"/>
    <mergeCell ref="AJ25:AK25"/>
    <mergeCell ref="AL26:AO26"/>
    <mergeCell ref="AQ26:AS26"/>
    <mergeCell ref="AT26:AU26"/>
    <mergeCell ref="AV26:AW26"/>
    <mergeCell ref="AA26:AB26"/>
    <mergeCell ref="AD26:AF26"/>
    <mergeCell ref="AJ26:AK26"/>
    <mergeCell ref="C25:D25"/>
    <mergeCell ref="E25:F25"/>
    <mergeCell ref="G25:I25"/>
    <mergeCell ref="J25:L25"/>
    <mergeCell ref="M25:O25"/>
    <mergeCell ref="P25:S25"/>
    <mergeCell ref="T24:U24"/>
    <mergeCell ref="V24:X24"/>
    <mergeCell ref="Y24:Z24"/>
    <mergeCell ref="T26:U26"/>
    <mergeCell ref="V26:X26"/>
    <mergeCell ref="Y26:Z26"/>
    <mergeCell ref="AV23:AW23"/>
    <mergeCell ref="C24:D24"/>
    <mergeCell ref="E24:F24"/>
    <mergeCell ref="G24:I24"/>
    <mergeCell ref="J24:L24"/>
    <mergeCell ref="M24:O24"/>
    <mergeCell ref="P24:S24"/>
    <mergeCell ref="T23:U23"/>
    <mergeCell ref="V23:X23"/>
    <mergeCell ref="Y23:Z23"/>
    <mergeCell ref="AA23:AB23"/>
    <mergeCell ref="AD23:AF23"/>
    <mergeCell ref="AJ23:AK23"/>
    <mergeCell ref="AL24:AO24"/>
    <mergeCell ref="AQ24:AS24"/>
    <mergeCell ref="AT24:AU24"/>
    <mergeCell ref="AV24:AW24"/>
    <mergeCell ref="AA24:AB24"/>
    <mergeCell ref="AD24:AF24"/>
    <mergeCell ref="AJ24:AK24"/>
    <mergeCell ref="C23:D23"/>
    <mergeCell ref="E23:F23"/>
    <mergeCell ref="G23:I23"/>
    <mergeCell ref="J23:L23"/>
    <mergeCell ref="M23:O23"/>
    <mergeCell ref="P23:S23"/>
    <mergeCell ref="T22:U22"/>
    <mergeCell ref="V22:X22"/>
    <mergeCell ref="Y22:Z22"/>
    <mergeCell ref="AT21:AU21"/>
    <mergeCell ref="AL23:AO23"/>
    <mergeCell ref="AQ23:AS23"/>
    <mergeCell ref="AT23:AU23"/>
    <mergeCell ref="AV21:AW21"/>
    <mergeCell ref="C22:D22"/>
    <mergeCell ref="E22:F22"/>
    <mergeCell ref="G22:I22"/>
    <mergeCell ref="J22:L22"/>
    <mergeCell ref="M22:O22"/>
    <mergeCell ref="P22:S22"/>
    <mergeCell ref="T21:U21"/>
    <mergeCell ref="V21:X21"/>
    <mergeCell ref="Y21:Z21"/>
    <mergeCell ref="AA21:AB21"/>
    <mergeCell ref="AD21:AF21"/>
    <mergeCell ref="AJ21:AK21"/>
    <mergeCell ref="AL22:AO22"/>
    <mergeCell ref="AQ22:AS22"/>
    <mergeCell ref="AT22:AU22"/>
    <mergeCell ref="AV22:AW22"/>
    <mergeCell ref="AA22:AB22"/>
    <mergeCell ref="AD22:AF22"/>
    <mergeCell ref="AJ22:AK22"/>
    <mergeCell ref="AL20:AO20"/>
    <mergeCell ref="AQ20:AS20"/>
    <mergeCell ref="AT20:AU20"/>
    <mergeCell ref="AV20:AW20"/>
    <mergeCell ref="C21:D21"/>
    <mergeCell ref="E21:F21"/>
    <mergeCell ref="G21:I21"/>
    <mergeCell ref="J21:L21"/>
    <mergeCell ref="M21:O21"/>
    <mergeCell ref="P21:S21"/>
    <mergeCell ref="T20:U20"/>
    <mergeCell ref="V20:X20"/>
    <mergeCell ref="Y20:Z20"/>
    <mergeCell ref="AA20:AB20"/>
    <mergeCell ref="AD20:AF20"/>
    <mergeCell ref="AJ20:AK20"/>
    <mergeCell ref="C20:D20"/>
    <mergeCell ref="E20:F20"/>
    <mergeCell ref="G20:I20"/>
    <mergeCell ref="J20:L20"/>
    <mergeCell ref="M20:O20"/>
    <mergeCell ref="P20:S20"/>
    <mergeCell ref="AL21:AO21"/>
    <mergeCell ref="AQ21:AS21"/>
    <mergeCell ref="C18:T18"/>
    <mergeCell ref="AD18:AF19"/>
    <mergeCell ref="AQ18:AS18"/>
    <mergeCell ref="C19:D19"/>
    <mergeCell ref="E19:F19"/>
    <mergeCell ref="G19:I19"/>
    <mergeCell ref="J19:L19"/>
    <mergeCell ref="M19:O19"/>
    <mergeCell ref="P19:S19"/>
    <mergeCell ref="V19:X19"/>
    <mergeCell ref="C14:G15"/>
    <mergeCell ref="H14:J15"/>
    <mergeCell ref="K14:N15"/>
    <mergeCell ref="O14:P15"/>
    <mergeCell ref="Q14:R15"/>
    <mergeCell ref="S14:T15"/>
    <mergeCell ref="BF14:BF19"/>
    <mergeCell ref="Q16:T17"/>
    <mergeCell ref="U16:AC18"/>
    <mergeCell ref="AD16:AF17"/>
    <mergeCell ref="C17:P17"/>
    <mergeCell ref="AJ17:AK19"/>
    <mergeCell ref="AL17:AO19"/>
    <mergeCell ref="AQ17:AS17"/>
    <mergeCell ref="AT17:AU19"/>
    <mergeCell ref="AV17:AW19"/>
    <mergeCell ref="U14:X15"/>
    <mergeCell ref="Y14:AB15"/>
    <mergeCell ref="AC14:AF15"/>
    <mergeCell ref="BC14:BC19"/>
    <mergeCell ref="BD14:BD19"/>
    <mergeCell ref="BE14:BE19"/>
    <mergeCell ref="AA19:AB19"/>
    <mergeCell ref="AQ19:AS19"/>
    <mergeCell ref="C4:S5"/>
    <mergeCell ref="AJ5:AW5"/>
    <mergeCell ref="C6:S6"/>
    <mergeCell ref="AJ6:AW6"/>
    <mergeCell ref="C8:Z9"/>
    <mergeCell ref="AA8:AC9"/>
    <mergeCell ref="AD8:AF9"/>
    <mergeCell ref="AJ8:AW8"/>
    <mergeCell ref="C12:M13"/>
    <mergeCell ref="N12:X13"/>
    <mergeCell ref="Y12:AB13"/>
    <mergeCell ref="AC12:AF13"/>
  </mergeCells>
  <conditionalFormatting sqref="Q16:T17 AC20:AC29">
    <cfRule type="cellIs" dxfId="9" priority="3" operator="equal">
      <formula>"NO"</formula>
    </cfRule>
    <cfRule type="cellIs" dxfId="8" priority="4" operator="equal">
      <formula>"OK"</formula>
    </cfRule>
  </conditionalFormatting>
  <conditionalFormatting sqref="AC30:AC34">
    <cfRule type="cellIs" dxfId="7" priority="1" operator="equal">
      <formula>"NO"</formula>
    </cfRule>
    <cfRule type="cellIs" dxfId="6" priority="2" operator="equal">
      <formula>"OK"</formula>
    </cfRule>
  </conditionalFormatting>
  <dataValidations count="11">
    <dataValidation type="list" allowBlank="1" showInputMessage="1" showErrorMessage="1" sqref="V20:X34">
      <formula1>$CP$13:$CP$14</formula1>
    </dataValidation>
    <dataValidation type="list" allowBlank="1" showInputMessage="1" showErrorMessage="1" sqref="T20:U34">
      <formula1>$CO$13:$CO$14</formula1>
    </dataValidation>
    <dataValidation type="list" allowBlank="1" showInputMessage="1" showErrorMessage="1" sqref="AL20:AO34">
      <formula1>$CB$12:$CB$14</formula1>
    </dataValidation>
    <dataValidation type="list" allowBlank="1" showInputMessage="1" showErrorMessage="1" sqref="AC14:AF15">
      <formula1>$CT$13:$CT$16</formula1>
    </dataValidation>
    <dataValidation type="list" allowBlank="1" showInputMessage="1" showErrorMessage="1" sqref="Y14:AB15">
      <formula1>$CQ$13:$CQ$36</formula1>
    </dataValidation>
    <dataValidation type="list" allowBlank="1" showInputMessage="1" showErrorMessage="1" sqref="P20:S34">
      <formula1>$CM$13</formula1>
    </dataValidation>
    <dataValidation type="list" allowBlank="1" showInputMessage="1" showErrorMessage="1" sqref="M20:O34">
      <formula1>$CL$13:$CL$15</formula1>
    </dataValidation>
    <dataValidation type="decimal" allowBlank="1" showInputMessage="1" showErrorMessage="1" sqref="J20:L34">
      <formula1>400</formula1>
      <formula2>3000</formula2>
    </dataValidation>
    <dataValidation type="decimal" allowBlank="1" showInputMessage="1" showErrorMessage="1" sqref="G20:I34">
      <formula1>450</formula1>
      <formula2>6500</formula2>
    </dataValidation>
    <dataValidation type="whole" operator="greaterThan" allowBlank="1" showInputMessage="1" showErrorMessage="1" sqref="E20:F34">
      <formula1>0</formula1>
    </dataValidation>
    <dataValidation type="list" allowBlank="1" showInputMessage="1" showErrorMessage="1" sqref="AJ6">
      <formula1>$CD$12:$CD$13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COMUNI!$C$19:$C$8127</xm:f>
          </x14:formula1>
          <xm:sqref>C12:M13</xm:sqref>
        </x14:dataValidation>
        <x14:dataValidation type="list" allowBlank="1" showInputMessage="1" showErrorMessage="1">
          <x14:formula1>
            <xm:f>COMUNI!$M$13:$M$19</xm:f>
          </x14:formula1>
          <xm:sqref>N12:X13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P150"/>
  <sheetViews>
    <sheetView topLeftCell="A13" workbookViewId="0">
      <selection activeCell="AJ6" sqref="AJ6:AW6"/>
    </sheetView>
  </sheetViews>
  <sheetFormatPr defaultColWidth="0" defaultRowHeight="15" zeroHeight="1" x14ac:dyDescent="0.25"/>
  <cols>
    <col min="1" max="49" width="2.7109375" customWidth="1"/>
    <col min="50" max="51" width="0" hidden="1" customWidth="1"/>
    <col min="52" max="54" width="2.7109375" customWidth="1"/>
    <col min="55" max="203" width="9.140625" hidden="1" customWidth="1"/>
    <col min="204" max="224" width="0" hidden="1" customWidth="1"/>
    <col min="225" max="16384" width="9.140625" hidden="1"/>
  </cols>
  <sheetData>
    <row r="1" spans="1:219" ht="15.75" thickBot="1" x14ac:dyDescent="0.3">
      <c r="A1" s="1"/>
      <c r="AH1" s="1"/>
      <c r="AI1" s="1"/>
      <c r="CS1" s="23"/>
      <c r="CT1" s="23"/>
      <c r="CU1" s="23"/>
      <c r="CV1" s="23"/>
      <c r="CW1" s="23"/>
    </row>
    <row r="2" spans="1:219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1"/>
      <c r="AI2" s="1"/>
      <c r="CS2" s="23"/>
      <c r="CT2" s="23"/>
      <c r="CU2" s="23"/>
      <c r="CV2" s="23"/>
      <c r="CW2" s="23"/>
      <c r="CZ2" s="38"/>
      <c r="DA2" s="39"/>
      <c r="DB2" s="39"/>
      <c r="DC2" s="39"/>
      <c r="DD2" s="39"/>
      <c r="DE2" s="39"/>
      <c r="DF2" s="39"/>
      <c r="DG2" s="39"/>
      <c r="DH2" s="39"/>
      <c r="DI2" s="40"/>
      <c r="DJ2" s="39"/>
      <c r="DK2" s="39"/>
      <c r="DL2" s="39"/>
      <c r="DM2" s="39"/>
      <c r="DN2" s="39"/>
      <c r="DO2" s="39"/>
      <c r="DP2" s="38"/>
      <c r="DQ2" s="39"/>
      <c r="DR2" s="39"/>
      <c r="DS2" s="39"/>
      <c r="DT2" s="39"/>
      <c r="DU2" s="39"/>
      <c r="DV2" s="39"/>
      <c r="DW2" s="39"/>
      <c r="DX2" s="39"/>
      <c r="DY2" s="39"/>
      <c r="DZ2" s="40"/>
      <c r="EA2" s="1"/>
      <c r="EB2" s="1"/>
      <c r="EC2" s="1"/>
      <c r="ED2" s="1"/>
      <c r="EE2" s="1"/>
      <c r="EF2" s="1"/>
      <c r="EG2" s="38"/>
      <c r="EH2" s="39"/>
      <c r="EI2" s="39"/>
      <c r="EJ2" s="39"/>
      <c r="EK2" s="39"/>
      <c r="EL2" s="39"/>
      <c r="EM2" s="39"/>
      <c r="EN2" s="39"/>
      <c r="EO2" s="39"/>
      <c r="EP2" s="39"/>
      <c r="EQ2" s="40"/>
      <c r="EX2" s="38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40"/>
      <c r="FQ2" s="38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40"/>
      <c r="GI2" s="38"/>
      <c r="GJ2" s="39"/>
      <c r="GK2" s="39"/>
      <c r="GL2" s="39"/>
      <c r="GM2" s="39"/>
      <c r="GN2" s="39"/>
      <c r="GO2" s="39"/>
      <c r="GP2" s="39"/>
      <c r="GQ2" s="39"/>
      <c r="GR2" s="39"/>
      <c r="GS2" s="40"/>
      <c r="GZ2" s="38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40"/>
    </row>
    <row r="3" spans="1:219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7"/>
      <c r="AH3" s="1"/>
      <c r="AI3" s="1"/>
      <c r="CI3" s="25"/>
      <c r="CS3" s="23"/>
      <c r="CT3" s="23"/>
      <c r="CU3" s="23"/>
      <c r="CV3" s="23"/>
      <c r="CW3" s="23"/>
      <c r="CZ3" s="41"/>
      <c r="DA3" s="1"/>
      <c r="DB3" s="1"/>
      <c r="DC3" s="1"/>
      <c r="DD3" s="1"/>
      <c r="DE3" s="1"/>
      <c r="DF3" s="1"/>
      <c r="DG3" s="1"/>
      <c r="DH3" s="1"/>
      <c r="DI3" s="42"/>
      <c r="DJ3" s="1"/>
      <c r="DK3" s="1"/>
      <c r="DL3" s="1"/>
      <c r="DM3" s="1"/>
      <c r="DN3" s="1"/>
      <c r="DO3" s="1"/>
      <c r="DP3" s="41"/>
      <c r="DQ3" s="1"/>
      <c r="DR3" s="1"/>
      <c r="DS3" s="1"/>
      <c r="DT3" s="1"/>
      <c r="DU3" s="1"/>
      <c r="DV3" s="1"/>
      <c r="DW3" s="1"/>
      <c r="DX3" s="1"/>
      <c r="DY3" s="1"/>
      <c r="DZ3" s="42"/>
      <c r="EA3" s="1"/>
      <c r="EB3" s="1"/>
      <c r="EC3" s="1"/>
      <c r="ED3" s="1"/>
      <c r="EE3" s="1"/>
      <c r="EF3" s="1"/>
      <c r="EG3" s="41"/>
      <c r="EH3" s="1"/>
      <c r="EI3" s="1"/>
      <c r="EJ3" s="1"/>
      <c r="EK3" s="1"/>
      <c r="EL3" s="1"/>
      <c r="EM3" s="1"/>
      <c r="EN3" s="1"/>
      <c r="EO3" s="1"/>
      <c r="EP3" s="1"/>
      <c r="EQ3" s="42"/>
      <c r="EX3" s="41"/>
      <c r="EY3" s="1"/>
      <c r="EZ3" s="1"/>
      <c r="FA3" s="1"/>
      <c r="FB3" s="1"/>
      <c r="FC3" s="1"/>
      <c r="FD3" s="1"/>
      <c r="FE3" s="1"/>
      <c r="FF3" s="1"/>
      <c r="FG3" s="1"/>
      <c r="FH3" s="1"/>
      <c r="FI3" s="42"/>
      <c r="FQ3" s="41"/>
      <c r="FR3" s="1"/>
      <c r="FS3" s="1"/>
      <c r="FT3" s="1"/>
      <c r="FU3" s="1"/>
      <c r="FV3" s="1"/>
      <c r="FW3" s="1"/>
      <c r="FX3" s="1"/>
      <c r="FY3" s="1"/>
      <c r="FZ3" s="1"/>
      <c r="GA3" s="1"/>
      <c r="GB3" s="42"/>
      <c r="GI3" s="41"/>
      <c r="GJ3" s="1"/>
      <c r="GK3" s="1"/>
      <c r="GL3" s="1"/>
      <c r="GM3" s="1"/>
      <c r="GN3" s="1"/>
      <c r="GO3" s="1"/>
      <c r="GP3" s="1"/>
      <c r="GQ3" s="1"/>
      <c r="GR3" s="1"/>
      <c r="GS3" s="42"/>
      <c r="GZ3" s="41"/>
      <c r="HA3" s="1"/>
      <c r="HB3" s="1"/>
      <c r="HC3" s="1"/>
      <c r="HD3" s="1"/>
      <c r="HE3" s="1"/>
      <c r="HF3" s="1"/>
      <c r="HG3" s="1"/>
      <c r="HH3" s="1"/>
      <c r="HI3" s="1"/>
      <c r="HJ3" s="1"/>
      <c r="HK3" s="42"/>
    </row>
    <row r="4" spans="1:219" ht="15" customHeight="1" x14ac:dyDescent="0.25">
      <c r="A4" s="1"/>
      <c r="B4" s="6"/>
      <c r="C4" s="272" t="s">
        <v>8257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7"/>
      <c r="AH4" s="1"/>
      <c r="AI4" s="1"/>
      <c r="CI4" s="25"/>
      <c r="CS4" s="23"/>
      <c r="CT4" s="23"/>
      <c r="CU4" s="23"/>
      <c r="CV4" s="23"/>
      <c r="CW4" s="23"/>
      <c r="CZ4" s="41"/>
      <c r="DA4" s="1"/>
      <c r="DB4" s="1"/>
      <c r="DC4" s="1"/>
      <c r="DD4" s="1"/>
      <c r="DE4" s="1"/>
      <c r="DF4" s="1"/>
      <c r="DG4" s="1"/>
      <c r="DH4" s="1"/>
      <c r="DI4" s="42"/>
      <c r="DJ4" s="1"/>
      <c r="DK4" s="1"/>
      <c r="DL4" s="1"/>
      <c r="DM4" s="1"/>
      <c r="DN4" s="1"/>
      <c r="DO4" s="1"/>
      <c r="DP4" s="41"/>
      <c r="DQ4" s="1"/>
      <c r="DR4" s="1"/>
      <c r="DS4" s="1"/>
      <c r="DT4" s="1"/>
      <c r="DU4" s="1"/>
      <c r="DV4" s="1"/>
      <c r="DW4" s="1"/>
      <c r="DX4" s="1"/>
      <c r="DY4" s="1"/>
      <c r="DZ4" s="42"/>
      <c r="EA4" s="1"/>
      <c r="EB4" s="1"/>
      <c r="EC4" s="1"/>
      <c r="ED4" s="1"/>
      <c r="EE4" s="1"/>
      <c r="EF4" s="1"/>
      <c r="EG4" s="41"/>
      <c r="EH4" s="1"/>
      <c r="EI4" s="1"/>
      <c r="EJ4" s="1"/>
      <c r="EK4" s="1"/>
      <c r="EL4" s="1"/>
      <c r="EM4" s="1"/>
      <c r="EN4" s="1"/>
      <c r="EO4" s="1"/>
      <c r="EP4" s="1"/>
      <c r="EQ4" s="42"/>
      <c r="EX4" s="41"/>
      <c r="EY4" s="1"/>
      <c r="EZ4" s="1"/>
      <c r="FA4" s="1"/>
      <c r="FB4" s="1"/>
      <c r="FC4" s="1"/>
      <c r="FD4" s="1"/>
      <c r="FE4" s="1"/>
      <c r="FF4" s="1"/>
      <c r="FG4" s="1"/>
      <c r="FH4" s="1"/>
      <c r="FI4" s="42"/>
      <c r="FQ4" s="41"/>
      <c r="FR4" s="1"/>
      <c r="FS4" s="1"/>
      <c r="FT4" s="1"/>
      <c r="FU4" s="1"/>
      <c r="FV4" s="1"/>
      <c r="FW4" s="1"/>
      <c r="FX4" s="1"/>
      <c r="FY4" s="1"/>
      <c r="FZ4" s="1"/>
      <c r="GA4" s="1"/>
      <c r="GB4" s="42"/>
      <c r="GI4" s="41"/>
      <c r="GJ4" s="1"/>
      <c r="GK4" s="1"/>
      <c r="GL4" s="1"/>
      <c r="GM4" s="1"/>
      <c r="GN4" s="1"/>
      <c r="GO4" s="1"/>
      <c r="GP4" s="1"/>
      <c r="GQ4" s="1"/>
      <c r="GR4" s="1"/>
      <c r="GS4" s="42"/>
      <c r="GZ4" s="41"/>
      <c r="HA4" s="1"/>
      <c r="HB4" s="1"/>
      <c r="HC4" s="1"/>
      <c r="HD4" s="1"/>
      <c r="HE4" s="1"/>
      <c r="HF4" s="1"/>
      <c r="HG4" s="1"/>
      <c r="HH4" s="1"/>
      <c r="HI4" s="1"/>
      <c r="HJ4" s="1"/>
      <c r="HK4" s="42"/>
    </row>
    <row r="5" spans="1:219" ht="15" customHeight="1" x14ac:dyDescent="0.3">
      <c r="A5" s="1"/>
      <c r="B5" s="6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91" t="s">
        <v>135</v>
      </c>
      <c r="U5" s="9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/>
      <c r="AH5" s="1"/>
      <c r="AI5" s="1"/>
      <c r="AJ5" s="273" t="s">
        <v>74</v>
      </c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5"/>
      <c r="CI5" s="17"/>
      <c r="CJ5" s="17"/>
      <c r="CK5" s="17"/>
      <c r="CS5" s="23"/>
      <c r="CT5" s="23"/>
      <c r="CU5" s="23"/>
      <c r="CV5" s="23"/>
      <c r="CW5" s="23"/>
      <c r="CZ5" s="41"/>
      <c r="DA5" s="1"/>
      <c r="DB5" s="1">
        <v>11</v>
      </c>
      <c r="DC5" s="1"/>
      <c r="DD5" s="1"/>
      <c r="DE5" s="1"/>
      <c r="DF5" s="1"/>
      <c r="DG5" s="1"/>
      <c r="DH5" s="1"/>
      <c r="DI5" s="42"/>
      <c r="DJ5" s="1"/>
      <c r="DK5" s="1"/>
      <c r="DL5" s="1"/>
      <c r="DM5" s="1"/>
      <c r="DN5" s="1"/>
      <c r="DO5" s="1"/>
      <c r="DP5" s="41"/>
      <c r="DQ5" s="1"/>
      <c r="DR5" s="1">
        <v>12</v>
      </c>
      <c r="DS5" s="1"/>
      <c r="DT5" s="1"/>
      <c r="DU5" s="1"/>
      <c r="DV5" s="1"/>
      <c r="DW5" s="1"/>
      <c r="DX5" s="1"/>
      <c r="DY5" s="1"/>
      <c r="DZ5" s="42"/>
      <c r="EA5" s="1"/>
      <c r="EB5" s="1"/>
      <c r="EC5" s="1"/>
      <c r="ED5" s="1"/>
      <c r="EE5" s="1"/>
      <c r="EF5" s="1"/>
      <c r="EG5" s="41"/>
      <c r="EH5" s="1"/>
      <c r="EI5" s="1">
        <v>22</v>
      </c>
      <c r="EJ5" s="1"/>
      <c r="EK5" s="1"/>
      <c r="EL5" s="1"/>
      <c r="EM5" s="1"/>
      <c r="EN5" s="1"/>
      <c r="EO5" s="1"/>
      <c r="EP5" s="1"/>
      <c r="EQ5" s="42"/>
      <c r="EX5" s="41"/>
      <c r="EY5" s="1"/>
      <c r="EZ5" s="1">
        <v>24</v>
      </c>
      <c r="FA5" s="1"/>
      <c r="FB5" s="1"/>
      <c r="FC5" s="1"/>
      <c r="FD5" s="1"/>
      <c r="FE5" s="1"/>
      <c r="FF5" s="1"/>
      <c r="FG5" s="1"/>
      <c r="FH5" s="1"/>
      <c r="FI5" s="42"/>
      <c r="FQ5" s="41"/>
      <c r="FR5" s="1"/>
      <c r="FS5" s="1">
        <v>23</v>
      </c>
      <c r="FT5" s="1"/>
      <c r="FU5" s="1"/>
      <c r="FV5" s="1"/>
      <c r="FW5" s="1"/>
      <c r="FX5" s="1"/>
      <c r="FY5" s="1"/>
      <c r="FZ5" s="1"/>
      <c r="GA5" s="1"/>
      <c r="GB5" s="42"/>
      <c r="GI5" s="41"/>
      <c r="GJ5" s="1"/>
      <c r="GK5" s="1">
        <v>33</v>
      </c>
      <c r="GL5" s="1"/>
      <c r="GM5" s="1"/>
      <c r="GN5" s="1"/>
      <c r="GO5" s="1"/>
      <c r="GP5" s="1"/>
      <c r="GQ5" s="1"/>
      <c r="GR5" s="1"/>
      <c r="GS5" s="42"/>
      <c r="GZ5" s="41"/>
      <c r="HA5" s="1"/>
      <c r="HB5" s="1">
        <v>36</v>
      </c>
      <c r="HC5" s="1"/>
      <c r="HD5" s="1"/>
      <c r="HE5" s="1"/>
      <c r="HF5" s="1"/>
      <c r="HG5" s="1"/>
      <c r="HH5" s="1"/>
      <c r="HI5" s="1"/>
      <c r="HJ5" s="1"/>
      <c r="HK5" s="42"/>
    </row>
    <row r="6" spans="1:219" x14ac:dyDescent="0.25">
      <c r="A6" s="1"/>
      <c r="B6" s="6"/>
      <c r="C6" s="276" t="s">
        <v>143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/>
      <c r="AH6" s="1"/>
      <c r="AI6" s="1"/>
      <c r="AJ6" s="278" t="s">
        <v>75</v>
      </c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80"/>
      <c r="CS6" s="23"/>
      <c r="CT6" s="23"/>
      <c r="CU6" s="23"/>
      <c r="CV6" s="23"/>
      <c r="CW6" s="23"/>
      <c r="CZ6" s="41"/>
      <c r="DA6" s="1"/>
      <c r="DB6" s="1"/>
      <c r="DC6" s="1"/>
      <c r="DD6" s="1"/>
      <c r="DE6" s="1"/>
      <c r="DF6" s="1"/>
      <c r="DG6" s="1"/>
      <c r="DH6" s="1"/>
      <c r="DI6" s="42"/>
      <c r="DJ6" s="1"/>
      <c r="DK6" s="1"/>
      <c r="DL6" s="1"/>
      <c r="DM6" s="1"/>
      <c r="DN6" s="1"/>
      <c r="DO6" s="1"/>
      <c r="DP6" s="41"/>
      <c r="DQ6" s="1"/>
      <c r="DR6" s="1"/>
      <c r="DS6" s="1"/>
      <c r="DT6" s="1"/>
      <c r="DU6" s="1"/>
      <c r="DV6" s="1"/>
      <c r="DW6" s="1"/>
      <c r="DX6" s="1"/>
      <c r="DY6" s="1"/>
      <c r="DZ6" s="42"/>
      <c r="EA6" s="1"/>
      <c r="EB6" s="1"/>
      <c r="EC6" s="1"/>
      <c r="ED6" s="1"/>
      <c r="EE6" s="1"/>
      <c r="EF6" s="1"/>
      <c r="EG6" s="41"/>
      <c r="EH6" s="1" t="s">
        <v>134</v>
      </c>
      <c r="EI6" s="1">
        <f>AT42</f>
        <v>2.91</v>
      </c>
      <c r="EJ6" s="1"/>
      <c r="EK6" s="1">
        <f>AW42</f>
        <v>135</v>
      </c>
      <c r="EL6" s="1"/>
      <c r="EM6" s="1"/>
      <c r="EN6" s="1"/>
      <c r="EO6" s="1"/>
      <c r="EP6" s="1"/>
      <c r="EQ6" s="42"/>
      <c r="EX6" s="41"/>
      <c r="EY6" s="1"/>
      <c r="EZ6" s="1"/>
      <c r="FA6" s="1"/>
      <c r="FB6" s="1"/>
      <c r="FC6" s="1"/>
      <c r="FD6" s="1"/>
      <c r="FE6" s="1"/>
      <c r="FF6" s="1"/>
      <c r="FG6" s="1"/>
      <c r="FH6" s="1"/>
      <c r="FI6" s="42"/>
      <c r="FQ6" s="41"/>
      <c r="FR6" s="1"/>
      <c r="FS6" s="1"/>
      <c r="FT6" s="1"/>
      <c r="FU6" s="1"/>
      <c r="FV6" s="1"/>
      <c r="FW6" s="1"/>
      <c r="FX6" s="1"/>
      <c r="FY6" s="1"/>
      <c r="FZ6" s="1"/>
      <c r="GA6" s="1"/>
      <c r="GB6" s="42"/>
      <c r="GI6" s="41"/>
      <c r="GJ6" s="1"/>
      <c r="GK6" s="1"/>
      <c r="GL6" s="1"/>
      <c r="GM6" s="1"/>
      <c r="GN6" s="1"/>
      <c r="GO6" s="1"/>
      <c r="GP6" s="1"/>
      <c r="GQ6" s="1"/>
      <c r="GR6" s="1"/>
      <c r="GS6" s="42"/>
      <c r="GZ6" s="41"/>
      <c r="HA6" s="1"/>
      <c r="HB6" s="1"/>
      <c r="HC6" s="1"/>
      <c r="HD6" s="1"/>
      <c r="HE6" s="1"/>
      <c r="HF6" s="1"/>
      <c r="HG6" s="1"/>
      <c r="HH6" s="1"/>
      <c r="HI6" s="1"/>
      <c r="HJ6" s="1"/>
      <c r="HK6" s="42"/>
    </row>
    <row r="7" spans="1:219" ht="9.9499999999999993" customHeight="1" x14ac:dyDescent="0.25">
      <c r="A7" s="1"/>
      <c r="B7" s="6"/>
      <c r="C7" s="14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2" t="s">
        <v>10</v>
      </c>
      <c r="AB7" s="12"/>
      <c r="AC7" s="1"/>
      <c r="AD7" s="12" t="s">
        <v>11</v>
      </c>
      <c r="AE7" s="1"/>
      <c r="AF7" s="1"/>
      <c r="AG7" s="7"/>
      <c r="AH7" s="1"/>
      <c r="AI7" s="1"/>
      <c r="AJ7" s="3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90"/>
      <c r="CI7" s="17"/>
      <c r="CS7" s="23"/>
      <c r="CT7" s="23"/>
      <c r="CU7" s="23"/>
      <c r="CV7" s="23"/>
      <c r="CW7" s="23"/>
      <c r="CZ7" s="41"/>
      <c r="DA7" s="1"/>
      <c r="DB7" s="1"/>
      <c r="DC7" s="1"/>
      <c r="DD7" s="1"/>
      <c r="DE7" s="1"/>
      <c r="DF7" s="1"/>
      <c r="DG7" s="1"/>
      <c r="DH7" s="1"/>
      <c r="DI7" s="42"/>
      <c r="DJ7" s="1"/>
      <c r="DK7" s="1"/>
      <c r="DL7" s="1"/>
      <c r="DM7" s="1"/>
      <c r="DN7" s="1"/>
      <c r="DO7" s="1"/>
      <c r="DP7" s="41"/>
      <c r="DQ7" s="1"/>
      <c r="DR7" s="1"/>
      <c r="DS7" s="1"/>
      <c r="DT7" s="1"/>
      <c r="DU7" s="1"/>
      <c r="DV7" s="1"/>
      <c r="DW7" s="1"/>
      <c r="DX7" s="1"/>
      <c r="DY7" s="1"/>
      <c r="DZ7" s="42"/>
      <c r="EA7" s="1"/>
      <c r="EB7" s="1"/>
      <c r="EC7" s="1"/>
      <c r="ED7" s="1"/>
      <c r="EE7" s="1"/>
      <c r="EF7" s="1"/>
      <c r="EG7" s="41"/>
      <c r="EH7" s="1"/>
      <c r="EI7" s="1"/>
      <c r="EJ7" s="1"/>
      <c r="EK7" s="1"/>
      <c r="EL7" s="1"/>
      <c r="EM7" s="1"/>
      <c r="EN7" s="1"/>
      <c r="EO7" s="1"/>
      <c r="EP7" s="1"/>
      <c r="EQ7" s="42"/>
      <c r="EX7" s="41"/>
      <c r="EY7" s="1"/>
      <c r="EZ7" s="1"/>
      <c r="FA7" s="1"/>
      <c r="FB7" s="1"/>
      <c r="FC7" s="1"/>
      <c r="FD7" s="1"/>
      <c r="FE7" s="1"/>
      <c r="FF7" s="1"/>
      <c r="FG7" s="1"/>
      <c r="FH7" s="1"/>
      <c r="FI7" s="42"/>
      <c r="FQ7" s="41"/>
      <c r="FR7" s="1"/>
      <c r="FS7" s="1"/>
      <c r="FT7" s="1"/>
      <c r="FU7" s="1"/>
      <c r="FV7" s="1"/>
      <c r="FW7" s="1"/>
      <c r="FX7" s="1"/>
      <c r="FY7" s="1"/>
      <c r="FZ7" s="1"/>
      <c r="GA7" s="1"/>
      <c r="GB7" s="42"/>
      <c r="GI7" s="41"/>
      <c r="GJ7" s="1"/>
      <c r="GK7" s="1"/>
      <c r="GL7" s="1"/>
      <c r="GM7" s="1"/>
      <c r="GN7" s="1"/>
      <c r="GO7" s="1"/>
      <c r="GP7" s="1"/>
      <c r="GQ7" s="1"/>
      <c r="GR7" s="1"/>
      <c r="GS7" s="42"/>
      <c r="GZ7" s="41"/>
      <c r="HA7" s="1"/>
      <c r="HB7" s="1"/>
      <c r="HC7" s="1"/>
      <c r="HD7" s="1"/>
      <c r="HE7" s="1"/>
      <c r="HF7" s="1"/>
      <c r="HG7" s="1"/>
      <c r="HH7" s="1"/>
      <c r="HI7" s="1"/>
      <c r="HJ7" s="1"/>
      <c r="HK7" s="42"/>
    </row>
    <row r="8" spans="1:219" x14ac:dyDescent="0.25">
      <c r="A8" s="1"/>
      <c r="B8" s="6"/>
      <c r="C8" s="281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3"/>
      <c r="AA8" s="287">
        <v>1.8</v>
      </c>
      <c r="AB8" s="288"/>
      <c r="AC8" s="289"/>
      <c r="AD8" s="288">
        <v>1.7</v>
      </c>
      <c r="AE8" s="288"/>
      <c r="AF8" s="289"/>
      <c r="AG8" s="7"/>
      <c r="AH8" s="1"/>
      <c r="AI8" s="1"/>
      <c r="AJ8" s="293" t="str">
        <f>VLOOKUP(AJ6,CD12:CF13,2)</f>
        <v>MAX</v>
      </c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5"/>
      <c r="CS8" s="23"/>
      <c r="CT8" s="23"/>
      <c r="CU8" s="23"/>
      <c r="CV8" s="23"/>
      <c r="CW8" s="23"/>
      <c r="CZ8" s="41"/>
      <c r="DA8" s="1"/>
      <c r="DB8" s="1" t="s">
        <v>60</v>
      </c>
      <c r="DC8" s="1">
        <f>AD16</f>
        <v>0.04</v>
      </c>
      <c r="DD8" s="1"/>
      <c r="DE8" s="1"/>
      <c r="DF8" s="1"/>
      <c r="DG8" s="1"/>
      <c r="DH8" s="1"/>
      <c r="DI8" s="42"/>
      <c r="DJ8" s="1"/>
      <c r="DK8" s="1"/>
      <c r="DL8" s="1"/>
      <c r="DM8" s="1"/>
      <c r="DN8" s="1"/>
      <c r="DO8" s="1"/>
      <c r="DP8" s="41"/>
      <c r="DQ8" s="1"/>
      <c r="DR8" s="1" t="s">
        <v>60</v>
      </c>
      <c r="DS8" s="1"/>
      <c r="DT8" s="1">
        <f>DC8</f>
        <v>0.04</v>
      </c>
      <c r="DU8" s="1"/>
      <c r="DV8" s="1"/>
      <c r="DW8" s="1"/>
      <c r="DX8" s="1"/>
      <c r="DY8" s="1"/>
      <c r="DZ8" s="42"/>
      <c r="EA8" s="1"/>
      <c r="EB8" s="1"/>
      <c r="EC8" s="1"/>
      <c r="ED8" s="1"/>
      <c r="EE8" s="1"/>
      <c r="EF8" s="1"/>
      <c r="EG8" s="41"/>
      <c r="EH8" s="1"/>
      <c r="EI8" s="1" t="s">
        <v>60</v>
      </c>
      <c r="EJ8" s="1"/>
      <c r="EK8" s="1">
        <f>DC8</f>
        <v>0.04</v>
      </c>
      <c r="EL8" s="1"/>
      <c r="EM8" s="1"/>
      <c r="EN8" s="1"/>
      <c r="EO8" s="1"/>
      <c r="EP8" s="1"/>
      <c r="EQ8" s="42"/>
      <c r="EX8" s="41"/>
      <c r="EY8" s="1"/>
      <c r="EZ8" s="1" t="s">
        <v>60</v>
      </c>
      <c r="FA8" s="1"/>
      <c r="FB8" s="1"/>
      <c r="FC8" s="1">
        <f>DC8</f>
        <v>0.04</v>
      </c>
      <c r="FD8" s="1"/>
      <c r="FE8" s="1"/>
      <c r="FF8" s="1"/>
      <c r="FG8" s="1"/>
      <c r="FH8" s="1"/>
      <c r="FI8" s="42"/>
      <c r="FQ8" s="41"/>
      <c r="FR8" s="1"/>
      <c r="FS8" s="1" t="s">
        <v>60</v>
      </c>
      <c r="FT8" s="1"/>
      <c r="FU8" s="1"/>
      <c r="FV8" s="1">
        <f>DC8</f>
        <v>0.04</v>
      </c>
      <c r="FW8" s="1"/>
      <c r="FX8" s="1"/>
      <c r="FY8" s="1"/>
      <c r="FZ8" s="1"/>
      <c r="GA8" s="1"/>
      <c r="GB8" s="42"/>
      <c r="GI8" s="41"/>
      <c r="GJ8" s="1"/>
      <c r="GK8" s="1" t="s">
        <v>60</v>
      </c>
      <c r="GL8" s="1"/>
      <c r="GM8" s="1">
        <f>DC8</f>
        <v>0.04</v>
      </c>
      <c r="GN8" s="1"/>
      <c r="GO8" s="1"/>
      <c r="GP8" s="1"/>
      <c r="GQ8" s="1"/>
      <c r="GR8" s="1"/>
      <c r="GS8" s="42"/>
      <c r="GZ8" s="41"/>
      <c r="HA8" s="1"/>
      <c r="HB8" s="1" t="s">
        <v>60</v>
      </c>
      <c r="HC8" s="1"/>
      <c r="HD8" s="1"/>
      <c r="HE8" s="1">
        <f>DC8</f>
        <v>0.04</v>
      </c>
      <c r="HF8" s="1"/>
      <c r="HG8" s="1"/>
      <c r="HH8" s="1"/>
      <c r="HI8" s="1"/>
      <c r="HJ8" s="1"/>
      <c r="HK8" s="42"/>
    </row>
    <row r="9" spans="1:219" x14ac:dyDescent="0.25">
      <c r="A9" s="1"/>
      <c r="B9" s="6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290"/>
      <c r="AB9" s="291"/>
      <c r="AC9" s="292"/>
      <c r="AD9" s="291"/>
      <c r="AE9" s="291"/>
      <c r="AF9" s="292"/>
      <c r="AG9" s="7"/>
      <c r="AH9" s="1"/>
      <c r="AI9" s="1"/>
      <c r="CI9" s="25"/>
      <c r="CS9" s="23"/>
      <c r="CT9" s="23"/>
      <c r="CU9" s="23"/>
      <c r="CV9" s="23"/>
      <c r="CW9" s="23"/>
      <c r="CZ9" s="41"/>
      <c r="DA9" s="1"/>
      <c r="DB9" s="1" t="s">
        <v>61</v>
      </c>
      <c r="DC9" s="2">
        <f>IF(Y14="","5",Y14)</f>
        <v>1</v>
      </c>
      <c r="DD9" s="1"/>
      <c r="DE9" s="1"/>
      <c r="DF9" s="1"/>
      <c r="DG9" s="1"/>
      <c r="DH9" s="1"/>
      <c r="DI9" s="42"/>
      <c r="DJ9" s="1"/>
      <c r="DK9" s="1"/>
      <c r="DL9" s="1"/>
      <c r="DM9" s="1"/>
      <c r="DN9" s="1"/>
      <c r="DO9" s="1"/>
      <c r="DP9" s="41"/>
      <c r="DQ9" s="1"/>
      <c r="DR9" s="1" t="s">
        <v>61</v>
      </c>
      <c r="DS9" s="1"/>
      <c r="DT9" s="2">
        <f>DC9</f>
        <v>1</v>
      </c>
      <c r="DU9" s="1"/>
      <c r="DV9" s="1"/>
      <c r="DW9" s="1"/>
      <c r="DX9" s="1"/>
      <c r="DY9" s="1"/>
      <c r="DZ9" s="42"/>
      <c r="EA9" s="1"/>
      <c r="EB9" s="1"/>
      <c r="EC9" s="1"/>
      <c r="ED9" s="1"/>
      <c r="EE9" s="1"/>
      <c r="EF9" s="1"/>
      <c r="EG9" s="41"/>
      <c r="EH9" s="1"/>
      <c r="EI9" s="1" t="s">
        <v>61</v>
      </c>
      <c r="EJ9" s="1"/>
      <c r="EK9" s="2">
        <f>DC9</f>
        <v>1</v>
      </c>
      <c r="EL9" s="1"/>
      <c r="EM9" s="1"/>
      <c r="EN9" s="1"/>
      <c r="EO9" s="1"/>
      <c r="EP9" s="1"/>
      <c r="EQ9" s="42"/>
      <c r="EX9" s="41"/>
      <c r="EY9" s="1"/>
      <c r="EZ9" s="1" t="s">
        <v>61</v>
      </c>
      <c r="FA9" s="1"/>
      <c r="FB9" s="1"/>
      <c r="FC9" s="2">
        <f>DC9</f>
        <v>1</v>
      </c>
      <c r="FD9" s="1"/>
      <c r="FE9" s="1"/>
      <c r="FF9" s="1"/>
      <c r="FG9" s="1"/>
      <c r="FH9" s="1"/>
      <c r="FI9" s="42"/>
      <c r="FQ9" s="41"/>
      <c r="FR9" s="1"/>
      <c r="FS9" s="1" t="s">
        <v>61</v>
      </c>
      <c r="FT9" s="1"/>
      <c r="FU9" s="1"/>
      <c r="FV9" s="2">
        <f>DC9</f>
        <v>1</v>
      </c>
      <c r="FW9" s="1"/>
      <c r="FX9" s="1"/>
      <c r="FY9" s="1"/>
      <c r="FZ9" s="1"/>
      <c r="GA9" s="1"/>
      <c r="GB9" s="42"/>
      <c r="GI9" s="41"/>
      <c r="GJ9" s="1"/>
      <c r="GK9" s="1" t="s">
        <v>61</v>
      </c>
      <c r="GL9" s="1"/>
      <c r="GM9" s="2">
        <f>DC9</f>
        <v>1</v>
      </c>
      <c r="GN9" s="1"/>
      <c r="GO9" s="1"/>
      <c r="GP9" s="1"/>
      <c r="GQ9" s="1"/>
      <c r="GR9" s="1"/>
      <c r="GS9" s="42"/>
      <c r="GZ9" s="41"/>
      <c r="HA9" s="1"/>
      <c r="HB9" s="1" t="s">
        <v>61</v>
      </c>
      <c r="HC9" s="1"/>
      <c r="HD9" s="1"/>
      <c r="HE9" s="2">
        <f>DC9</f>
        <v>1</v>
      </c>
      <c r="HF9" s="1"/>
      <c r="HG9" s="1"/>
      <c r="HH9" s="1"/>
      <c r="HI9" s="1"/>
      <c r="HJ9" s="1"/>
      <c r="HK9" s="42"/>
    </row>
    <row r="10" spans="1:219" ht="6" customHeight="1" x14ac:dyDescent="0.25">
      <c r="A10" s="1"/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7"/>
      <c r="AH10" s="1"/>
      <c r="AI10" s="1"/>
      <c r="CS10" s="23"/>
      <c r="CT10" s="23"/>
      <c r="CU10" s="23"/>
      <c r="CV10" s="23"/>
      <c r="CW10" s="23"/>
      <c r="CZ10" s="41"/>
      <c r="DA10" s="1"/>
      <c r="DB10" s="1"/>
      <c r="DC10" s="1"/>
      <c r="DD10" s="1"/>
      <c r="DE10" s="1"/>
      <c r="DF10" s="1"/>
      <c r="DG10" s="1"/>
      <c r="DH10" s="1"/>
      <c r="DI10" s="42"/>
      <c r="DJ10" s="1"/>
      <c r="DK10" s="1"/>
      <c r="DL10" s="1"/>
      <c r="DM10" s="1"/>
      <c r="DN10" s="1"/>
      <c r="DO10" s="1"/>
      <c r="DP10" s="41"/>
      <c r="DQ10" s="1"/>
      <c r="DR10" s="1"/>
      <c r="DS10" s="1"/>
      <c r="DT10" s="1"/>
      <c r="DU10" s="1"/>
      <c r="DV10" s="1"/>
      <c r="DW10" s="1"/>
      <c r="DX10" s="1"/>
      <c r="DY10" s="1"/>
      <c r="DZ10" s="42"/>
      <c r="EA10" s="1"/>
      <c r="EB10" s="1"/>
      <c r="EC10" s="1"/>
      <c r="ED10" s="1"/>
      <c r="EE10" s="1"/>
      <c r="EF10" s="1"/>
      <c r="EG10" s="41"/>
      <c r="EH10" s="1"/>
      <c r="EI10" s="1"/>
      <c r="EJ10" s="1"/>
      <c r="EK10" s="1"/>
      <c r="EL10" s="1"/>
      <c r="EM10" s="1"/>
      <c r="EN10" s="1"/>
      <c r="EO10" s="1"/>
      <c r="EP10" s="1"/>
      <c r="EQ10" s="42"/>
      <c r="EX10" s="4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42"/>
      <c r="FQ10" s="4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42"/>
      <c r="GI10" s="41"/>
      <c r="GJ10" s="1"/>
      <c r="GK10" s="1"/>
      <c r="GL10" s="1"/>
      <c r="GM10" s="1"/>
      <c r="GN10" s="1"/>
      <c r="GO10" s="1"/>
      <c r="GP10" s="1"/>
      <c r="GQ10" s="1"/>
      <c r="GR10" s="1"/>
      <c r="GS10" s="42"/>
      <c r="GZ10" s="41"/>
      <c r="HA10" s="1"/>
      <c r="HB10" s="1" t="s">
        <v>52</v>
      </c>
      <c r="HC10" s="1"/>
      <c r="HD10" s="1"/>
      <c r="HE10" s="1" t="s">
        <v>51</v>
      </c>
      <c r="HF10" s="1"/>
      <c r="HG10" s="1"/>
      <c r="HH10" s="1"/>
      <c r="HI10" s="1"/>
      <c r="HJ10" s="1"/>
      <c r="HK10" s="42"/>
    </row>
    <row r="11" spans="1:219" s="17" customFormat="1" ht="9.9499999999999993" customHeight="1" x14ac:dyDescent="0.25">
      <c r="A11" s="11"/>
      <c r="B11" s="15"/>
      <c r="C11" s="18" t="s">
        <v>5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8" t="s">
        <v>6</v>
      </c>
      <c r="O11" s="20"/>
      <c r="P11" s="20"/>
      <c r="Q11" s="20"/>
      <c r="R11" s="20"/>
      <c r="S11" s="20"/>
      <c r="T11" s="20"/>
      <c r="U11" s="20"/>
      <c r="V11" s="20"/>
      <c r="W11" s="20"/>
      <c r="X11" s="21"/>
      <c r="Y11" s="18" t="s">
        <v>7</v>
      </c>
      <c r="Z11" s="20"/>
      <c r="AA11" s="20"/>
      <c r="AB11" s="20"/>
      <c r="AC11" s="20"/>
      <c r="AD11" s="20"/>
      <c r="AE11" s="20"/>
      <c r="AF11" s="21"/>
      <c r="AG11" s="16"/>
      <c r="AH11" s="11"/>
      <c r="AI11" s="11"/>
      <c r="CH11" s="17" t="s">
        <v>9</v>
      </c>
      <c r="CM11" s="17" t="s">
        <v>25</v>
      </c>
      <c r="CS11" s="23"/>
      <c r="CT11" s="23"/>
      <c r="CU11" s="23"/>
      <c r="CV11" s="23"/>
      <c r="CW11" s="23"/>
      <c r="CZ11" s="43"/>
      <c r="DA11" s="11"/>
      <c r="DB11" s="11"/>
      <c r="DC11" s="11"/>
      <c r="DD11" s="11"/>
      <c r="DE11" s="11"/>
      <c r="DF11" s="11"/>
      <c r="DG11" s="11"/>
      <c r="DH11" s="11"/>
      <c r="DI11" s="44"/>
      <c r="DJ11" s="11"/>
      <c r="DK11" s="11"/>
      <c r="DL11" s="11"/>
      <c r="DM11" s="11"/>
      <c r="DN11" s="11"/>
      <c r="DO11" s="11"/>
      <c r="DP11" s="43"/>
      <c r="DQ11" s="11"/>
      <c r="DR11" s="11"/>
      <c r="DS11" s="11"/>
      <c r="DT11" s="11"/>
      <c r="DU11" s="11"/>
      <c r="DV11" s="11"/>
      <c r="DW11" s="11"/>
      <c r="DX11" s="11"/>
      <c r="DY11" s="11"/>
      <c r="DZ11" s="44"/>
      <c r="EA11" s="11"/>
      <c r="EB11" s="11"/>
      <c r="EC11" s="11"/>
      <c r="ED11" s="11"/>
      <c r="EE11" s="11"/>
      <c r="EF11" s="11"/>
      <c r="EG11" s="43"/>
      <c r="EH11" s="11"/>
      <c r="EI11" s="11"/>
      <c r="EJ11" s="11"/>
      <c r="EK11" s="11"/>
      <c r="EL11" s="11"/>
      <c r="EM11" s="11"/>
      <c r="EN11" s="11"/>
      <c r="EO11" s="11"/>
      <c r="EP11" s="11"/>
      <c r="EQ11" s="44"/>
      <c r="EX11" s="43"/>
      <c r="EY11" s="11"/>
      <c r="EZ11" s="1" t="s">
        <v>52</v>
      </c>
      <c r="FA11" s="1"/>
      <c r="FB11" s="1"/>
      <c r="FC11" s="1" t="s">
        <v>51</v>
      </c>
      <c r="FD11" s="11"/>
      <c r="FE11" s="11"/>
      <c r="FF11" s="11"/>
      <c r="FG11" s="11"/>
      <c r="FH11" s="11"/>
      <c r="FI11" s="44"/>
      <c r="FQ11" s="43"/>
      <c r="FR11" s="11"/>
      <c r="FS11" s="1" t="s">
        <v>52</v>
      </c>
      <c r="FT11" s="1"/>
      <c r="FU11" s="1"/>
      <c r="FV11" s="1" t="s">
        <v>51</v>
      </c>
      <c r="FW11" s="11"/>
      <c r="FX11" s="11"/>
      <c r="FY11" s="11"/>
      <c r="FZ11" s="11"/>
      <c r="GA11" s="11"/>
      <c r="GB11" s="44"/>
      <c r="GI11" s="43"/>
      <c r="GJ11" s="11"/>
      <c r="GK11" s="1" t="s">
        <v>52</v>
      </c>
      <c r="GL11" s="1"/>
      <c r="GM11" s="1" t="s">
        <v>51</v>
      </c>
      <c r="GN11" s="1"/>
      <c r="GO11" s="11"/>
      <c r="GP11" s="11"/>
      <c r="GQ11" s="11"/>
      <c r="GR11" s="11"/>
      <c r="GS11" s="44"/>
      <c r="GZ11" s="43"/>
      <c r="HA11" s="11" t="s">
        <v>110</v>
      </c>
      <c r="HB11" s="11">
        <f>HB15</f>
        <v>2.3249999999999997</v>
      </c>
      <c r="HC11" s="11"/>
      <c r="HD11" s="11"/>
      <c r="HE11" s="11">
        <v>100</v>
      </c>
      <c r="HF11" s="11"/>
      <c r="HG11" s="11"/>
      <c r="HH11" s="11"/>
      <c r="HI11" s="11"/>
      <c r="HJ11" s="11"/>
      <c r="HK11" s="44"/>
    </row>
    <row r="12" spans="1:219" ht="15" customHeight="1" x14ac:dyDescent="0.25">
      <c r="A12" s="1"/>
      <c r="B12" s="6"/>
      <c r="C12" s="296" t="s">
        <v>8263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8"/>
      <c r="N12" s="302" t="s">
        <v>46</v>
      </c>
      <c r="O12" s="303"/>
      <c r="P12" s="303"/>
      <c r="Q12" s="303"/>
      <c r="R12" s="303"/>
      <c r="S12" s="303"/>
      <c r="T12" s="303"/>
      <c r="U12" s="303"/>
      <c r="V12" s="303"/>
      <c r="W12" s="303"/>
      <c r="X12" s="304"/>
      <c r="Y12" s="309" t="s">
        <v>8250</v>
      </c>
      <c r="Z12" s="310"/>
      <c r="AA12" s="310"/>
      <c r="AB12" s="311"/>
      <c r="AC12" s="197" t="s">
        <v>8251</v>
      </c>
      <c r="AD12" s="197"/>
      <c r="AE12" s="197"/>
      <c r="AF12" s="315"/>
      <c r="AG12" s="7"/>
      <c r="AH12" s="1"/>
      <c r="AI12" s="1"/>
      <c r="CB12" t="s">
        <v>82</v>
      </c>
      <c r="CD12" t="s">
        <v>76</v>
      </c>
      <c r="CE12" t="s">
        <v>78</v>
      </c>
      <c r="CF12" t="s">
        <v>9</v>
      </c>
      <c r="CG12" t="s">
        <v>84</v>
      </c>
      <c r="CH12" t="s">
        <v>35</v>
      </c>
      <c r="CL12" t="s">
        <v>26</v>
      </c>
      <c r="CM12" t="s">
        <v>27</v>
      </c>
      <c r="CN12" t="s">
        <v>0</v>
      </c>
      <c r="CO12" t="s">
        <v>28</v>
      </c>
      <c r="CP12" t="s">
        <v>29</v>
      </c>
      <c r="CQ12" t="s">
        <v>0</v>
      </c>
      <c r="CR12" t="s">
        <v>42</v>
      </c>
      <c r="CS12" s="25"/>
      <c r="CT12" s="25" t="s">
        <v>30</v>
      </c>
      <c r="CU12" s="25"/>
      <c r="CV12" s="25" t="s">
        <v>31</v>
      </c>
      <c r="CW12" s="25" t="s">
        <v>32</v>
      </c>
      <c r="CZ12" s="41"/>
      <c r="DA12" s="1"/>
      <c r="DB12" s="1" t="s">
        <v>52</v>
      </c>
      <c r="DC12" s="1" t="s">
        <v>51</v>
      </c>
      <c r="DD12" s="1"/>
      <c r="DE12" s="1"/>
      <c r="DF12" s="1"/>
      <c r="DG12" s="1"/>
      <c r="DH12" s="1"/>
      <c r="DI12" s="42"/>
      <c r="DJ12" s="1"/>
      <c r="DK12" s="1"/>
      <c r="DL12" s="1"/>
      <c r="DM12" s="1"/>
      <c r="DN12" s="1"/>
      <c r="DO12" s="1"/>
      <c r="DP12" s="41"/>
      <c r="DQ12" s="1"/>
      <c r="DR12" s="1" t="s">
        <v>52</v>
      </c>
      <c r="DS12" s="1"/>
      <c r="DT12" s="1" t="s">
        <v>51</v>
      </c>
      <c r="DU12" s="1"/>
      <c r="DV12" s="1"/>
      <c r="DW12" s="1"/>
      <c r="DX12" s="1"/>
      <c r="DY12" s="1"/>
      <c r="DZ12" s="42"/>
      <c r="EA12" s="1"/>
      <c r="EB12" s="1"/>
      <c r="EC12" s="1"/>
      <c r="ED12" s="1"/>
      <c r="EE12" s="1"/>
      <c r="EF12" s="1"/>
      <c r="EG12" s="41"/>
      <c r="EH12" s="1"/>
      <c r="EI12" s="1" t="s">
        <v>52</v>
      </c>
      <c r="EJ12" s="1"/>
      <c r="EK12" s="1" t="s">
        <v>51</v>
      </c>
      <c r="EL12" s="1"/>
      <c r="EM12" s="1"/>
      <c r="EN12" s="1"/>
      <c r="EO12" s="1"/>
      <c r="EP12" s="1"/>
      <c r="EQ12" s="42"/>
      <c r="EX12" s="41"/>
      <c r="EY12" s="1" t="s">
        <v>110</v>
      </c>
      <c r="EZ12" s="1">
        <f>EZ16</f>
        <v>2.94</v>
      </c>
      <c r="FA12" s="1"/>
      <c r="FB12" s="1"/>
      <c r="FC12" s="1">
        <v>100</v>
      </c>
      <c r="FD12" s="1"/>
      <c r="FE12" s="1"/>
      <c r="FF12" s="1"/>
      <c r="FG12" s="1"/>
      <c r="FH12" s="1"/>
      <c r="FI12" s="42"/>
      <c r="FQ12" s="41"/>
      <c r="FR12" s="1" t="s">
        <v>110</v>
      </c>
      <c r="FS12" s="1">
        <f>FS16</f>
        <v>2.9249999999999998</v>
      </c>
      <c r="FT12" s="1"/>
      <c r="FU12" s="1"/>
      <c r="FV12" s="1">
        <v>100</v>
      </c>
      <c r="FW12" s="1"/>
      <c r="FX12" s="1"/>
      <c r="FY12" s="1"/>
      <c r="FZ12" s="1"/>
      <c r="GA12" s="1"/>
      <c r="GB12" s="42"/>
      <c r="GI12" s="41"/>
      <c r="GJ12" s="1" t="s">
        <v>110</v>
      </c>
      <c r="GK12" s="1">
        <f>GK15</f>
        <v>2.3249999999999997</v>
      </c>
      <c r="GL12" s="1"/>
      <c r="GM12" s="1">
        <v>100</v>
      </c>
      <c r="GN12" s="1"/>
      <c r="GO12" s="1"/>
      <c r="GP12" s="1"/>
      <c r="GQ12" s="1"/>
      <c r="GR12" s="1"/>
      <c r="GS12" s="42"/>
      <c r="GZ12" s="41"/>
      <c r="HA12" s="1" t="s">
        <v>109</v>
      </c>
      <c r="HB12" s="1">
        <v>2</v>
      </c>
      <c r="HC12" s="1"/>
      <c r="HD12" s="1"/>
      <c r="HE12" s="1">
        <v>100</v>
      </c>
      <c r="HF12" s="1"/>
      <c r="HG12" s="1"/>
      <c r="HH12" s="1"/>
      <c r="HI12" s="1"/>
      <c r="HJ12" s="1"/>
      <c r="HK12" s="42"/>
    </row>
    <row r="13" spans="1:219" ht="17.100000000000001" customHeight="1" x14ac:dyDescent="0.25">
      <c r="A13" s="1"/>
      <c r="B13" s="6"/>
      <c r="C13" s="299"/>
      <c r="D13" s="300"/>
      <c r="E13" s="300"/>
      <c r="F13" s="300"/>
      <c r="G13" s="300"/>
      <c r="H13" s="300"/>
      <c r="I13" s="300"/>
      <c r="J13" s="300"/>
      <c r="K13" s="300"/>
      <c r="L13" s="300"/>
      <c r="M13" s="301"/>
      <c r="N13" s="305"/>
      <c r="O13" s="306"/>
      <c r="P13" s="306"/>
      <c r="Q13" s="306"/>
      <c r="R13" s="306"/>
      <c r="S13" s="307"/>
      <c r="T13" s="307"/>
      <c r="U13" s="307"/>
      <c r="V13" s="307"/>
      <c r="W13" s="307"/>
      <c r="X13" s="308"/>
      <c r="Y13" s="312"/>
      <c r="Z13" s="313"/>
      <c r="AA13" s="313"/>
      <c r="AB13" s="314"/>
      <c r="AC13" s="316"/>
      <c r="AD13" s="316"/>
      <c r="AE13" s="316"/>
      <c r="AF13" s="317"/>
      <c r="AG13" s="7"/>
      <c r="AH13" s="1"/>
      <c r="AI13" s="1"/>
      <c r="CB13" t="s">
        <v>84</v>
      </c>
      <c r="CD13" t="s">
        <v>75</v>
      </c>
      <c r="CE13" t="s">
        <v>77</v>
      </c>
      <c r="CF13" t="s">
        <v>38</v>
      </c>
      <c r="CG13" t="s">
        <v>82</v>
      </c>
      <c r="CH13" t="s">
        <v>9</v>
      </c>
      <c r="CI13" s="25"/>
      <c r="CL13">
        <v>1</v>
      </c>
      <c r="CM13">
        <v>1</v>
      </c>
      <c r="CO13">
        <v>0</v>
      </c>
      <c r="CP13">
        <v>0</v>
      </c>
      <c r="CQ13">
        <v>1.1000000000000001</v>
      </c>
      <c r="CR13" t="s">
        <v>44</v>
      </c>
      <c r="CS13" s="25">
        <v>0.08</v>
      </c>
      <c r="CT13" s="25" t="s">
        <v>119</v>
      </c>
      <c r="CU13" s="24"/>
      <c r="CV13" s="24"/>
      <c r="CW13" s="25"/>
      <c r="CZ13" s="41"/>
      <c r="DA13" s="1"/>
      <c r="DB13" s="1"/>
      <c r="DC13" s="1"/>
      <c r="DD13" s="1"/>
      <c r="DE13" s="1"/>
      <c r="DF13" s="1"/>
      <c r="DG13" s="1"/>
      <c r="DH13" s="1"/>
      <c r="DI13" s="42"/>
      <c r="DJ13" s="1"/>
      <c r="DK13" s="1"/>
      <c r="DL13" s="1"/>
      <c r="DM13" s="1"/>
      <c r="DN13" s="1"/>
      <c r="DO13" s="1"/>
      <c r="DP13" s="41"/>
      <c r="DQ13" s="1"/>
      <c r="DR13" s="1"/>
      <c r="DS13" s="1"/>
      <c r="DT13" s="1"/>
      <c r="DU13" s="1"/>
      <c r="DV13" s="1"/>
      <c r="DW13" s="1"/>
      <c r="DX13" s="1"/>
      <c r="DY13" s="1"/>
      <c r="DZ13" s="42"/>
      <c r="EA13" s="1"/>
      <c r="EB13" s="1"/>
      <c r="EC13" s="1"/>
      <c r="ED13" s="1"/>
      <c r="EE13" s="1"/>
      <c r="EF13" s="1"/>
      <c r="EG13" s="41"/>
      <c r="EH13" s="1" t="s">
        <v>110</v>
      </c>
      <c r="EI13" s="1">
        <f>EI16</f>
        <v>2.94</v>
      </c>
      <c r="EJ13" s="1"/>
      <c r="EK13" s="1">
        <v>100</v>
      </c>
      <c r="EL13" s="1"/>
      <c r="EM13" s="1"/>
      <c r="EN13" s="1"/>
      <c r="EO13" s="1"/>
      <c r="EP13" s="1"/>
      <c r="EQ13" s="42"/>
      <c r="EX13" s="41"/>
      <c r="EY13" s="1" t="s">
        <v>109</v>
      </c>
      <c r="EZ13" s="1">
        <v>2</v>
      </c>
      <c r="FA13" s="1"/>
      <c r="FB13" s="1"/>
      <c r="FC13" s="1">
        <v>100</v>
      </c>
      <c r="FD13" s="1"/>
      <c r="FE13" s="1"/>
      <c r="FF13" s="1"/>
      <c r="FG13" s="1"/>
      <c r="FH13" s="1"/>
      <c r="FI13" s="42"/>
      <c r="FQ13" s="41"/>
      <c r="FR13" s="1" t="s">
        <v>109</v>
      </c>
      <c r="FS13" s="1">
        <v>2</v>
      </c>
      <c r="FT13" s="1"/>
      <c r="FU13" s="1"/>
      <c r="FV13" s="1">
        <v>100</v>
      </c>
      <c r="FW13" s="1"/>
      <c r="FX13" s="1"/>
      <c r="FY13" s="1"/>
      <c r="FZ13" s="1"/>
      <c r="GA13" s="1"/>
      <c r="GB13" s="42"/>
      <c r="GI13" s="41"/>
      <c r="GJ13" s="1" t="s">
        <v>109</v>
      </c>
      <c r="GK13" s="1">
        <v>2</v>
      </c>
      <c r="GL13" s="1"/>
      <c r="GM13" s="1">
        <v>100</v>
      </c>
      <c r="GN13" s="1"/>
      <c r="GO13" s="1"/>
      <c r="GP13" s="1"/>
      <c r="GQ13" s="1"/>
      <c r="GR13" s="1"/>
      <c r="GS13" s="42"/>
      <c r="GZ13" s="41"/>
      <c r="HA13" s="1" t="s">
        <v>69</v>
      </c>
      <c r="HB13" s="1">
        <f>AW44</f>
        <v>177</v>
      </c>
      <c r="HC13" s="1"/>
      <c r="HD13" s="1"/>
      <c r="HE13" s="1">
        <f>AT44</f>
        <v>3.39</v>
      </c>
      <c r="HF13" s="1"/>
      <c r="HG13" s="1"/>
      <c r="HH13" s="1"/>
      <c r="HI13" s="1"/>
      <c r="HJ13" s="1"/>
      <c r="HK13" s="42"/>
    </row>
    <row r="14" spans="1:219" x14ac:dyDescent="0.25">
      <c r="A14" s="1"/>
      <c r="B14" s="6"/>
      <c r="C14" s="188" t="s">
        <v>8</v>
      </c>
      <c r="D14" s="189"/>
      <c r="E14" s="189"/>
      <c r="F14" s="189"/>
      <c r="G14" s="189"/>
      <c r="H14" s="192" t="str">
        <f>IF(C12="","",VLOOKUP(C12,COMUNI!C19:G8127,5))</f>
        <v>E</v>
      </c>
      <c r="I14" s="192"/>
      <c r="J14" s="193"/>
      <c r="K14" s="196" t="s">
        <v>8252</v>
      </c>
      <c r="L14" s="197"/>
      <c r="M14" s="197"/>
      <c r="N14" s="197"/>
      <c r="O14" s="200">
        <f>IF(OR(C12="",N12=""),"",CL28)</f>
        <v>1.8</v>
      </c>
      <c r="P14" s="201"/>
      <c r="Q14" s="204" t="s">
        <v>8253</v>
      </c>
      <c r="R14" s="205"/>
      <c r="S14" s="325">
        <f>IF(OR(C12="",N12=""),"",CM28)</f>
        <v>1.7</v>
      </c>
      <c r="T14" s="326"/>
      <c r="U14" s="345" t="s">
        <v>8258</v>
      </c>
      <c r="V14" s="346"/>
      <c r="W14" s="346"/>
      <c r="X14" s="347"/>
      <c r="Y14" s="261">
        <v>1</v>
      </c>
      <c r="Z14" s="262"/>
      <c r="AA14" s="262"/>
      <c r="AB14" s="263"/>
      <c r="AC14" s="264" t="s">
        <v>119</v>
      </c>
      <c r="AD14" s="265"/>
      <c r="AE14" s="265"/>
      <c r="AF14" s="266"/>
      <c r="AG14" s="7"/>
      <c r="AH14" s="1"/>
      <c r="AI14" s="1"/>
      <c r="BC14" s="211" t="s">
        <v>118</v>
      </c>
      <c r="BD14" s="211" t="s">
        <v>100</v>
      </c>
      <c r="BE14" s="211" t="s">
        <v>109</v>
      </c>
      <c r="BF14" s="211" t="s">
        <v>112</v>
      </c>
      <c r="BG14" s="81"/>
      <c r="CB14" t="s">
        <v>83</v>
      </c>
      <c r="CG14" t="s">
        <v>83</v>
      </c>
      <c r="CH14" t="s">
        <v>38</v>
      </c>
      <c r="CI14" s="25"/>
      <c r="CL14">
        <v>2</v>
      </c>
      <c r="CM14">
        <v>2</v>
      </c>
      <c r="CO14">
        <v>1</v>
      </c>
      <c r="CP14">
        <v>1</v>
      </c>
      <c r="CQ14">
        <v>1</v>
      </c>
      <c r="CR14" t="s">
        <v>119</v>
      </c>
      <c r="CS14" s="25">
        <v>0.04</v>
      </c>
      <c r="CT14" s="25" t="s">
        <v>44</v>
      </c>
      <c r="CU14" s="24"/>
      <c r="CV14" s="24"/>
      <c r="CW14" s="25"/>
      <c r="CZ14" s="41"/>
      <c r="DA14" s="1"/>
      <c r="DB14" s="1"/>
      <c r="DC14" s="1"/>
      <c r="DD14" s="1"/>
      <c r="DE14" s="1"/>
      <c r="DF14" s="1"/>
      <c r="DG14" s="1"/>
      <c r="DH14" s="1"/>
      <c r="DI14" s="42"/>
      <c r="DJ14" s="1"/>
      <c r="DK14" s="1"/>
      <c r="DL14" s="1"/>
      <c r="DM14" s="1"/>
      <c r="DN14" s="1"/>
      <c r="DO14" s="1"/>
      <c r="DP14" s="41"/>
      <c r="DQ14" s="1" t="s">
        <v>110</v>
      </c>
      <c r="DR14" s="1">
        <f>DR17</f>
        <v>0</v>
      </c>
      <c r="DS14" s="1"/>
      <c r="DT14" s="1">
        <v>100</v>
      </c>
      <c r="DU14" s="1"/>
      <c r="DV14" s="1"/>
      <c r="DW14" s="1"/>
      <c r="DX14" s="1"/>
      <c r="DY14" s="1"/>
      <c r="DZ14" s="42"/>
      <c r="EA14" s="1"/>
      <c r="EB14" s="1"/>
      <c r="EC14" s="1"/>
      <c r="ED14" s="1"/>
      <c r="EE14" s="1"/>
      <c r="EF14" s="1"/>
      <c r="EG14" s="41"/>
      <c r="EH14" s="1" t="s">
        <v>109</v>
      </c>
      <c r="EI14" s="1">
        <v>2</v>
      </c>
      <c r="EJ14" s="1"/>
      <c r="EK14" s="1">
        <v>100</v>
      </c>
      <c r="EL14" s="1"/>
      <c r="EM14" s="1"/>
      <c r="EN14" s="1"/>
      <c r="EO14" s="1"/>
      <c r="EP14" s="1"/>
      <c r="EQ14" s="42"/>
      <c r="EX14" s="41"/>
      <c r="EY14" s="1" t="s">
        <v>69</v>
      </c>
      <c r="EZ14" s="1">
        <f>AT44</f>
        <v>3.39</v>
      </c>
      <c r="FA14" s="1"/>
      <c r="FB14" s="1"/>
      <c r="FC14" s="1">
        <f>AW44</f>
        <v>177</v>
      </c>
      <c r="FD14" s="1"/>
      <c r="FE14" s="1"/>
      <c r="FF14" s="1"/>
      <c r="FG14" s="1"/>
      <c r="FH14" s="1"/>
      <c r="FI14" s="42"/>
      <c r="FQ14" s="41"/>
      <c r="FR14" s="1" t="s">
        <v>69</v>
      </c>
      <c r="FS14" s="1">
        <f>AT44</f>
        <v>3.39</v>
      </c>
      <c r="FT14" s="1"/>
      <c r="FU14" s="1"/>
      <c r="FV14" s="1">
        <f>AW44</f>
        <v>177</v>
      </c>
      <c r="FW14" s="1"/>
      <c r="FX14" s="1"/>
      <c r="FY14" s="1"/>
      <c r="FZ14" s="1"/>
      <c r="GA14" s="1"/>
      <c r="GB14" s="42"/>
      <c r="GI14" s="41"/>
      <c r="GJ14" s="1" t="s">
        <v>65</v>
      </c>
      <c r="GK14" s="1">
        <v>3.6</v>
      </c>
      <c r="GL14" s="1"/>
      <c r="GM14" s="1">
        <v>77.5</v>
      </c>
      <c r="GN14" s="1"/>
      <c r="GO14" s="1"/>
      <c r="GP14" s="1"/>
      <c r="GQ14" s="1"/>
      <c r="GR14" s="1"/>
      <c r="GS14" s="42"/>
      <c r="GZ14" s="41"/>
      <c r="HA14" s="1" t="s">
        <v>65</v>
      </c>
      <c r="HB14" s="1">
        <f>AT43</f>
        <v>3.81</v>
      </c>
      <c r="HC14" s="1"/>
      <c r="HD14" s="1"/>
      <c r="HE14" s="1">
        <f>AW43</f>
        <v>89</v>
      </c>
      <c r="HF14" s="1"/>
      <c r="HG14" s="1"/>
      <c r="HH14" s="1"/>
      <c r="HI14" s="1"/>
      <c r="HJ14" s="1"/>
      <c r="HK14" s="42"/>
    </row>
    <row r="15" spans="1:219" ht="15.75" thickBot="1" x14ac:dyDescent="0.3">
      <c r="A15" s="1"/>
      <c r="B15" s="6"/>
      <c r="C15" s="190"/>
      <c r="D15" s="191"/>
      <c r="E15" s="191"/>
      <c r="F15" s="191"/>
      <c r="G15" s="191"/>
      <c r="H15" s="194"/>
      <c r="I15" s="194"/>
      <c r="J15" s="195"/>
      <c r="K15" s="198"/>
      <c r="L15" s="199"/>
      <c r="M15" s="199"/>
      <c r="N15" s="199"/>
      <c r="O15" s="202"/>
      <c r="P15" s="203"/>
      <c r="Q15" s="206"/>
      <c r="R15" s="206"/>
      <c r="S15" s="327"/>
      <c r="T15" s="328"/>
      <c r="U15" s="348"/>
      <c r="V15" s="348"/>
      <c r="W15" s="348"/>
      <c r="X15" s="349"/>
      <c r="Y15" s="261"/>
      <c r="Z15" s="262"/>
      <c r="AA15" s="262"/>
      <c r="AB15" s="263"/>
      <c r="AC15" s="264"/>
      <c r="AD15" s="265"/>
      <c r="AE15" s="265"/>
      <c r="AF15" s="266"/>
      <c r="AG15" s="7"/>
      <c r="AH15" s="1"/>
      <c r="AI15" s="1"/>
      <c r="BC15" s="211"/>
      <c r="BD15" s="211"/>
      <c r="BE15" s="211"/>
      <c r="BF15" s="211"/>
      <c r="CI15" s="25"/>
      <c r="CL15">
        <v>4</v>
      </c>
      <c r="CO15">
        <v>2</v>
      </c>
      <c r="CP15">
        <v>2</v>
      </c>
      <c r="CQ15">
        <v>0.9</v>
      </c>
      <c r="CR15" t="s">
        <v>43</v>
      </c>
      <c r="CS15" s="25">
        <v>0.11</v>
      </c>
      <c r="CT15" t="s">
        <v>43</v>
      </c>
      <c r="CU15" s="24"/>
      <c r="CV15" s="24"/>
      <c r="CW15" s="25"/>
      <c r="CZ15" s="41"/>
      <c r="DA15" s="1" t="s">
        <v>110</v>
      </c>
      <c r="DB15" s="1">
        <v>2.9</v>
      </c>
      <c r="DC15" s="1">
        <v>100</v>
      </c>
      <c r="DD15" s="1"/>
      <c r="DE15" s="1"/>
      <c r="DF15" s="1"/>
      <c r="DG15" s="1"/>
      <c r="DH15" s="1"/>
      <c r="DI15" s="42"/>
      <c r="DJ15" s="1"/>
      <c r="DK15" s="1"/>
      <c r="DL15" s="1"/>
      <c r="DM15" s="1"/>
      <c r="DN15" s="1"/>
      <c r="DO15" s="1"/>
      <c r="DP15" s="41"/>
      <c r="DQ15" s="1" t="s">
        <v>109</v>
      </c>
      <c r="DR15" s="1">
        <v>2</v>
      </c>
      <c r="DS15" s="1"/>
      <c r="DT15" s="1">
        <v>100</v>
      </c>
      <c r="DU15" s="1"/>
      <c r="DV15" s="1"/>
      <c r="DW15" s="1"/>
      <c r="DX15" s="1"/>
      <c r="DY15" s="1"/>
      <c r="DZ15" s="42"/>
      <c r="EA15" s="1"/>
      <c r="EB15" s="1"/>
      <c r="EC15" s="1"/>
      <c r="ED15" s="1"/>
      <c r="EE15" s="1"/>
      <c r="EF15" s="1"/>
      <c r="EG15" s="41"/>
      <c r="EH15" s="1" t="s">
        <v>65</v>
      </c>
      <c r="EI15" s="1">
        <f>AT43</f>
        <v>3.81</v>
      </c>
      <c r="EJ15" s="1"/>
      <c r="EK15" s="1">
        <f>89</f>
        <v>89</v>
      </c>
      <c r="EL15" s="1"/>
      <c r="EM15" s="1"/>
      <c r="EN15" s="1"/>
      <c r="EO15" s="1"/>
      <c r="EP15" s="1"/>
      <c r="EQ15" s="42"/>
      <c r="EX15" s="41"/>
      <c r="EY15" s="1" t="s">
        <v>65</v>
      </c>
      <c r="EZ15" s="1">
        <f>AT43</f>
        <v>3.81</v>
      </c>
      <c r="FA15" s="1"/>
      <c r="FB15" s="1"/>
      <c r="FC15" s="1">
        <f>AW43</f>
        <v>89</v>
      </c>
      <c r="FD15" s="1"/>
      <c r="FE15" s="1"/>
      <c r="FF15" s="1"/>
      <c r="FG15" s="1"/>
      <c r="FH15" s="1"/>
      <c r="FI15" s="42"/>
      <c r="FQ15" s="41"/>
      <c r="FR15" s="1" t="s">
        <v>65</v>
      </c>
      <c r="FS15" s="1">
        <f>AT43</f>
        <v>3.81</v>
      </c>
      <c r="FT15" s="1"/>
      <c r="FU15" s="1"/>
      <c r="FV15" s="1">
        <f>AW43</f>
        <v>89</v>
      </c>
      <c r="FW15" s="1"/>
      <c r="FX15" s="1"/>
      <c r="FY15" s="1"/>
      <c r="FZ15" s="1"/>
      <c r="GA15" s="1"/>
      <c r="GB15" s="42"/>
      <c r="GI15" s="41"/>
      <c r="GJ15" s="1" t="s">
        <v>68</v>
      </c>
      <c r="GK15" s="1">
        <f>(GK18+GK17)/2</f>
        <v>2.3249999999999997</v>
      </c>
      <c r="GL15" s="1"/>
      <c r="GM15" s="1">
        <v>109</v>
      </c>
      <c r="GN15" s="1"/>
      <c r="GO15" s="1"/>
      <c r="GP15" s="1"/>
      <c r="GQ15" s="1"/>
      <c r="GR15" s="1"/>
      <c r="GS15" s="42"/>
      <c r="GZ15" s="41"/>
      <c r="HA15" s="1" t="s">
        <v>68</v>
      </c>
      <c r="HB15" s="1">
        <f>(HB17+HB18)/2</f>
        <v>2.3249999999999997</v>
      </c>
      <c r="HC15" s="1"/>
      <c r="HD15" s="1"/>
      <c r="HE15" s="1">
        <v>109</v>
      </c>
      <c r="HF15" s="1"/>
      <c r="HG15" s="1"/>
      <c r="HH15" s="1"/>
      <c r="HI15" s="1"/>
      <c r="HJ15" s="1"/>
      <c r="HK15" s="42"/>
    </row>
    <row r="16" spans="1:219" ht="15" customHeight="1" thickBot="1" x14ac:dyDescent="0.3">
      <c r="A16" s="1"/>
      <c r="B16" s="6"/>
      <c r="C16" s="22" t="s">
        <v>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212" t="str">
        <f>IF(OR(Y14="",AC14="",O14="",S14=""),"!E!!",IF(BD35=0,"",IF(BD35=1,"OK",IF(BD35=3,"!E!","NO"))))</f>
        <v>OK</v>
      </c>
      <c r="R16" s="213"/>
      <c r="S16" s="213"/>
      <c r="T16" s="214"/>
      <c r="U16" s="218" t="s">
        <v>41</v>
      </c>
      <c r="V16" s="219"/>
      <c r="W16" s="219"/>
      <c r="X16" s="219"/>
      <c r="Y16" s="220"/>
      <c r="Z16" s="220"/>
      <c r="AA16" s="220"/>
      <c r="AB16" s="220"/>
      <c r="AC16" s="221"/>
      <c r="AD16" s="226">
        <f>IF(AC14="","0,11",VLOOKUP(AC14,CR13:CS16,2))</f>
        <v>0.04</v>
      </c>
      <c r="AE16" s="227"/>
      <c r="AF16" s="228"/>
      <c r="AG16" s="7"/>
      <c r="AH16" s="1"/>
      <c r="AI16" s="1"/>
      <c r="BC16" s="211"/>
      <c r="BD16" s="211"/>
      <c r="BE16" s="211"/>
      <c r="BF16" s="211"/>
      <c r="CI16" s="106" t="s">
        <v>88</v>
      </c>
      <c r="CJ16" s="107"/>
      <c r="CK16" s="107" t="str">
        <f>IF(N12="","",VLOOKUP(N12,CI20:CJ26,2))</f>
        <v>G</v>
      </c>
      <c r="CL16" s="107"/>
      <c r="CM16" s="108"/>
      <c r="CO16">
        <v>3</v>
      </c>
      <c r="CQ16">
        <v>0.8</v>
      </c>
      <c r="CR16" t="s">
        <v>90</v>
      </c>
      <c r="CS16" s="25">
        <v>5.5E-2</v>
      </c>
      <c r="CT16" s="25" t="s">
        <v>90</v>
      </c>
      <c r="CU16" s="24"/>
      <c r="CV16" s="24"/>
      <c r="CW16" s="25"/>
      <c r="CZ16" s="41"/>
      <c r="DA16" s="1" t="s">
        <v>109</v>
      </c>
      <c r="DB16" s="1">
        <v>2</v>
      </c>
      <c r="DC16" s="1">
        <v>100</v>
      </c>
      <c r="DD16" s="1"/>
      <c r="DE16" s="1"/>
      <c r="DF16" s="1"/>
      <c r="DG16" s="1"/>
      <c r="DH16" s="1"/>
      <c r="DI16" s="42"/>
      <c r="DJ16" s="1"/>
      <c r="DK16" s="1"/>
      <c r="DL16" s="1"/>
      <c r="DM16" s="1"/>
      <c r="DN16" s="1"/>
      <c r="DO16" s="1"/>
      <c r="DP16" s="41"/>
      <c r="DQ16" s="1" t="s">
        <v>69</v>
      </c>
      <c r="DR16" s="1">
        <f>AT44</f>
        <v>3.39</v>
      </c>
      <c r="DS16" s="1"/>
      <c r="DT16" s="1">
        <f>AW44</f>
        <v>177</v>
      </c>
      <c r="DU16" s="1"/>
      <c r="DV16" s="1"/>
      <c r="DW16" s="1"/>
      <c r="DX16" s="1"/>
      <c r="DY16" s="1"/>
      <c r="DZ16" s="42"/>
      <c r="EA16" s="1"/>
      <c r="EB16" s="1"/>
      <c r="EC16" s="1"/>
      <c r="ED16" s="1"/>
      <c r="EE16" s="1"/>
      <c r="EF16" s="1"/>
      <c r="EG16" s="41"/>
      <c r="EH16" s="1" t="s">
        <v>68</v>
      </c>
      <c r="EI16" s="1">
        <f>AT41</f>
        <v>2.94</v>
      </c>
      <c r="EJ16" s="1"/>
      <c r="EK16" s="1">
        <f>AW41</f>
        <v>121</v>
      </c>
      <c r="EL16" s="1"/>
      <c r="EM16" s="1"/>
      <c r="EN16" s="1"/>
      <c r="EO16" s="1"/>
      <c r="EP16" s="1"/>
      <c r="EQ16" s="42"/>
      <c r="EX16" s="41"/>
      <c r="EY16" s="1" t="s">
        <v>68</v>
      </c>
      <c r="EZ16" s="1">
        <f>AT41</f>
        <v>2.94</v>
      </c>
      <c r="FA16" s="1"/>
      <c r="FB16" s="1"/>
      <c r="FC16" s="1">
        <f>AW42</f>
        <v>135</v>
      </c>
      <c r="FD16" s="1"/>
      <c r="FE16" s="1">
        <f>FC16+FC17</f>
        <v>256</v>
      </c>
      <c r="FF16" s="1"/>
      <c r="FG16" s="1"/>
      <c r="FH16" s="1"/>
      <c r="FI16" s="42"/>
      <c r="FQ16" s="41"/>
      <c r="FR16" s="1" t="s">
        <v>68</v>
      </c>
      <c r="FS16" s="1">
        <f>(FS17+FS18)/2</f>
        <v>2.9249999999999998</v>
      </c>
      <c r="FT16" s="1"/>
      <c r="FU16" s="1"/>
      <c r="FV16" s="1">
        <f>FV17</f>
        <v>121</v>
      </c>
      <c r="FW16" s="1"/>
      <c r="FX16" s="1"/>
      <c r="FY16" s="1"/>
      <c r="FZ16" s="1"/>
      <c r="GA16" s="1"/>
      <c r="GB16" s="42"/>
      <c r="GI16" s="41"/>
      <c r="GJ16" s="1" t="s">
        <v>71</v>
      </c>
      <c r="GK16" s="1">
        <f>AT47</f>
        <v>0</v>
      </c>
      <c r="GL16" s="1"/>
      <c r="GM16" s="1">
        <f>AW47</f>
        <v>0</v>
      </c>
      <c r="GN16" s="1"/>
      <c r="GO16" s="1"/>
      <c r="GP16" s="1"/>
      <c r="GQ16" s="1"/>
      <c r="GR16" s="1"/>
      <c r="GS16" s="42"/>
      <c r="GZ16" s="41"/>
      <c r="HA16" s="1" t="s">
        <v>71</v>
      </c>
      <c r="HB16" s="1">
        <f>AT47</f>
        <v>0</v>
      </c>
      <c r="HC16" s="1"/>
      <c r="HD16" s="1"/>
      <c r="HE16" s="1">
        <f>AW47</f>
        <v>0</v>
      </c>
      <c r="HF16" s="1"/>
      <c r="HG16" s="1"/>
      <c r="HH16" s="1"/>
      <c r="HI16" s="1"/>
      <c r="HJ16" s="1"/>
      <c r="HK16" s="42"/>
    </row>
    <row r="17" spans="1:224" ht="15.75" x14ac:dyDescent="0.25">
      <c r="A17" s="1"/>
      <c r="B17" s="6"/>
      <c r="C17" s="232" t="str">
        <f>IF(OR(Y14="",AC14="",O14="",S14=""),"Compilare Ug , psi, comune periodo",IF(BD35=0,"",IF(BD35=1,"POSITIVA",IF(BD35=3,"Modif. tipologia non realizz. o incompl.","NEGATIVA"))))</f>
        <v>POSITIVA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4"/>
      <c r="Q17" s="215"/>
      <c r="R17" s="216"/>
      <c r="S17" s="216"/>
      <c r="T17" s="217"/>
      <c r="U17" s="218"/>
      <c r="V17" s="219"/>
      <c r="W17" s="219"/>
      <c r="X17" s="219"/>
      <c r="Y17" s="219"/>
      <c r="Z17" s="219"/>
      <c r="AA17" s="219"/>
      <c r="AB17" s="219"/>
      <c r="AC17" s="222"/>
      <c r="AD17" s="229"/>
      <c r="AE17" s="230"/>
      <c r="AF17" s="231"/>
      <c r="AG17" s="7"/>
      <c r="AH17" s="1"/>
      <c r="AI17" s="1"/>
      <c r="AJ17" s="235" t="s">
        <v>99</v>
      </c>
      <c r="AK17" s="236"/>
      <c r="AL17" s="241" t="s">
        <v>81</v>
      </c>
      <c r="AM17" s="242"/>
      <c r="AN17" s="242"/>
      <c r="AO17" s="243"/>
      <c r="AP17" s="82"/>
      <c r="AQ17" s="250" t="s">
        <v>1</v>
      </c>
      <c r="AR17" s="251"/>
      <c r="AS17" s="252"/>
      <c r="AT17" s="235" t="s">
        <v>98</v>
      </c>
      <c r="AU17" s="236"/>
      <c r="AV17" s="253" t="s">
        <v>80</v>
      </c>
      <c r="AW17" s="125"/>
      <c r="BC17" s="211"/>
      <c r="BD17" s="211"/>
      <c r="BE17" s="211"/>
      <c r="BF17" s="211"/>
      <c r="BT17" s="53" t="s">
        <v>72</v>
      </c>
      <c r="BU17" s="54"/>
      <c r="BV17" s="54"/>
      <c r="BW17" s="55" t="str">
        <f>VLOOKUP(AJ6,CD12:CF13,3)</f>
        <v>B</v>
      </c>
      <c r="BX17" s="58" t="s">
        <v>73</v>
      </c>
      <c r="CI17" s="100"/>
      <c r="CJ17" s="96"/>
      <c r="CK17" s="96"/>
      <c r="CL17" s="96"/>
      <c r="CM17" s="101"/>
      <c r="CO17">
        <v>4</v>
      </c>
      <c r="CQ17">
        <v>0.7</v>
      </c>
      <c r="CS17" s="25"/>
      <c r="CT17" s="25"/>
      <c r="CU17" s="24"/>
      <c r="CV17" s="24"/>
      <c r="CW17" s="25"/>
      <c r="CZ17" s="41"/>
      <c r="DA17" s="1" t="s">
        <v>55</v>
      </c>
      <c r="DB17" s="1">
        <f>AT48</f>
        <v>0</v>
      </c>
      <c r="DC17" s="1">
        <f>AW48</f>
        <v>0</v>
      </c>
      <c r="DD17" s="1"/>
      <c r="DE17" s="1"/>
      <c r="DF17" s="1"/>
      <c r="DG17" s="1"/>
      <c r="DH17" s="1"/>
      <c r="DI17" s="42"/>
      <c r="DJ17" s="1"/>
      <c r="DK17" s="1"/>
      <c r="DL17" s="1"/>
      <c r="DM17" s="1"/>
      <c r="DN17" s="1"/>
      <c r="DO17" s="1"/>
      <c r="DP17" s="41"/>
      <c r="DQ17" s="1" t="s">
        <v>55</v>
      </c>
      <c r="DR17" s="1">
        <f>AT48</f>
        <v>0</v>
      </c>
      <c r="DS17" s="1"/>
      <c r="DT17" s="1">
        <v>109</v>
      </c>
      <c r="DU17" s="1"/>
      <c r="DV17" s="1"/>
      <c r="DW17" s="1"/>
      <c r="DX17" s="1"/>
      <c r="DY17" s="1"/>
      <c r="DZ17" s="42"/>
      <c r="EA17" s="1"/>
      <c r="EB17" s="1"/>
      <c r="EC17" s="1"/>
      <c r="ED17" s="1"/>
      <c r="EE17" s="1"/>
      <c r="EF17" s="1"/>
      <c r="EG17" s="41"/>
      <c r="EH17" s="1" t="s">
        <v>55</v>
      </c>
      <c r="EI17" s="1">
        <f>AT41</f>
        <v>2.94</v>
      </c>
      <c r="EJ17" s="1"/>
      <c r="EK17" s="1">
        <f>AW41</f>
        <v>121</v>
      </c>
      <c r="EL17" s="1"/>
      <c r="EM17" s="1"/>
      <c r="EN17" s="1"/>
      <c r="EO17" s="1"/>
      <c r="EP17" s="1"/>
      <c r="EQ17" s="42"/>
      <c r="EX17" s="41"/>
      <c r="EY17" s="1" t="s">
        <v>55</v>
      </c>
      <c r="EZ17" s="1">
        <f>AT41</f>
        <v>2.94</v>
      </c>
      <c r="FA17" s="1"/>
      <c r="FB17" s="1"/>
      <c r="FC17" s="1">
        <f>AW41</f>
        <v>121</v>
      </c>
      <c r="FD17" s="1"/>
      <c r="FE17" s="1"/>
      <c r="FF17" s="1"/>
      <c r="FG17" s="1"/>
      <c r="FH17" s="1"/>
      <c r="FI17" s="42"/>
      <c r="FQ17" s="41"/>
      <c r="FR17" s="1" t="s">
        <v>55</v>
      </c>
      <c r="FS17" s="1">
        <f>AT41</f>
        <v>2.94</v>
      </c>
      <c r="FT17" s="1"/>
      <c r="FU17" s="1"/>
      <c r="FV17" s="1">
        <f>AW41</f>
        <v>121</v>
      </c>
      <c r="FW17" s="1"/>
      <c r="FX17" s="1"/>
      <c r="FY17" s="1"/>
      <c r="FZ17" s="1"/>
      <c r="GA17" s="1"/>
      <c r="GB17" s="42"/>
      <c r="GI17" s="41"/>
      <c r="GJ17" s="1" t="s">
        <v>55</v>
      </c>
      <c r="GK17" s="1">
        <f>AT45</f>
        <v>1.89</v>
      </c>
      <c r="GL17" s="1"/>
      <c r="GM17" s="1">
        <f>AW45</f>
        <v>100</v>
      </c>
      <c r="GN17" s="1"/>
      <c r="GO17" s="1"/>
      <c r="GP17" s="1"/>
      <c r="GQ17" s="1"/>
      <c r="GR17" s="1"/>
      <c r="GS17" s="42"/>
      <c r="GZ17" s="41"/>
      <c r="HA17" s="1" t="s">
        <v>55</v>
      </c>
      <c r="HB17" s="1">
        <f>AT45</f>
        <v>1.89</v>
      </c>
      <c r="HC17" s="1"/>
      <c r="HD17" s="1"/>
      <c r="HE17" s="1">
        <f>AW45</f>
        <v>100</v>
      </c>
      <c r="HF17" s="1"/>
      <c r="HG17" s="1"/>
      <c r="HH17" s="1"/>
      <c r="HI17" s="1"/>
      <c r="HJ17" s="1"/>
      <c r="HK17" s="42"/>
    </row>
    <row r="18" spans="1:224" ht="15.75" thickBot="1" x14ac:dyDescent="0.3">
      <c r="A18" s="1"/>
      <c r="B18" s="6"/>
      <c r="C18" s="176" t="str">
        <f>IF(Y14&gt;S14,"IL VETRO NON SODDISFA I REQUISITIMI MINIMI RICHIESTI","")</f>
        <v/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8"/>
      <c r="U18" s="223"/>
      <c r="V18" s="224"/>
      <c r="W18" s="224"/>
      <c r="X18" s="224"/>
      <c r="Y18" s="224"/>
      <c r="Z18" s="224"/>
      <c r="AA18" s="224"/>
      <c r="AB18" s="224"/>
      <c r="AC18" s="225"/>
      <c r="AD18" s="179" t="s">
        <v>24</v>
      </c>
      <c r="AE18" s="179"/>
      <c r="AF18" s="180"/>
      <c r="AG18" s="7"/>
      <c r="AH18" s="1"/>
      <c r="AI18" s="1"/>
      <c r="AJ18" s="237"/>
      <c r="AK18" s="238"/>
      <c r="AL18" s="244"/>
      <c r="AM18" s="245"/>
      <c r="AN18" s="245"/>
      <c r="AO18" s="246"/>
      <c r="AP18" s="83"/>
      <c r="AQ18" s="184" t="s">
        <v>97</v>
      </c>
      <c r="AR18" s="185"/>
      <c r="AS18" s="186"/>
      <c r="AT18" s="237"/>
      <c r="AU18" s="238"/>
      <c r="AV18" s="254"/>
      <c r="AW18" s="121"/>
      <c r="BC18" s="211"/>
      <c r="BD18" s="211"/>
      <c r="BE18" s="211"/>
      <c r="BF18" s="211"/>
      <c r="BG18" t="s">
        <v>96</v>
      </c>
      <c r="BH18" t="s">
        <v>95</v>
      </c>
      <c r="BI18" t="s">
        <v>94</v>
      </c>
      <c r="BJ18" t="s">
        <v>91</v>
      </c>
      <c r="BR18" t="s">
        <v>48</v>
      </c>
      <c r="BT18" s="56">
        <v>1535</v>
      </c>
      <c r="BU18" s="51">
        <v>1230</v>
      </c>
      <c r="BV18" s="52">
        <v>1850</v>
      </c>
      <c r="BW18" s="57">
        <v>1480</v>
      </c>
      <c r="BX18" s="59" t="s">
        <v>15</v>
      </c>
      <c r="CI18" s="102"/>
      <c r="CJ18" s="96"/>
      <c r="CK18" s="96"/>
      <c r="CL18" s="96"/>
      <c r="CM18" s="101"/>
      <c r="CQ18">
        <v>0.6</v>
      </c>
      <c r="CS18" s="25"/>
      <c r="CT18" s="25"/>
      <c r="CU18" s="24"/>
      <c r="CV18" s="24"/>
      <c r="CW18" s="25"/>
      <c r="CZ18" s="41"/>
      <c r="DA18" s="1"/>
      <c r="DB18" s="1"/>
      <c r="DC18" s="1">
        <f>AD16</f>
        <v>0.04</v>
      </c>
      <c r="DD18" s="1"/>
      <c r="DE18" s="1"/>
      <c r="DF18" s="1"/>
      <c r="DG18" s="1"/>
      <c r="DH18" s="1"/>
      <c r="DI18" s="42"/>
      <c r="DJ18" s="1" t="s">
        <v>109</v>
      </c>
      <c r="DK18" s="1"/>
      <c r="DL18" s="1"/>
      <c r="DM18" s="1"/>
      <c r="DN18" s="1"/>
      <c r="DO18" s="1"/>
      <c r="DP18" s="41"/>
      <c r="DQ18" s="1"/>
      <c r="DR18" s="1"/>
      <c r="DS18" s="1"/>
      <c r="DT18" s="1">
        <f>CF16</f>
        <v>0</v>
      </c>
      <c r="DU18" s="1"/>
      <c r="DV18" s="1"/>
      <c r="DW18" s="1"/>
      <c r="DX18" s="1"/>
      <c r="DY18" s="1"/>
      <c r="DZ18" s="42"/>
      <c r="EA18" s="1" t="s">
        <v>109</v>
      </c>
      <c r="EB18" s="1"/>
      <c r="EC18" s="1"/>
      <c r="ED18" s="1"/>
      <c r="EE18" s="1"/>
      <c r="EF18" s="1"/>
      <c r="EG18" s="41"/>
      <c r="EH18" s="1" t="s">
        <v>67</v>
      </c>
      <c r="EI18" s="46">
        <f>AT42</f>
        <v>2.91</v>
      </c>
      <c r="EJ18" s="1"/>
      <c r="EK18" s="46">
        <f>AW41</f>
        <v>121</v>
      </c>
      <c r="EL18" s="1"/>
      <c r="EM18" s="1"/>
      <c r="EN18" s="1"/>
      <c r="EO18" s="1"/>
      <c r="EP18" s="1"/>
      <c r="EQ18" s="42"/>
      <c r="ER18" s="1" t="s">
        <v>109</v>
      </c>
      <c r="ES18" s="1"/>
      <c r="ET18" s="1"/>
      <c r="EU18" s="1"/>
      <c r="EV18" s="1"/>
      <c r="EW18" s="1"/>
      <c r="EX18" s="41"/>
      <c r="EY18" s="1" t="s">
        <v>67</v>
      </c>
      <c r="EZ18" s="46">
        <f>AT42</f>
        <v>2.91</v>
      </c>
      <c r="FA18" s="1"/>
      <c r="FB18" s="1"/>
      <c r="FC18" s="46">
        <f>AW42</f>
        <v>135</v>
      </c>
      <c r="FD18" s="1"/>
      <c r="FE18" s="1"/>
      <c r="FF18" s="1"/>
      <c r="FG18" s="1"/>
      <c r="FH18" s="1"/>
      <c r="FI18" s="42"/>
      <c r="FJ18" s="1" t="s">
        <v>109</v>
      </c>
      <c r="FK18" s="1"/>
      <c r="FL18" s="1"/>
      <c r="FM18" s="1"/>
      <c r="FN18" s="1"/>
      <c r="FQ18" s="41"/>
      <c r="FR18" s="1" t="s">
        <v>67</v>
      </c>
      <c r="FS18" s="46">
        <f>AT42</f>
        <v>2.91</v>
      </c>
      <c r="FT18" s="1"/>
      <c r="FU18" s="1"/>
      <c r="FV18" s="46">
        <f>AW42</f>
        <v>135</v>
      </c>
      <c r="FW18" s="1"/>
      <c r="FX18" s="1"/>
      <c r="FY18" s="1"/>
      <c r="FZ18" s="1"/>
      <c r="GA18" s="1"/>
      <c r="GB18" s="42"/>
      <c r="GC18" s="1" t="s">
        <v>109</v>
      </c>
      <c r="GD18" s="1"/>
      <c r="GE18" s="1"/>
      <c r="GF18" s="1"/>
      <c r="GG18" s="1"/>
      <c r="GI18" s="41"/>
      <c r="GJ18" s="1" t="s">
        <v>67</v>
      </c>
      <c r="GK18" s="46">
        <f>AT46</f>
        <v>2.76</v>
      </c>
      <c r="GL18" s="1"/>
      <c r="GM18" s="46">
        <f>AW46</f>
        <v>209</v>
      </c>
      <c r="GN18" s="1"/>
      <c r="GO18" s="1"/>
      <c r="GP18" s="1"/>
      <c r="GQ18" s="1"/>
      <c r="GR18" s="1"/>
      <c r="GS18" s="42"/>
      <c r="GT18" s="1" t="s">
        <v>109</v>
      </c>
      <c r="GU18" s="1"/>
      <c r="GV18" s="1"/>
      <c r="GW18" s="1"/>
      <c r="GX18" s="1"/>
      <c r="GY18" s="1"/>
      <c r="GZ18" s="41"/>
      <c r="HA18" s="1" t="s">
        <v>67</v>
      </c>
      <c r="HB18" s="46">
        <f>AT46</f>
        <v>2.76</v>
      </c>
      <c r="HC18" s="1"/>
      <c r="HD18" s="1"/>
      <c r="HE18" s="46">
        <f>AW46</f>
        <v>209</v>
      </c>
      <c r="HF18" s="1"/>
      <c r="HG18" s="1"/>
      <c r="HH18" s="1"/>
      <c r="HI18" s="1"/>
      <c r="HJ18" s="1"/>
      <c r="HK18" s="42"/>
      <c r="HL18" s="1" t="s">
        <v>109</v>
      </c>
      <c r="HM18" s="1"/>
      <c r="HN18" s="1"/>
      <c r="HO18" s="1"/>
      <c r="HP18" s="1"/>
    </row>
    <row r="19" spans="1:224" s="36" customFormat="1" ht="18" customHeight="1" thickBot="1" x14ac:dyDescent="0.3">
      <c r="A19" s="46"/>
      <c r="B19" s="32"/>
      <c r="C19" s="187" t="s">
        <v>13</v>
      </c>
      <c r="D19" s="187"/>
      <c r="E19" s="187" t="s">
        <v>14</v>
      </c>
      <c r="F19" s="187"/>
      <c r="G19" s="187" t="s">
        <v>19</v>
      </c>
      <c r="H19" s="187"/>
      <c r="I19" s="187"/>
      <c r="J19" s="187" t="s">
        <v>20</v>
      </c>
      <c r="K19" s="187"/>
      <c r="L19" s="187"/>
      <c r="M19" s="187" t="s">
        <v>17</v>
      </c>
      <c r="N19" s="187"/>
      <c r="O19" s="187"/>
      <c r="P19" s="187" t="s">
        <v>18</v>
      </c>
      <c r="Q19" s="187"/>
      <c r="R19" s="187"/>
      <c r="S19" s="187"/>
      <c r="T19" s="33" t="s">
        <v>21</v>
      </c>
      <c r="U19" s="33"/>
      <c r="V19" s="187" t="s">
        <v>22</v>
      </c>
      <c r="W19" s="187"/>
      <c r="X19" s="187"/>
      <c r="Y19" s="33" t="s">
        <v>23</v>
      </c>
      <c r="Z19" s="33"/>
      <c r="AA19" s="267" t="s">
        <v>1</v>
      </c>
      <c r="AB19" s="268"/>
      <c r="AC19" s="34"/>
      <c r="AD19" s="181"/>
      <c r="AE19" s="182"/>
      <c r="AF19" s="183"/>
      <c r="AG19" s="35"/>
      <c r="AH19" s="46"/>
      <c r="AI19" s="46"/>
      <c r="AJ19" s="239"/>
      <c r="AK19" s="240"/>
      <c r="AL19" s="247"/>
      <c r="AM19" s="248"/>
      <c r="AN19" s="248"/>
      <c r="AO19" s="249"/>
      <c r="AP19" s="84"/>
      <c r="AQ19" s="269" t="s">
        <v>8253</v>
      </c>
      <c r="AR19" s="270"/>
      <c r="AS19" s="271"/>
      <c r="AT19" s="239"/>
      <c r="AU19" s="240"/>
      <c r="AV19" s="255"/>
      <c r="AW19" s="123"/>
      <c r="BC19" s="211"/>
      <c r="BD19" s="211"/>
      <c r="BE19" s="211"/>
      <c r="BF19" s="211"/>
      <c r="BJ19" s="36" t="s">
        <v>92</v>
      </c>
      <c r="BK19" s="36" t="s">
        <v>93</v>
      </c>
      <c r="BL19" s="36" t="s">
        <v>87</v>
      </c>
      <c r="BM19" s="36" t="s">
        <v>85</v>
      </c>
      <c r="BN19" s="36" t="s">
        <v>86</v>
      </c>
      <c r="BO19" s="36" t="s">
        <v>80</v>
      </c>
      <c r="BP19" s="77" t="s">
        <v>79</v>
      </c>
      <c r="BQ19" s="46" t="s">
        <v>117</v>
      </c>
      <c r="BR19" s="36" t="s">
        <v>47</v>
      </c>
      <c r="BS19" s="36" t="s">
        <v>50</v>
      </c>
      <c r="BT19" s="60">
        <v>1480</v>
      </c>
      <c r="BU19" s="61">
        <v>1480</v>
      </c>
      <c r="BV19" s="62">
        <v>2180</v>
      </c>
      <c r="BW19" s="63">
        <v>2180</v>
      </c>
      <c r="BX19" s="64" t="s">
        <v>16</v>
      </c>
      <c r="BY19" s="36">
        <v>11</v>
      </c>
      <c r="BZ19" s="36">
        <v>12</v>
      </c>
      <c r="CA19" s="36">
        <v>22</v>
      </c>
      <c r="CB19" s="36">
        <v>23</v>
      </c>
      <c r="CC19" s="36">
        <v>24</v>
      </c>
      <c r="CD19" s="36">
        <v>33</v>
      </c>
      <c r="CE19" s="36">
        <v>36</v>
      </c>
      <c r="CI19" s="109"/>
      <c r="CJ19" s="107"/>
      <c r="CK19" s="107"/>
      <c r="CL19" s="111" t="s">
        <v>1</v>
      </c>
      <c r="CM19" s="108" t="s">
        <v>0</v>
      </c>
      <c r="CQ19" s="36">
        <v>2.7</v>
      </c>
      <c r="CS19" s="26"/>
      <c r="CT19" s="27"/>
      <c r="CU19" s="37"/>
      <c r="CV19" s="37"/>
      <c r="CW19" s="27"/>
      <c r="CZ19" s="45" t="s">
        <v>56</v>
      </c>
      <c r="DA19" s="46" t="s">
        <v>57</v>
      </c>
      <c r="DB19" s="46" t="s">
        <v>64</v>
      </c>
      <c r="DC19" s="46" t="s">
        <v>58</v>
      </c>
      <c r="DD19" s="46" t="s">
        <v>53</v>
      </c>
      <c r="DE19" s="46" t="s">
        <v>54</v>
      </c>
      <c r="DF19" s="46" t="s">
        <v>59</v>
      </c>
      <c r="DG19" s="46" t="s">
        <v>62</v>
      </c>
      <c r="DH19" s="46" t="s">
        <v>63</v>
      </c>
      <c r="DI19" s="47" t="s">
        <v>1</v>
      </c>
      <c r="DJ19" s="46" t="s">
        <v>111</v>
      </c>
      <c r="DK19" s="46" t="s">
        <v>113</v>
      </c>
      <c r="DL19" s="46" t="s">
        <v>115</v>
      </c>
      <c r="DM19" s="46" t="s">
        <v>114</v>
      </c>
      <c r="DN19" s="46" t="s">
        <v>116</v>
      </c>
      <c r="DO19" s="46"/>
      <c r="DP19" s="45" t="s">
        <v>56</v>
      </c>
      <c r="DQ19" s="46" t="s">
        <v>57</v>
      </c>
      <c r="DR19" s="46" t="s">
        <v>64</v>
      </c>
      <c r="DS19" s="46" t="s">
        <v>66</v>
      </c>
      <c r="DT19" s="46" t="s">
        <v>58</v>
      </c>
      <c r="DU19" s="46" t="s">
        <v>53</v>
      </c>
      <c r="DV19" s="46" t="s">
        <v>54</v>
      </c>
      <c r="DW19" s="46" t="s">
        <v>59</v>
      </c>
      <c r="DX19" s="46" t="s">
        <v>62</v>
      </c>
      <c r="DY19" s="46" t="s">
        <v>63</v>
      </c>
      <c r="DZ19" s="47" t="s">
        <v>1</v>
      </c>
      <c r="EA19" s="46" t="s">
        <v>111</v>
      </c>
      <c r="EB19" s="46" t="s">
        <v>113</v>
      </c>
      <c r="EC19" s="46" t="s">
        <v>115</v>
      </c>
      <c r="ED19" s="46" t="s">
        <v>114</v>
      </c>
      <c r="EE19" s="46" t="s">
        <v>116</v>
      </c>
      <c r="EF19" s="46"/>
      <c r="EG19" s="45" t="s">
        <v>56</v>
      </c>
      <c r="EH19" s="46" t="s">
        <v>57</v>
      </c>
      <c r="EI19" s="46" t="s">
        <v>64</v>
      </c>
      <c r="EJ19" s="46" t="s">
        <v>66</v>
      </c>
      <c r="EK19" s="46" t="s">
        <v>58</v>
      </c>
      <c r="EL19" s="46" t="s">
        <v>53</v>
      </c>
      <c r="EM19" s="46" t="s">
        <v>54</v>
      </c>
      <c r="EN19" s="46" t="s">
        <v>59</v>
      </c>
      <c r="EO19" s="46" t="s">
        <v>62</v>
      </c>
      <c r="EP19" s="46" t="s">
        <v>63</v>
      </c>
      <c r="EQ19" s="47" t="s">
        <v>1</v>
      </c>
      <c r="ER19" s="46" t="s">
        <v>111</v>
      </c>
      <c r="ES19" s="46" t="s">
        <v>113</v>
      </c>
      <c r="ET19" s="46" t="s">
        <v>115</v>
      </c>
      <c r="EU19" s="46" t="s">
        <v>114</v>
      </c>
      <c r="EV19" s="46" t="s">
        <v>116</v>
      </c>
      <c r="EW19" s="46"/>
      <c r="EX19" s="45" t="s">
        <v>56</v>
      </c>
      <c r="EY19" s="46" t="s">
        <v>57</v>
      </c>
      <c r="EZ19" s="46" t="s">
        <v>64</v>
      </c>
      <c r="FA19" s="46" t="s">
        <v>66</v>
      </c>
      <c r="FB19" s="46" t="s">
        <v>70</v>
      </c>
      <c r="FC19" s="46" t="s">
        <v>58</v>
      </c>
      <c r="FD19" s="46" t="s">
        <v>53</v>
      </c>
      <c r="FE19" s="46" t="s">
        <v>54</v>
      </c>
      <c r="FF19" s="46" t="s">
        <v>59</v>
      </c>
      <c r="FG19" s="46" t="s">
        <v>62</v>
      </c>
      <c r="FH19" s="46" t="s">
        <v>63</v>
      </c>
      <c r="FI19" s="47" t="s">
        <v>1</v>
      </c>
      <c r="FJ19" s="46" t="s">
        <v>111</v>
      </c>
      <c r="FK19" s="46" t="s">
        <v>113</v>
      </c>
      <c r="FL19" s="46" t="s">
        <v>115</v>
      </c>
      <c r="FM19" s="46" t="s">
        <v>114</v>
      </c>
      <c r="FN19" s="46" t="s">
        <v>116</v>
      </c>
      <c r="FQ19" s="45" t="s">
        <v>56</v>
      </c>
      <c r="FR19" s="46" t="s">
        <v>57</v>
      </c>
      <c r="FS19" s="46" t="s">
        <v>64</v>
      </c>
      <c r="FT19" s="46" t="s">
        <v>66</v>
      </c>
      <c r="FU19" s="46" t="s">
        <v>70</v>
      </c>
      <c r="FV19" s="46" t="s">
        <v>58</v>
      </c>
      <c r="FW19" s="46" t="s">
        <v>53</v>
      </c>
      <c r="FX19" s="46" t="s">
        <v>54</v>
      </c>
      <c r="FY19" s="46" t="s">
        <v>59</v>
      </c>
      <c r="FZ19" s="46" t="s">
        <v>62</v>
      </c>
      <c r="GA19" s="46" t="s">
        <v>63</v>
      </c>
      <c r="GB19" s="47" t="s">
        <v>1</v>
      </c>
      <c r="GC19" s="46" t="s">
        <v>111</v>
      </c>
      <c r="GD19" s="46" t="s">
        <v>113</v>
      </c>
      <c r="GE19" s="46" t="s">
        <v>115</v>
      </c>
      <c r="GF19" s="46" t="s">
        <v>114</v>
      </c>
      <c r="GG19" s="46" t="s">
        <v>116</v>
      </c>
      <c r="GI19" s="45" t="s">
        <v>56</v>
      </c>
      <c r="GJ19" s="46" t="s">
        <v>57</v>
      </c>
      <c r="GK19" s="46" t="s">
        <v>64</v>
      </c>
      <c r="GL19" s="46" t="s">
        <v>66</v>
      </c>
      <c r="GM19" s="46" t="s">
        <v>58</v>
      </c>
      <c r="GN19" s="46" t="s">
        <v>53</v>
      </c>
      <c r="GO19" s="46" t="s">
        <v>54</v>
      </c>
      <c r="GP19" s="46" t="s">
        <v>59</v>
      </c>
      <c r="GQ19" s="46" t="s">
        <v>62</v>
      </c>
      <c r="GR19" s="46" t="s">
        <v>63</v>
      </c>
      <c r="GS19" s="47" t="s">
        <v>1</v>
      </c>
      <c r="GT19" s="46" t="s">
        <v>111</v>
      </c>
      <c r="GU19" s="46" t="s">
        <v>113</v>
      </c>
      <c r="GV19" s="46" t="s">
        <v>115</v>
      </c>
      <c r="GW19" s="46" t="s">
        <v>114</v>
      </c>
      <c r="GX19" s="46" t="s">
        <v>116</v>
      </c>
      <c r="GY19" s="46"/>
      <c r="GZ19" s="45" t="s">
        <v>56</v>
      </c>
      <c r="HA19" s="46" t="s">
        <v>57</v>
      </c>
      <c r="HB19" s="46" t="s">
        <v>64</v>
      </c>
      <c r="HC19" s="46" t="s">
        <v>66</v>
      </c>
      <c r="HD19" s="46" t="s">
        <v>70</v>
      </c>
      <c r="HE19" s="46" t="s">
        <v>58</v>
      </c>
      <c r="HF19" s="46" t="s">
        <v>53</v>
      </c>
      <c r="HG19" s="46" t="s">
        <v>54</v>
      </c>
      <c r="HH19" s="46" t="s">
        <v>59</v>
      </c>
      <c r="HI19" s="46" t="s">
        <v>62</v>
      </c>
      <c r="HJ19" s="46" t="s">
        <v>63</v>
      </c>
      <c r="HK19" s="47" t="s">
        <v>1</v>
      </c>
      <c r="HL19" s="46" t="s">
        <v>111</v>
      </c>
      <c r="HM19" s="46" t="s">
        <v>113</v>
      </c>
      <c r="HN19" s="46" t="s">
        <v>115</v>
      </c>
      <c r="HO19" s="46" t="s">
        <v>114</v>
      </c>
      <c r="HP19" s="46" t="s">
        <v>116</v>
      </c>
    </row>
    <row r="20" spans="1:224" s="28" customFormat="1" ht="15.75" thickBot="1" x14ac:dyDescent="0.3">
      <c r="A20" s="46"/>
      <c r="B20" s="32"/>
      <c r="C20" s="161">
        <v>1</v>
      </c>
      <c r="D20" s="161"/>
      <c r="E20" s="149">
        <v>1</v>
      </c>
      <c r="F20" s="150"/>
      <c r="G20" s="169">
        <v>1230</v>
      </c>
      <c r="H20" s="170"/>
      <c r="I20" s="170"/>
      <c r="J20" s="169">
        <v>1480</v>
      </c>
      <c r="K20" s="170"/>
      <c r="L20" s="171"/>
      <c r="M20" s="169">
        <v>2</v>
      </c>
      <c r="N20" s="170"/>
      <c r="O20" s="171"/>
      <c r="P20" s="169">
        <v>2</v>
      </c>
      <c r="Q20" s="170"/>
      <c r="R20" s="170"/>
      <c r="S20" s="171"/>
      <c r="T20" s="169"/>
      <c r="U20" s="171"/>
      <c r="V20" s="149"/>
      <c r="W20" s="151"/>
      <c r="X20" s="150"/>
      <c r="Y20" s="152">
        <f t="shared" ref="Y20:Y34" si="0">IF(OR(E20="",G20="",J20="",M20="",P20="",BR20="13",BR20="14",BR20="16",BR20="21",BR20="26",BR20="31",BR20="32",BR20="34"),"",G20*J20/10^6)</f>
        <v>1.8204</v>
      </c>
      <c r="Z20" s="153"/>
      <c r="AA20" s="154">
        <f>IF(OR(E20="",G20="",J20="",M20="",P20=""),"",IF(BS20="NO","!E!!",AQ20))</f>
        <v>1.8495551677084254</v>
      </c>
      <c r="AB20" s="155"/>
      <c r="AC20" s="80" t="str">
        <f>IF(AND(E20="",G20="",J20="",M20="",P20=""),"",IF(AND(BC20&gt;0,BC20&lt;5),"!E!",IF(BS20="NO","!E!",AT20)))</f>
        <v>OK</v>
      </c>
      <c r="AD20" s="132" t="str">
        <f>IF(OR(E20="",G20="",J20="",M20="",P20="",),"",IF(AA20=BX20,"no","si"))</f>
        <v>si</v>
      </c>
      <c r="AE20" s="156"/>
      <c r="AF20" s="133"/>
      <c r="AG20" s="35"/>
      <c r="AH20" s="46"/>
      <c r="AI20" s="46"/>
      <c r="AJ20" s="157">
        <v>1</v>
      </c>
      <c r="AK20" s="157"/>
      <c r="AL20" s="126" t="s">
        <v>82</v>
      </c>
      <c r="AM20" s="127"/>
      <c r="AN20" s="127"/>
      <c r="AO20" s="128"/>
      <c r="AP20" s="85"/>
      <c r="AQ20" s="129">
        <f>IF(OR(E20="",G20="",J20="",M20="",P20="",),"",BG20)</f>
        <v>1.8495551677084254</v>
      </c>
      <c r="AR20" s="130"/>
      <c r="AS20" s="131"/>
      <c r="AT20" s="132" t="str">
        <f>IF(OR(E20="",G20="",J20="",M20="",P20="",),"",IF(AQ20&lt;($O$14+0.0499),"OK","NO"))</f>
        <v>OK</v>
      </c>
      <c r="AU20" s="133"/>
      <c r="AV20" s="129">
        <f>Y20</f>
        <v>1.8204</v>
      </c>
      <c r="AW20" s="131"/>
      <c r="AX20" s="36">
        <f t="shared" ref="AX20:AX34" si="1">IF(OR(E20="",G20="",J20="",M20="",P20="",),0,(AQ20*AV20*E20))</f>
        <v>3.3669302272964177</v>
      </c>
      <c r="AY20" s="36">
        <f>IF(OR(E20="",G20="",J20="",M20="",P20="",),0,(AV20*E20))</f>
        <v>1.8204</v>
      </c>
      <c r="AZ20" s="36"/>
      <c r="BA20" s="36"/>
      <c r="BB20" s="36"/>
      <c r="BC20" s="36">
        <f>IF(E20&lt;&gt;"",1,0)+IF(G20&lt;&gt;"",1,0)+IF(J20&lt;&gt;"",1,0)+IF(M20&lt;&gt;"",1,0)+IF(P20&lt;&gt;"",1,0)</f>
        <v>5</v>
      </c>
      <c r="BD20" s="28">
        <f>IF(AND(AC20="",BS20=""),0,IF(AND(AC20="!E!",BS20="NO"),3,IF(AC20="!E!",3, IF(AC20="OK",1,2))))</f>
        <v>1</v>
      </c>
      <c r="BE20" s="28">
        <f>IF(T20="",0,T20)</f>
        <v>0</v>
      </c>
      <c r="BF20" s="28">
        <f>IF(V20="",0,V20)</f>
        <v>0</v>
      </c>
      <c r="BG20" s="28">
        <f>IF(BM20="A",BH20,IF(BM20="B",BI20,IF(BM20="C",BX20,"")))</f>
        <v>1.8495551677084254</v>
      </c>
      <c r="BH20" s="28">
        <f>IF(BN20="G",BX20,MIN(BX20,BI20))</f>
        <v>1.8495551677084254</v>
      </c>
      <c r="BI20" s="79">
        <f>IF(BO20="C",BJ20,BK20)</f>
        <v>1.8495551677084254</v>
      </c>
      <c r="BJ20" s="28">
        <f>IF(BP20="A",BU20,BT20)</f>
        <v>1.8495551677084254</v>
      </c>
      <c r="BK20" s="28">
        <f>IF(BP20="A",BW20,BV20)</f>
        <v>1.6759445276469129</v>
      </c>
      <c r="BL20" s="28" t="str">
        <f>IF(AL20="","se serve",AL20)</f>
        <v>se serve</v>
      </c>
      <c r="BM20" s="28" t="str">
        <f>VLOOKUP(BL20,$CG$12:$CH$14,2)</f>
        <v>A</v>
      </c>
      <c r="BN20" s="28" t="str">
        <f>IF((BX20&gt;($O$14+0.05)),"F","G")</f>
        <v>F</v>
      </c>
      <c r="BO20" s="28" t="str">
        <f>IF(Y20&gt;2.3,"D","C")</f>
        <v>C</v>
      </c>
      <c r="BP20" s="28" t="str">
        <f>$BW$17</f>
        <v>B</v>
      </c>
      <c r="BQ20" s="28" t="str">
        <f>IF(AND(BE20=0,BF20=0),"A",IF(AND(BE20=1,BF20=0),"B",IF(AND(BE20=0,BF20=1),"C",IF(AND(BE20=1,BF20=1),"D","E"))))</f>
        <v>A</v>
      </c>
      <c r="BR20" s="28" t="str">
        <f>P20&amp;M20</f>
        <v>22</v>
      </c>
      <c r="BS20" s="28" t="str">
        <f>IF(OR(E20="",G20="",J20=""),"",IF(OR(BR20="",BR20="22",BR20="24"),BR20,"NO"))</f>
        <v>22</v>
      </c>
      <c r="BT20" s="66">
        <f>IF($BS20="NO","",IF($BQ20="A",HLOOKUP($BS20*1,$BY$19:$CE$50,17),IF($BQ20="b",HLOOKUP($BS20*1,$BY$19:$CE$50,21),IF($BQ20="C",HLOOKUP($BS20*1,$BY$19:$CE$50,25),IF($BQ20="d",HLOOKUP($BS20*1,$BY$19:$CE$50,29),)))))</f>
        <v>1.8495551677084254</v>
      </c>
      <c r="BU20" s="67">
        <f>IF($BS20="NO","",IF($BQ20="A",HLOOKUP($BS20*1,$BY$19:$CE$50,18),IF($BQ20="b",HLOOKUP($BS20*1,$BY$19:$CE$50,22),IF($BQ20="C",HLOOKUP($BS20*1,$BY$19:$CE$50,26),IF($BQ20="d",HLOOKUP($BS20*1,$BY$19:$CE$50,30),)))))</f>
        <v>1.9642822896066801</v>
      </c>
      <c r="BV20" s="68">
        <f>IF($BS20="NO","",IF($BQ20="A",HLOOKUP($BS20*1,$BY$19:$CE$50,19),IF($BQ20="b",HLOOKUP($BS20*1,$BY$19:$CE$50,23),IF($BQ20="C",HLOOKUP($BS20*1,$BY$19:$CE$50,27),IF($BQ20="d",HLOOKUP($BS20*1,$BY$19:$CE$50,31),)))))</f>
        <v>1.6759445276469129</v>
      </c>
      <c r="BW20" s="69">
        <f>IF($BS20="NO","",IF($BQ20="A",HLOOKUP($BS20*1,$BY$19:$CE$50,20),IF($BQ20="b",HLOOKUP($BS20*1,$BY$19:$CE$50,24),IF($BQ20="C",HLOOKUP($BS20*1,$BY$19:$CE$50,28),IF($BQ20="d",HLOOKUP($BS20*1,$BY$19:$CE$50,32),)))))</f>
        <v>1.7792666687329532</v>
      </c>
      <c r="BX20" s="65">
        <f>IF(BS20="NO","",HLOOKUP(BS20*1,$BY$19:$CE$38,2))</f>
        <v>1.9642822896066801</v>
      </c>
      <c r="BY20" s="28">
        <f>DI20</f>
        <v>1.1190947044605581</v>
      </c>
      <c r="BZ20" s="28">
        <f>DZ20</f>
        <v>1.0567547875914587</v>
      </c>
      <c r="CA20" s="28">
        <f>EQ20</f>
        <v>1.9642822896066801</v>
      </c>
      <c r="CB20" s="28">
        <f>GB20</f>
        <v>2.2842893649747311</v>
      </c>
      <c r="CC20" s="28">
        <f>FI20</f>
        <v>2.4779599868160846</v>
      </c>
      <c r="CD20" s="28">
        <f>GS20</f>
        <v>1.8788399252911445</v>
      </c>
      <c r="CE20" s="28">
        <f>HK20</f>
        <v>2.8639842891672158</v>
      </c>
      <c r="CI20" s="97" t="s">
        <v>45</v>
      </c>
      <c r="CJ20" s="98" t="s">
        <v>9</v>
      </c>
      <c r="CK20" s="98"/>
      <c r="CL20" s="112">
        <f>VLOOKUP($H$14,COMUNI!$V$15:$AD$20,2)</f>
        <v>2.2000000000000002</v>
      </c>
      <c r="CM20" s="99">
        <f>VLOOKUP($H$14,COMUNI!$V$15:$AD$20,3)</f>
        <v>1.7</v>
      </c>
      <c r="CQ20" s="28">
        <v>2.8</v>
      </c>
      <c r="CS20" s="29"/>
      <c r="CT20" s="30"/>
      <c r="CU20" s="31"/>
      <c r="CV20" s="31"/>
      <c r="CW20" s="30"/>
      <c r="CZ20" s="48">
        <f t="shared" ref="CZ20:CZ34" si="2">G20+$DC$17</f>
        <v>1230</v>
      </c>
      <c r="DA20" s="49">
        <f>J20</f>
        <v>1480</v>
      </c>
      <c r="DB20" s="49">
        <f>(DA20*2+(CZ20+$DC$17)*2)*$DC$17/10^6</f>
        <v>0</v>
      </c>
      <c r="DC20" s="49">
        <f>CZ20*DA20/10^6</f>
        <v>1.8204</v>
      </c>
      <c r="DD20" s="49">
        <f>DC20-DB20-DJ20-DK20</f>
        <v>1.8204</v>
      </c>
      <c r="DE20" s="49">
        <f>((((CZ20-$DC$17*2)+(DA20-$DC$17*2))*2)/1000)+DL20</f>
        <v>5.42</v>
      </c>
      <c r="DF20" s="49">
        <f>DE20*$DC$8</f>
        <v>0.21679999999999999</v>
      </c>
      <c r="DG20" s="49">
        <f>DD20*$DC$9</f>
        <v>1.8204</v>
      </c>
      <c r="DH20" s="49">
        <f>(DB20*$DB$17)+DM20+DN20</f>
        <v>0</v>
      </c>
      <c r="DI20" s="50">
        <f>(DH20+DG20+DF20)/DC20</f>
        <v>1.1190947044605581</v>
      </c>
      <c r="DJ20" s="49">
        <f>((CZ20-$DC$17*2)*BE20*$DC$16)/10^6</f>
        <v>0</v>
      </c>
      <c r="DK20" s="49">
        <f>((CZ20-$DC$17*2)*BF20*$DC$15)/10^6</f>
        <v>0</v>
      </c>
      <c r="DL20" s="49">
        <f>(CZ20-$DC$17*2)*(BE20*2+IF(BF20&gt;0,1,0))/1000</f>
        <v>0</v>
      </c>
      <c r="DM20" s="49">
        <f>DJ20*$DB$16</f>
        <v>0</v>
      </c>
      <c r="DN20" s="49">
        <f>DK20*$DB$15</f>
        <v>0</v>
      </c>
      <c r="DO20" s="49"/>
      <c r="DP20" s="48">
        <f>G20+$DT$17*2</f>
        <v>1448</v>
      </c>
      <c r="DQ20" s="49">
        <f>J20</f>
        <v>1480</v>
      </c>
      <c r="DR20" s="49">
        <f>((((DQ20-$DT$17*2)*2)+(DP20+$DT$17*2)*2))*$DT$17/10^6</f>
        <v>0.63830399999999998</v>
      </c>
      <c r="DS20" s="49">
        <f>((DQ20-$DT$16*2)*$DT$16)/10^6</f>
        <v>0.19930200000000001</v>
      </c>
      <c r="DT20" s="49">
        <f>DP20*DQ20/10^6</f>
        <v>2.1430400000000001</v>
      </c>
      <c r="DU20" s="49">
        <f>DT20-DR20-DS20-EA20-EB20</f>
        <v>1.305434</v>
      </c>
      <c r="DV20" s="49">
        <f>((((DP20-$DT$17*2)*4+(DQ20-$DT$17*2-$DT$16)*2))/1000)+EC20</f>
        <v>7.09</v>
      </c>
      <c r="DW20" s="49">
        <f>DV20*$DC$8</f>
        <v>0.28360000000000002</v>
      </c>
      <c r="DX20" s="49">
        <f>DU20*$DC$9</f>
        <v>1.305434</v>
      </c>
      <c r="DY20" s="49">
        <f>DR20*$DB$17+DS20*$DR$16+ED20+EE20</f>
        <v>0.67563378000000007</v>
      </c>
      <c r="DZ20" s="50">
        <f>(DY20+DX20+DW20)/DT20</f>
        <v>1.0567547875914587</v>
      </c>
      <c r="EA20" s="49">
        <f>((DP20-$DT$17*2-$DT$16)*BE20*$DT$15)/10^6</f>
        <v>0</v>
      </c>
      <c r="EB20" s="49">
        <f>((DP20-$DT$17*2-$DT$16)*BF20*$DT$14)/10^6</f>
        <v>0</v>
      </c>
      <c r="EC20" s="49">
        <f>((DP20-$DT$17*2-$DT$16)*(BE20*2+IF(BF20&gt;0,1,0)))/1000</f>
        <v>0</v>
      </c>
      <c r="ED20" s="49">
        <f>EA20*$DR$15</f>
        <v>0</v>
      </c>
      <c r="EE20" s="49">
        <f>EB20*$DR$14</f>
        <v>0</v>
      </c>
      <c r="EF20" s="49"/>
      <c r="EG20" s="48">
        <f t="shared" ref="EG20:EG34" si="3">G20</f>
        <v>1230</v>
      </c>
      <c r="EH20" s="49">
        <f>J20</f>
        <v>1480</v>
      </c>
      <c r="EI20" s="49">
        <f>(((EH20*2+(EG20-$EK$16*2))*$EK$16)+((EG20-$EK$16*2)*$EK$6))/10^6</f>
        <v>0.61108799999999996</v>
      </c>
      <c r="EJ20" s="49">
        <f>(EH20-$EK$16-$EK$6)*$EK$15/10^6</f>
        <v>0.10893600000000001</v>
      </c>
      <c r="EK20" s="49">
        <f>EG20*EH20/10^6</f>
        <v>1.8204</v>
      </c>
      <c r="EL20" s="49">
        <f>EK20-EI20-EJ20-ER20-ES20</f>
        <v>1.1003760000000002</v>
      </c>
      <c r="EM20" s="49">
        <f>(((EG20-$EK$16*2-$EK$15)*2+(EH20-$EK$16-$EK$6)*4)/1000)+ET20</f>
        <v>6.694</v>
      </c>
      <c r="EN20" s="49">
        <f>EM20*$EK$8</f>
        <v>0.26776</v>
      </c>
      <c r="EO20" s="49">
        <f>EL20*$EK$9</f>
        <v>1.1003760000000002</v>
      </c>
      <c r="EP20" s="49">
        <f>(EI20-(((EG20-$EK$16*2)*$EK$6)/10^6))*$EI$16+( (((EG20-$EK$16*2)*$EK$6)/10^6)*$EI$6)+EJ20*$EI$15+EU20+EV20</f>
        <v>2.2076434800000002</v>
      </c>
      <c r="EQ20" s="50">
        <f>(EP20+EO20+EN20)/EK20</f>
        <v>1.9642822896066801</v>
      </c>
      <c r="ER20" s="28">
        <f>(EG20-$EK$16*2-$EK$15)*$EK$14*BE20/10^6</f>
        <v>0</v>
      </c>
      <c r="ES20" s="28">
        <f>(EG20-$EK$16*2-$EK$15)*$EK$13*BF20/10^6</f>
        <v>0</v>
      </c>
      <c r="ET20" s="28">
        <f>((EG20-$EK$16*2-$EK$15)*(BE20*2+IF(BF20&gt;0,1,0))/1000)</f>
        <v>0</v>
      </c>
      <c r="EU20" s="28">
        <f>ER20*$EI$14</f>
        <v>0</v>
      </c>
      <c r="EV20" s="28">
        <f>ES20*$EI$13</f>
        <v>0</v>
      </c>
      <c r="EX20" s="48">
        <f>G20</f>
        <v>1230</v>
      </c>
      <c r="EY20" s="49">
        <f>J20</f>
        <v>1480</v>
      </c>
      <c r="EZ20" s="49">
        <f>(((EY20*2+(EX20-$FC$17*2))*$FC$17)+((EX20-$FC$17*2)*$FC$16))/10^6</f>
        <v>0.61108799999999996</v>
      </c>
      <c r="FA20" s="49">
        <f>((EY20-$FC$16-$FC$17)*2*$FC$15)/10^6</f>
        <v>0.21787200000000001</v>
      </c>
      <c r="FB20" s="49">
        <f>(EY20-$FC$16-$FC$17)*$FC$14/10^6</f>
        <v>0.21664800000000001</v>
      </c>
      <c r="FC20" s="49">
        <f>EX20*EY20/10^6</f>
        <v>1.8204</v>
      </c>
      <c r="FD20" s="49">
        <f>FC20-EZ20-FA20-FB20-FJ20-FK20</f>
        <v>0.77479200000000015</v>
      </c>
      <c r="FE20" s="49">
        <f>(((EX20-$FC$16*2-$FC$15*2-$FC$14)*2+(EY20-$FC$16*2-$FC$14)*8)/1000)+FL20</f>
        <v>9.4740000000000002</v>
      </c>
      <c r="FF20" s="49">
        <f>FE20*$FC$8</f>
        <v>0.37896000000000002</v>
      </c>
      <c r="FG20" s="49">
        <f>FD20*$FC$9</f>
        <v>0.77479200000000015</v>
      </c>
      <c r="FH20" s="49">
        <f>(EZ20-((EX20-2*$FC$17)*$FC$16/10^6))*$EZ$16+((EX20-2*$FC$17)*$FC$16/10^6)*$EZ$18+FA20*$EZ$15+FB20*$EZ$14+FM20+FN20</f>
        <v>3.3571263600000001</v>
      </c>
      <c r="FI20" s="50">
        <f>(FH20+FG20+FF20)/FC20</f>
        <v>2.4779599868160846</v>
      </c>
      <c r="FJ20" s="28">
        <f>(EX20-$FC$16*2-$FC$15*2-$FC$14)*BE20*$FC$13/10^6</f>
        <v>0</v>
      </c>
      <c r="FK20" s="28">
        <f>(EX20-$FC$16*2-$FC$15*2-$FC$14)*BF20*$FC$12/10^6</f>
        <v>0</v>
      </c>
      <c r="FL20" s="28">
        <f>((EX20-$FC$16*2-$FC$15*2-$FC$14)*(BE20*2+IF(BF20&gt;0,1,0)))/1000</f>
        <v>0</v>
      </c>
      <c r="FM20" s="28">
        <f>FJ20*$EZ$13</f>
        <v>0</v>
      </c>
      <c r="FN20" s="28">
        <f>FK20*$EZ$12</f>
        <v>0</v>
      </c>
      <c r="FQ20" s="48">
        <f>G20</f>
        <v>1230</v>
      </c>
      <c r="FR20" s="49">
        <f>J20</f>
        <v>1480</v>
      </c>
      <c r="FS20" s="49">
        <f>(FQ20*2+(FR20-$FV$16*2)*2)*$FV$16/10^6</f>
        <v>0.59725600000000001</v>
      </c>
      <c r="FT20" s="49">
        <f>((FR20-$FV$16*2)*$FV$15)/10^6</f>
        <v>0.110182</v>
      </c>
      <c r="FU20" s="49">
        <f>(FR20-$FV$16*2)*$FV$14/10^6</f>
        <v>0.21912599999999999</v>
      </c>
      <c r="FV20" s="49">
        <f>FQ20*FR20/10^6</f>
        <v>1.8204</v>
      </c>
      <c r="FW20" s="49">
        <f>FV20-FS20-FT20-FU20-GC20-GD20</f>
        <v>0.89383600000000007</v>
      </c>
      <c r="FX20" s="49">
        <f>(((FQ20-$FV$16*2-$FV$15-$FV$14)*2+(FR20-$FV$16*2)*6)/1000)+GE20</f>
        <v>8.8719999999999999</v>
      </c>
      <c r="FY20" s="49">
        <f>FX20*$FV$8</f>
        <v>0.35488000000000003</v>
      </c>
      <c r="FZ20" s="49">
        <f>FW20*$FV$9</f>
        <v>0.89383600000000007</v>
      </c>
      <c r="GA20" s="49">
        <f>FS20*$FS$16+FT20*$FS$15+FU20*$FS$14+GF20+GG20</f>
        <v>2.9096043600000003</v>
      </c>
      <c r="GB20" s="50">
        <f>(GA20+FZ20+FY20)/FV20</f>
        <v>2.2842893649747311</v>
      </c>
      <c r="GC20" s="28">
        <f>(FQ20-$FV$16*2-$FV$15-$FV$14)*BE20*$FV$13/10^6</f>
        <v>0</v>
      </c>
      <c r="GD20" s="28">
        <f>(FQ20-$FV$16*2-$FV$15-$FV$14)*BF20*$FV$13/10^6</f>
        <v>0</v>
      </c>
      <c r="GE20" s="28">
        <f>((FQ20-$FV$16*2-$FV$15-$FV$14)*(BE20+IF(BF20&gt;0,1,0)))/1000</f>
        <v>0</v>
      </c>
      <c r="GF20" s="28">
        <f>GC20*$FS$13</f>
        <v>0</v>
      </c>
      <c r="GG20" s="28">
        <f>GD20*$FS$12</f>
        <v>0</v>
      </c>
      <c r="GI20" s="48">
        <f>G20</f>
        <v>1230</v>
      </c>
      <c r="GJ20" s="49">
        <f>J20</f>
        <v>1480</v>
      </c>
      <c r="GK20" s="49">
        <f>(GI20*2+(GJ20-$GM$15*2)*2)*$GM$15/10^6</f>
        <v>0.54325599999999996</v>
      </c>
      <c r="GL20" s="49">
        <f>((GJ20-$GM$15*2)*2*$GM$14)/10^6</f>
        <v>0.19561000000000001</v>
      </c>
      <c r="GM20" s="49">
        <f>GI20*GJ20/10^6</f>
        <v>1.8204</v>
      </c>
      <c r="GN20" s="49">
        <f>GM20-GK20-GL20-GT20-GU20</f>
        <v>1.081534</v>
      </c>
      <c r="GO20" s="49">
        <f>(((GI20-$GM$15*2-$GM$14*2)*2+(GJ20-$GM$15*2)*6)/1000)+GV20</f>
        <v>9.2859999999999996</v>
      </c>
      <c r="GP20" s="49">
        <f>GO20*$GM$8</f>
        <v>0.37143999999999999</v>
      </c>
      <c r="GQ20" s="49">
        <f>GN20*$EK$9</f>
        <v>1.081534</v>
      </c>
      <c r="GR20" s="49">
        <f>GK20*$GK$15+GL20*$GK$14+GW20+GX20</f>
        <v>1.9672661999999999</v>
      </c>
      <c r="GS20" s="50">
        <f>(GR20+GQ20+GP20)/GM20</f>
        <v>1.8788399252911445</v>
      </c>
      <c r="GT20" s="28">
        <f>((GI20-$GM$15*2-$GM$14*2)*BE20*$GM$13)/10^6</f>
        <v>0</v>
      </c>
      <c r="GU20" s="28">
        <f>((GI20-$GM$15*2-$GM$14*2)*BF20*$GM$12)/10^6</f>
        <v>0</v>
      </c>
      <c r="GV20" s="28">
        <f>((GI20-$GM$15*2-$GM$14*2)*(BE20+(IF(BF20&gt;0,1,0)))/1000)</f>
        <v>0</v>
      </c>
      <c r="GW20" s="28">
        <f>GT20*$GK$13</f>
        <v>0</v>
      </c>
      <c r="GX20" s="28">
        <f>GU20*$GK$12</f>
        <v>0</v>
      </c>
      <c r="GZ20" s="48">
        <f>G20</f>
        <v>1230</v>
      </c>
      <c r="HA20" s="49">
        <f>J20</f>
        <v>1480</v>
      </c>
      <c r="HB20" s="49">
        <f>(GZ20*2+(HA20-HE$15*2)*2)*$HE$15/10^6</f>
        <v>0.54325599999999996</v>
      </c>
      <c r="HC20" s="49">
        <f>((HA20-$HE$15*2)*4*$HE$14)/10^6</f>
        <v>0.449272</v>
      </c>
      <c r="HD20" s="49">
        <f>((HA20-$HE$15*2)*$HE$13)/10^6</f>
        <v>4.2781800000000004E-3</v>
      </c>
      <c r="HE20" s="49">
        <f>GZ20*HA20/10^6</f>
        <v>1.8204</v>
      </c>
      <c r="HF20" s="49">
        <f>HE20-HB20-HC20-HD20-HL20-HM20</f>
        <v>0.82359382000000003</v>
      </c>
      <c r="HG20" s="49">
        <f>(((GZ20-$HE$15*2-$HE$14*4-$HE$13)*2+(HA20-$HE$15*2)*12)/1000)+HN20</f>
        <v>16.44922</v>
      </c>
      <c r="HH20" s="49">
        <f>HG20*$HE$8</f>
        <v>0.65796880000000002</v>
      </c>
      <c r="HI20" s="49">
        <f>HF20*$HE$9</f>
        <v>0.82359382000000003</v>
      </c>
      <c r="HJ20" s="49">
        <f>HB20*$HB$15+HC20*$HB$14+HD20*$HB$13+HO20+HP20</f>
        <v>3.73203438</v>
      </c>
      <c r="HK20" s="50">
        <f>(HJ20+HI20+HH20)/HE20</f>
        <v>2.8639842891672158</v>
      </c>
      <c r="HL20" s="28">
        <f>((GZ20-$HE$15*2-$HE$14*4-$HE$13)*BE20*$HE$12/10^6)</f>
        <v>0</v>
      </c>
      <c r="HM20" s="28">
        <f>((GZ20-$HE$15*2-$HE$14*4-$HE$13)*BF20*$HE$11/10^6)</f>
        <v>0</v>
      </c>
      <c r="HN20" s="28">
        <f>((GZ20-$HE$15*2-$HE$14*4-$HE$13)*(BE20+IF(BF20&gt;0,1,0))/1000)</f>
        <v>0</v>
      </c>
      <c r="HO20" s="28">
        <f>HL20*$HB$12</f>
        <v>0</v>
      </c>
      <c r="HP20" s="28">
        <f>HM20*$HB$11</f>
        <v>0</v>
      </c>
    </row>
    <row r="21" spans="1:224" s="28" customFormat="1" ht="15.75" thickBot="1" x14ac:dyDescent="0.3">
      <c r="A21" s="46"/>
      <c r="B21" s="32"/>
      <c r="C21" s="161">
        <v>2</v>
      </c>
      <c r="D21" s="161"/>
      <c r="E21" s="164"/>
      <c r="F21" s="166"/>
      <c r="G21" s="162"/>
      <c r="H21" s="168"/>
      <c r="I21" s="168"/>
      <c r="J21" s="162"/>
      <c r="K21" s="168"/>
      <c r="L21" s="163"/>
      <c r="M21" s="162"/>
      <c r="N21" s="168"/>
      <c r="O21" s="163"/>
      <c r="P21" s="162"/>
      <c r="Q21" s="168"/>
      <c r="R21" s="168"/>
      <c r="S21" s="163"/>
      <c r="T21" s="162"/>
      <c r="U21" s="163"/>
      <c r="V21" s="164"/>
      <c r="W21" s="165"/>
      <c r="X21" s="166"/>
      <c r="Y21" s="152" t="str">
        <f t="shared" si="0"/>
        <v/>
      </c>
      <c r="Z21" s="153"/>
      <c r="AA21" s="154" t="str">
        <f t="shared" ref="AA21:AA34" si="4">IF(OR(E21="",G21="",J21="",M21="",P21=""),"",IF(BS21="NO","!E!!",AQ21))</f>
        <v/>
      </c>
      <c r="AB21" s="155"/>
      <c r="AC21" s="80" t="str">
        <f t="shared" ref="AC21:AC34" si="5">IF(AND(E21="",G21="",J21="",M21="",P21=""),"",IF(AND(BC21&gt;0,BC21&lt;5),"!E!",IF(BS21="NO","!E!",AT21)))</f>
        <v/>
      </c>
      <c r="AD21" s="132" t="str">
        <f t="shared" ref="AD21:AD34" si="6">IF(OR(E21="",G21="",J21="",M21="",P21="",),"",IF(AA21=BX21,"no","si"))</f>
        <v/>
      </c>
      <c r="AE21" s="156"/>
      <c r="AF21" s="133"/>
      <c r="AG21" s="35"/>
      <c r="AH21" s="46"/>
      <c r="AI21" s="46"/>
      <c r="AJ21" s="167">
        <v>2</v>
      </c>
      <c r="AK21" s="167"/>
      <c r="AL21" s="158" t="s">
        <v>82</v>
      </c>
      <c r="AM21" s="159"/>
      <c r="AN21" s="159"/>
      <c r="AO21" s="160"/>
      <c r="AP21" s="86"/>
      <c r="AQ21" s="129" t="str">
        <f t="shared" ref="AQ21:AQ34" si="7">IF(OR(E21="",G21="",J21="",M21="",P21="",),"",BG21)</f>
        <v/>
      </c>
      <c r="AR21" s="130"/>
      <c r="AS21" s="131"/>
      <c r="AT21" s="132" t="str">
        <f t="shared" ref="AT21:AT34" si="8">IF(OR(E21="",G21="",J21="",M21="",P21="",),"",IF(AQ21&lt;($O$14+0.0499),"OK","NO"))</f>
        <v/>
      </c>
      <c r="AU21" s="133"/>
      <c r="AV21" s="129" t="str">
        <f t="shared" ref="AV21:AV34" si="9">Y21</f>
        <v/>
      </c>
      <c r="AW21" s="131"/>
      <c r="AX21" s="36">
        <f t="shared" si="1"/>
        <v>0</v>
      </c>
      <c r="AY21" s="36">
        <f t="shared" ref="AY21:AY34" si="10">IF(OR(E21="",G21="",J21="",M21="",P21="",),0,(AV21*E21))</f>
        <v>0</v>
      </c>
      <c r="AZ21" s="36"/>
      <c r="BA21" s="36"/>
      <c r="BB21" s="36"/>
      <c r="BC21" s="36">
        <f t="shared" ref="BC21:BC34" si="11">IF(E21&lt;&gt;"",1,0)+IF(G21&lt;&gt;"",1,0)+IF(J21&lt;&gt;"",1,0)+IF(M21&lt;&gt;"",1,0)+IF(P21&lt;&gt;"",1,0)</f>
        <v>0</v>
      </c>
      <c r="BD21" s="28">
        <f t="shared" ref="BD21:BD34" si="12">IF(AND(AC21="",BS21=""),0,IF(AND(AC21="!E!",BS21="NO"),3,IF(AC21="!E!",3, IF(AC21="OK",1,2))))</f>
        <v>0</v>
      </c>
      <c r="BE21" s="28">
        <f t="shared" ref="BE21:BE34" si="13">IF(T21="",0,T21)</f>
        <v>0</v>
      </c>
      <c r="BF21" s="28">
        <f t="shared" ref="BF21:BF34" si="14">IF(V21="",0,V21)</f>
        <v>0</v>
      </c>
      <c r="BG21" s="28" t="e">
        <f t="shared" ref="BG21:BG34" si="15">IF(BM21="A",BH21,IF(BM21="B",BI21,IF(BM21="C",BX21,"")))</f>
        <v>#VALUE!</v>
      </c>
      <c r="BH21" s="28" t="e">
        <f t="shared" ref="BH21:BH34" si="16">IF(BN21="G",BX21,MIN(BX21,BI21))</f>
        <v>#VALUE!</v>
      </c>
      <c r="BI21" s="79" t="e">
        <f t="shared" ref="BI21:BI34" si="17">IF(BO21="C",BJ21,BK21)</f>
        <v>#VALUE!</v>
      </c>
      <c r="BJ21" s="28" t="e">
        <f t="shared" ref="BJ21:BJ34" si="18">IF(BP21="A",BU21,BT21)</f>
        <v>#VALUE!</v>
      </c>
      <c r="BK21" s="28" t="e">
        <f t="shared" ref="BK21:BK34" si="19">IF(BP21="A",BW21,BV21)</f>
        <v>#VALUE!</v>
      </c>
      <c r="BL21" s="28" t="str">
        <f t="shared" ref="BL21:BL34" si="20">IF(AL21="","se serve",AL21)</f>
        <v>se serve</v>
      </c>
      <c r="BM21" s="28" t="str">
        <f t="shared" ref="BM21:BM34" si="21">VLOOKUP(BL21,$CG$12:$CH$14,2)</f>
        <v>A</v>
      </c>
      <c r="BN21" s="28" t="e">
        <f t="shared" ref="BN21:BN34" si="22">IF((BX21&gt;($O$14+0.05)),"F","G")</f>
        <v>#VALUE!</v>
      </c>
      <c r="BO21" s="28" t="str">
        <f t="shared" ref="BO21:BO34" si="23">IF(Y21&gt;2.3,"D","C")</f>
        <v>D</v>
      </c>
      <c r="BP21" s="28" t="str">
        <f t="shared" ref="BP21:BP34" si="24">$BW$17</f>
        <v>B</v>
      </c>
      <c r="BQ21" s="28" t="str">
        <f t="shared" ref="BQ21:BQ34" si="25">IF(AND(BE21=0,BF21=0),"A",IF(AND(BE21=1,BF21=0),"B",IF(AND(BE21=0,BF21=1),"C",IF(AND(BE21=1,BF21=1),"D","E"))))</f>
        <v>A</v>
      </c>
      <c r="BR21" s="28" t="str">
        <f>P21&amp;M21</f>
        <v/>
      </c>
      <c r="BS21" s="28" t="str">
        <f t="shared" ref="BS21:BS34" si="26">IF(OR(E21="",G21="",J21=""),"",IF(OR(BR21="",BR21="22",BR21="24",BR21="11"),BR21,"NO"))</f>
        <v/>
      </c>
      <c r="BT21" s="70" t="e">
        <f t="shared" ref="BT21:BT34" si="27">IF($BS21="NO","",HLOOKUP($BS21*1,$BY$19:$CE$38,17))</f>
        <v>#VALUE!</v>
      </c>
      <c r="BU21" s="67" t="e">
        <f t="shared" ref="BU21:BU34" si="28">IF($BS21="NO","",IF($BQ21="A",HLOOKUP($BS21*1,$BY$19:$CE$50,18),IF($BQ21="b",HLOOKUP($BS21*1,$BY$19:$CE$50,22),IF($BQ21="C",HLOOKUP($BS21*1,$BY$19:$CE$50,26),IF($BQ21="d",HLOOKUP($BS21*1,$BY$19:$CE$50,30),)))))</f>
        <v>#VALUE!</v>
      </c>
      <c r="BV21" s="71" t="e">
        <f t="shared" ref="BV21:BV34" si="29">IF($BS21="NO","",HLOOKUP($BS21*1,$BY$19:$CE$38,19))</f>
        <v>#VALUE!</v>
      </c>
      <c r="BW21" s="69" t="e">
        <f t="shared" ref="BW21:BW34" si="30">IF($BS21="NO","",IF($BQ21="A",HLOOKUP($BS21*1,$BY$19:$CE$50,20),IF($BQ21="b",HLOOKUP($BS21*1,$BY$19:$CE$50,24),IF($BQ21="C",HLOOKUP($BS21*1,$BY$19:$CE$50,28),IF($BQ21="d",HLOOKUP($BS21*1,$BY$19:$CE$50,32),)))))</f>
        <v>#VALUE!</v>
      </c>
      <c r="BX21" s="72" t="e">
        <f>IF(BS21="NO","",HLOOKUP(BS21*1,$BY$19:$CE$38,3))</f>
        <v>#VALUE!</v>
      </c>
      <c r="BY21" s="28" t="e">
        <f t="shared" ref="BY21:BY50" si="31">DI21</f>
        <v>#DIV/0!</v>
      </c>
      <c r="BZ21" s="28" t="e">
        <f t="shared" ref="BZ21:BZ50" si="32">DZ21</f>
        <v>#DIV/0!</v>
      </c>
      <c r="CA21" s="28" t="e">
        <f t="shared" ref="CA21:CA50" si="33">EQ21</f>
        <v>#DIV/0!</v>
      </c>
      <c r="CB21" s="28" t="e">
        <f t="shared" ref="CB21:CB50" si="34">GB21</f>
        <v>#DIV/0!</v>
      </c>
      <c r="CC21" s="28" t="e">
        <f t="shared" ref="CC21:CC50" si="35">FI21</f>
        <v>#DIV/0!</v>
      </c>
      <c r="CD21" s="28" t="e">
        <f t="shared" ref="CD21:CD50" si="36">GS21</f>
        <v>#DIV/0!</v>
      </c>
      <c r="CE21" s="28" t="e">
        <f t="shared" ref="CE21:CE50" si="37">HK21</f>
        <v>#DIV/0!</v>
      </c>
      <c r="CI21" s="100" t="s">
        <v>141</v>
      </c>
      <c r="CJ21" s="96" t="s">
        <v>38</v>
      </c>
      <c r="CK21" s="96"/>
      <c r="CL21" s="113">
        <f>VLOOKUP($H$14,COMUNI!$V$15:$AD$20,4)</f>
        <v>1.8</v>
      </c>
      <c r="CM21" s="101">
        <f>VLOOKUP($H$14,COMUNI!$V$15:$AD$20,5)</f>
        <v>1.7</v>
      </c>
      <c r="CQ21" s="28">
        <v>2.9</v>
      </c>
      <c r="CS21" s="29"/>
      <c r="CT21" s="30"/>
      <c r="CU21" s="31"/>
      <c r="CV21" s="31"/>
      <c r="CW21" s="30"/>
      <c r="CZ21" s="48">
        <f t="shared" si="2"/>
        <v>0</v>
      </c>
      <c r="DA21" s="49">
        <f t="shared" ref="DA21:DA28" si="38">J21</f>
        <v>0</v>
      </c>
      <c r="DB21" s="49">
        <f t="shared" ref="DB21:DB28" si="39">(DA21*2+(CZ21+$DC$17)*2)*$DC$17/10^6</f>
        <v>0</v>
      </c>
      <c r="DC21" s="49">
        <f t="shared" ref="DC21:DC28" si="40">CZ21*DA21/10^6</f>
        <v>0</v>
      </c>
      <c r="DD21" s="49">
        <f t="shared" ref="DD21:DD28" si="41">DC21-DB21-DJ21-DK21</f>
        <v>0</v>
      </c>
      <c r="DE21" s="49">
        <f t="shared" ref="DE21:DE28" si="42">((((CZ21-$DC$17*2)+(DA21-$DC$17*2))*2)/1000)+DL21</f>
        <v>0</v>
      </c>
      <c r="DF21" s="49">
        <f t="shared" ref="DF21:DF28" si="43">DE21*$DC$8</f>
        <v>0</v>
      </c>
      <c r="DG21" s="49">
        <f t="shared" ref="DG21:DG28" si="44">DD21*$DC$9</f>
        <v>0</v>
      </c>
      <c r="DH21" s="49">
        <f t="shared" ref="DH21:DH28" si="45">(DB21*$DB$17)+DM21+DN21</f>
        <v>0</v>
      </c>
      <c r="DI21" s="50" t="e">
        <f t="shared" ref="DI21:DI28" si="46">(DH21+DG21+DF21)/DC21</f>
        <v>#DIV/0!</v>
      </c>
      <c r="DJ21" s="49">
        <f t="shared" ref="DJ21:DJ50" si="47">((CZ21-$DC$17*2)*BE21*$DC$16)/10^6</f>
        <v>0</v>
      </c>
      <c r="DK21" s="49">
        <f t="shared" ref="DK21:DK50" si="48">((CZ21-$DC$17*2)*BF21*$DC$15)/10^6</f>
        <v>0</v>
      </c>
      <c r="DL21" s="49">
        <f t="shared" ref="DL21:DL50" si="49">(CZ21-$DC$17*2)*(BE21*2+IF(BF21&gt;0,1,0))/1000</f>
        <v>0</v>
      </c>
      <c r="DM21" s="49">
        <f t="shared" ref="DM21:DM50" si="50">DJ21*$DB$16</f>
        <v>0</v>
      </c>
      <c r="DN21" s="49">
        <f t="shared" ref="DN21:DN50" si="51">DK21*$DB$15</f>
        <v>0</v>
      </c>
      <c r="DO21" s="49"/>
      <c r="DP21" s="48">
        <f t="shared" ref="DP21:DP34" si="52">G21+$DT$17*2</f>
        <v>218</v>
      </c>
      <c r="DQ21" s="49">
        <f t="shared" ref="DQ21:DQ34" si="53">J21</f>
        <v>0</v>
      </c>
      <c r="DR21" s="49">
        <f t="shared" ref="DR21:DR50" si="54">((((DQ21-$DT$17*2)*2)+(DP21+$DT$17*2)*2))*$DT$17/10^6</f>
        <v>4.7523999999999997E-2</v>
      </c>
      <c r="DS21" s="49">
        <f t="shared" ref="DS21:DS50" si="55">((DQ21-$DT$16*2)*$DT$16)/10^6</f>
        <v>-6.2658000000000005E-2</v>
      </c>
      <c r="DT21" s="49">
        <f t="shared" ref="DT21:DT50" si="56">DP21*DQ21/10^6</f>
        <v>0</v>
      </c>
      <c r="DU21" s="49">
        <f t="shared" ref="DU21:DU50" si="57">DT21-DR21-DS21-EA21-EB21</f>
        <v>1.5134000000000009E-2</v>
      </c>
      <c r="DV21" s="49">
        <f t="shared" ref="DV21:DV50" si="58">((((DP21-$DT$17*2)*4+(DQ21-$DT$17*2-$DT$16)*2))/1000)+EC21</f>
        <v>-0.79</v>
      </c>
      <c r="DW21" s="49">
        <f t="shared" ref="DW21:DW50" si="59">DV21*$DC$8</f>
        <v>-3.1600000000000003E-2</v>
      </c>
      <c r="DX21" s="49">
        <f t="shared" ref="DX21:DX50" si="60">DU21*$DC$9</f>
        <v>1.5134000000000009E-2</v>
      </c>
      <c r="DY21" s="49">
        <f t="shared" ref="DY21:DY50" si="61">DR21*$DB$17+DS21*$DR$16+ED21+EE21</f>
        <v>-0.21241062000000002</v>
      </c>
      <c r="DZ21" s="50" t="e">
        <f t="shared" ref="DZ21:DZ50" si="62">(DY21+DX21+DW21)/DT21</f>
        <v>#DIV/0!</v>
      </c>
      <c r="EA21" s="49">
        <f t="shared" ref="EA21:EA50" si="63">((DP21-$DT$17*2-$DT$16)*BE21*$DT$15)/10^6</f>
        <v>0</v>
      </c>
      <c r="EB21" s="49">
        <f t="shared" ref="EB21:EB50" si="64">((DP21-$DT$17*2-$DT$16)*BF21*$DT$14)/10^6</f>
        <v>0</v>
      </c>
      <c r="EC21" s="49">
        <f t="shared" ref="EC21:EC50" si="65">((DP21-$DT$17*2-$DT$16)*(BE21*2+IF(BF21&gt;0,1,0)))/1000</f>
        <v>0</v>
      </c>
      <c r="ED21" s="49">
        <f t="shared" ref="ED21:ED50" si="66">EA21*$DR$15</f>
        <v>0</v>
      </c>
      <c r="EE21" s="49">
        <f t="shared" ref="EE21:EE50" si="67">EB21*$DR$14</f>
        <v>0</v>
      </c>
      <c r="EF21" s="49"/>
      <c r="EG21" s="48">
        <f t="shared" si="3"/>
        <v>0</v>
      </c>
      <c r="EH21" s="49">
        <f>J21</f>
        <v>0</v>
      </c>
      <c r="EI21" s="49">
        <f t="shared" ref="EI21:EI50" si="68">(((EH21*2+(EG21-$EK$16*2))*$EK$16)+((EG21-$EK$16*2)*$EK$6))/10^6</f>
        <v>-6.1952E-2</v>
      </c>
      <c r="EJ21" s="49">
        <f t="shared" ref="EJ21:EJ50" si="69">(EH21-$EK$16-$EK$6)*$EK$15/10^6</f>
        <v>-2.2783999999999999E-2</v>
      </c>
      <c r="EK21" s="49">
        <f t="shared" ref="EK21:EK50" si="70">EG21*EH21/10^6</f>
        <v>0</v>
      </c>
      <c r="EL21" s="49">
        <f t="shared" ref="EL21:EL50" si="71">EK21-EI21-EJ21-ER21-ES21</f>
        <v>8.4736000000000006E-2</v>
      </c>
      <c r="EM21" s="49">
        <f t="shared" ref="EM21:EM50" si="72">(((EG21-$EK$16*2-$EK$15)*2+(EH21-$EK$16-$EK$6)*4)/1000)+ET21</f>
        <v>-1.6859999999999999</v>
      </c>
      <c r="EN21" s="49">
        <f t="shared" ref="EN21:EN50" si="73">EM21*$EK$8</f>
        <v>-6.744E-2</v>
      </c>
      <c r="EO21" s="49">
        <f t="shared" ref="EO21:EO50" si="74">EL21*$EK$9</f>
        <v>8.4736000000000006E-2</v>
      </c>
      <c r="EP21" s="49">
        <f t="shared" ref="EP21:EP50" si="75">(EI21-(((EG21-$EK$16*2)*$EK$6)/10^6))*$EI$16+( (((EG21-$EK$16*2)*$EK$6)/10^6)*$EI$6)+EJ21*$EI$15+EU21+EV21</f>
        <v>-0.26796582000000002</v>
      </c>
      <c r="EQ21" s="50" t="e">
        <f t="shared" ref="EQ21:EQ50" si="76">(EP21+EO21+EN21)/EK21</f>
        <v>#DIV/0!</v>
      </c>
      <c r="ER21" s="28">
        <f t="shared" ref="ER21:ER50" si="77">(EG21-$EK$16*2-$EK$15)*$EK$14*BE21/10^6</f>
        <v>0</v>
      </c>
      <c r="ES21" s="28">
        <f t="shared" ref="ES21:ES50" si="78">(EG21-$EK$16*2-$EK$15)*$EK$13*BF21/10^6</f>
        <v>0</v>
      </c>
      <c r="ET21" s="28">
        <f t="shared" ref="ET21:ET50" si="79">((EG21-$EK$16*2-$EK$15)*(BE21*2+IF(BF21&gt;0,1,0))/1000)</f>
        <v>0</v>
      </c>
      <c r="EU21" s="28">
        <f t="shared" ref="EU21:EU50" si="80">ER21*$EI$14</f>
        <v>0</v>
      </c>
      <c r="EV21" s="28">
        <f t="shared" ref="EV21:EV50" si="81">ES21*$EI$13</f>
        <v>0</v>
      </c>
      <c r="EX21" s="48">
        <f t="shared" ref="EX21:EX34" si="82">G21</f>
        <v>0</v>
      </c>
      <c r="EY21" s="49">
        <f t="shared" ref="EY21:EY34" si="83">J21</f>
        <v>0</v>
      </c>
      <c r="EZ21" s="49">
        <f t="shared" ref="EZ21:EZ50" si="84">(((EY21*2+(EX21-$FC$17*2))*$FC$17)+((EX21-$FC$17*2)*$FC$16))/10^6</f>
        <v>-6.1952E-2</v>
      </c>
      <c r="FA21" s="49">
        <f t="shared" ref="FA21:FA46" si="85">((EY21-$FC$16-$FC$17)*2*$FC$15)/10^6</f>
        <v>-4.5567999999999997E-2</v>
      </c>
      <c r="FB21" s="49">
        <f t="shared" ref="FB21:FB46" si="86">(EY21-$FC$16-$FC$17)*$FC$14/10^6</f>
        <v>-4.5311999999999998E-2</v>
      </c>
      <c r="FC21" s="49">
        <f t="shared" ref="FC21:FC50" si="87">EX21*EY21/10^6</f>
        <v>0</v>
      </c>
      <c r="FD21" s="49">
        <f t="shared" ref="FD21:FD50" si="88">FC21-EZ21-FA21-FB21-FJ21-FK21</f>
        <v>0.152832</v>
      </c>
      <c r="FE21" s="49">
        <f t="shared" ref="FE21:FE46" si="89">(((EX21-$FC$16*2-$FC$15*2-$FC$14)*2+(EY21-$FC$16*2-$FC$14)*8)/1000)+FL21</f>
        <v>-4.8259999999999996</v>
      </c>
      <c r="FF21" s="49">
        <f t="shared" ref="FF21:FF50" si="90">FE21*$FC$8</f>
        <v>-0.19303999999999999</v>
      </c>
      <c r="FG21" s="49">
        <f t="shared" ref="FG21:FG50" si="91">FD21*$FC$9</f>
        <v>0.152832</v>
      </c>
      <c r="FH21" s="49">
        <f t="shared" ref="FH21:FH46" si="92">(EZ21-((EX21-2*$FC$17)*$FC$16/10^6))*$EZ$16+((EX21-2*$FC$17)*$FC$16/10^6)*$EZ$18+FA21*$EZ$15+FB21*$EZ$14+FM21+FN21</f>
        <v>-0.50838053999999999</v>
      </c>
      <c r="FI21" s="50" t="e">
        <f t="shared" ref="FI21:FI50" si="93">(FH21+FG21+FF21)/FC21</f>
        <v>#DIV/0!</v>
      </c>
      <c r="FJ21" s="28">
        <f t="shared" ref="FJ21:FJ50" si="94">(EX21-$FC$16*2-$FC$15*2-$FC$14)*BE21*$FC$13/10^6</f>
        <v>0</v>
      </c>
      <c r="FK21" s="28">
        <f t="shared" ref="FK21:FK50" si="95">(EX21-$FC$16*2-$FC$15*2-$FC$14)*BF21*$FC$12/10^6</f>
        <v>0</v>
      </c>
      <c r="FL21" s="28">
        <f t="shared" ref="FL21:FL50" si="96">((EX21-$FC$16*2-$FC$15*2-$FC$14)*(BE21*2+IF(BF21&gt;0,1,0)))/1000</f>
        <v>0</v>
      </c>
      <c r="FM21" s="28">
        <f t="shared" ref="FM21:FM50" si="97">FJ21*$EZ$13</f>
        <v>0</v>
      </c>
      <c r="FN21" s="28">
        <f t="shared" ref="FN21:FN50" si="98">FK21*$EZ$12</f>
        <v>0</v>
      </c>
      <c r="FQ21" s="48">
        <f t="shared" ref="FQ21:FQ34" si="99">G21</f>
        <v>0</v>
      </c>
      <c r="FR21" s="49">
        <f t="shared" ref="FR21:FR34" si="100">J21</f>
        <v>0</v>
      </c>
      <c r="FS21" s="49">
        <f t="shared" ref="FS21:FS50" si="101">(FQ21*2+(FR21-$FV$16*2)*2)*$FV$16/10^6</f>
        <v>-5.8563999999999998E-2</v>
      </c>
      <c r="FT21" s="49">
        <f t="shared" ref="FT21:FT50" si="102">((FR21-$FV$16*2)*$FV$15)/10^6</f>
        <v>-2.1538000000000002E-2</v>
      </c>
      <c r="FU21" s="49">
        <f t="shared" ref="FU21:FU50" si="103">(FR21-$FV$16*2)*$FV$14/10^6</f>
        <v>-4.2833999999999997E-2</v>
      </c>
      <c r="FV21" s="49">
        <f t="shared" ref="FV21:FV50" si="104">FQ21*FR21/10^6</f>
        <v>0</v>
      </c>
      <c r="FW21" s="49">
        <f t="shared" ref="FW21:FW50" si="105">FV21-FS21-FT21-FU21-GC21-GD21</f>
        <v>0.122936</v>
      </c>
      <c r="FX21" s="49">
        <f t="shared" ref="FX21:FX50" si="106">(((FQ21-$FV$16*2-$FV$15-$FV$14)*2+(FR21-$FV$16*2)*6)/1000)+GE21</f>
        <v>-2.468</v>
      </c>
      <c r="FY21" s="49">
        <f t="shared" ref="FY21:FY50" si="107">FX21*$FV$8</f>
        <v>-9.8720000000000002E-2</v>
      </c>
      <c r="FZ21" s="49">
        <f t="shared" ref="FZ21:FZ50" si="108">FW21*$FV$9</f>
        <v>0.122936</v>
      </c>
      <c r="GA21" s="49">
        <f t="shared" ref="GA21:GA50" si="109">FS21*$FS$16+FT21*$FS$15+FU21*$FS$14+GF21+GG21</f>
        <v>-0.39856673999999997</v>
      </c>
      <c r="GB21" s="50" t="e">
        <f t="shared" ref="GB21:GB50" si="110">(GA21+FZ21+FY21)/FV21</f>
        <v>#DIV/0!</v>
      </c>
      <c r="GC21" s="28">
        <f t="shared" ref="GC21:GC50" si="111">(FQ21-$FV$16*2-$FV$15-$FV$14)*BE21*$FV$13/10^6</f>
        <v>0</v>
      </c>
      <c r="GD21" s="28">
        <f t="shared" ref="GD21:GD50" si="112">(FQ21-$FV$16*2-$FV$15-$FV$14)*BF21*$FV$13/10^6</f>
        <v>0</v>
      </c>
      <c r="GE21" s="28">
        <f t="shared" ref="GE21:GE50" si="113">((FQ21-$FV$16*2-$FV$15-$FV$14)*(BE21+IF(BF21&gt;0,1,0)))/1000</f>
        <v>0</v>
      </c>
      <c r="GF21" s="28">
        <f t="shared" ref="GF21:GF50" si="114">GC21*$FS$13</f>
        <v>0</v>
      </c>
      <c r="GG21" s="28">
        <f t="shared" ref="GG21:GG50" si="115">GD21*$FS$12</f>
        <v>0</v>
      </c>
      <c r="GI21" s="48">
        <f t="shared" ref="GI21:GI34" si="116">G21</f>
        <v>0</v>
      </c>
      <c r="GJ21" s="49">
        <f t="shared" ref="GJ21:GJ34" si="117">J21</f>
        <v>0</v>
      </c>
      <c r="GK21" s="49">
        <f t="shared" ref="GK21:GK50" si="118">(GI21*2+(GJ21-$GM$15*2)*2)*$GM$15/10^6</f>
        <v>-4.7523999999999997E-2</v>
      </c>
      <c r="GL21" s="49">
        <f t="shared" ref="GL21:GL50" si="119">((GJ21-$GM$15*2)*2*$GM$14)/10^6</f>
        <v>-3.3790000000000001E-2</v>
      </c>
      <c r="GM21" s="49">
        <f t="shared" ref="GM21:GM50" si="120">GI21*GJ21/10^6</f>
        <v>0</v>
      </c>
      <c r="GN21" s="49">
        <f t="shared" ref="GN21:GN50" si="121">GM21-GK21-GL21-GT21-GU21</f>
        <v>8.1313999999999997E-2</v>
      </c>
      <c r="GO21" s="49">
        <f t="shared" ref="GO21:GO50" si="122">(((GI21-$GM$15*2-$GM$14*2)*2+(GJ21-$GM$15*2)*6)/1000)+GV21</f>
        <v>-2.0539999999999998</v>
      </c>
      <c r="GP21" s="49">
        <f t="shared" ref="GP21:GP50" si="123">GO21*$GM$8</f>
        <v>-8.2159999999999997E-2</v>
      </c>
      <c r="GQ21" s="49">
        <f t="shared" ref="GQ21:GQ50" si="124">GN21*$EK$9</f>
        <v>8.1313999999999997E-2</v>
      </c>
      <c r="GR21" s="49">
        <f t="shared" ref="GR21:GR50" si="125">GK21*$GK$15+GL21*$GK$14+GW21+GX21</f>
        <v>-0.23213729999999999</v>
      </c>
      <c r="GS21" s="50" t="e">
        <f t="shared" ref="GS21:GS50" si="126">(GR21+GQ21+GP21)/GM21</f>
        <v>#DIV/0!</v>
      </c>
      <c r="GT21" s="28">
        <f t="shared" ref="GT21:GT50" si="127">((GI21-$GM$15*2-$GM$14*2)*BE21*$GM$13)/10^6</f>
        <v>0</v>
      </c>
      <c r="GU21" s="28">
        <f t="shared" ref="GU21:GU50" si="128">((GI21-$GM$15*2-$GM$14*2)*BF21*$GM$12)/10^6</f>
        <v>0</v>
      </c>
      <c r="GV21" s="28">
        <f t="shared" ref="GV21:GV50" si="129">((GI21-$GM$15*2-$GM$14*2)*(BE21+(IF(BF21&gt;0,1,0)))/1000)</f>
        <v>0</v>
      </c>
      <c r="GW21" s="28">
        <f t="shared" ref="GW21:GW50" si="130">GT21*$GK$13</f>
        <v>0</v>
      </c>
      <c r="GX21" s="28">
        <f t="shared" ref="GX21:GX50" si="131">GU21*$GK$12</f>
        <v>0</v>
      </c>
      <c r="GZ21" s="48">
        <f t="shared" ref="GZ21:GZ34" si="132">G21</f>
        <v>0</v>
      </c>
      <c r="HA21" s="49">
        <f t="shared" ref="HA21:HA34" si="133">J21</f>
        <v>0</v>
      </c>
      <c r="HB21" s="49">
        <f t="shared" ref="HB21:HB50" si="134">(GZ21*2+(HA21-HE$15*2)*2)*$HE$15/10^6</f>
        <v>-4.7523999999999997E-2</v>
      </c>
      <c r="HC21" s="49">
        <f t="shared" ref="HC21:HC50" si="135">((HA21-$HE$15*2)*4*$HE$14)/10^6</f>
        <v>-7.7607999999999996E-2</v>
      </c>
      <c r="HD21" s="49">
        <f t="shared" ref="HD21:HD50" si="136">((HA21-$HE$15*2)*$HE$13)/10^6</f>
        <v>-7.3901999999999995E-4</v>
      </c>
      <c r="HE21" s="49">
        <f t="shared" ref="HE21:HE50" si="137">GZ21*HA21/10^6</f>
        <v>0</v>
      </c>
      <c r="HF21" s="49">
        <f t="shared" ref="HF21:HF50" si="138">HE21-HB21-HC21-HD21-HL21-HM21</f>
        <v>0.12587102</v>
      </c>
      <c r="HG21" s="49">
        <f t="shared" ref="HG21:HG50" si="139">(((GZ21-$HE$15*2-$HE$14*4-$HE$13)*2+(HA21-$HE$15*2)*12)/1000)+HN21</f>
        <v>-3.7707799999999998</v>
      </c>
      <c r="HH21" s="49">
        <f t="shared" ref="HH21:HH50" si="140">HG21*$HE$8</f>
        <v>-0.1508312</v>
      </c>
      <c r="HI21" s="49">
        <f t="shared" ref="HI21:HI50" si="141">HF21*$HE$9</f>
        <v>0.12587102</v>
      </c>
      <c r="HJ21" s="49">
        <f t="shared" ref="HJ21:HJ50" si="142">HB21*$HB$15+HC21*$HB$14+HD21*$HB$13+HO21+HP21</f>
        <v>-0.53698631999999991</v>
      </c>
      <c r="HK21" s="50" t="e">
        <f t="shared" ref="HK21:HK50" si="143">(HJ21+HI21+HH21)/HE21</f>
        <v>#DIV/0!</v>
      </c>
      <c r="HL21" s="28">
        <f t="shared" ref="HL21:HL50" si="144">((GZ21-$HE$15*2-$HE$14*4-$HE$13)*BE21*$HE$12/10^6)</f>
        <v>0</v>
      </c>
      <c r="HM21" s="28">
        <f t="shared" ref="HM21:HM50" si="145">((GZ21-$HE$15*2-$HE$14*4-$HE$13)*BF21*$HE$11/10^6)</f>
        <v>0</v>
      </c>
      <c r="HN21" s="28">
        <f t="shared" ref="HN21:HN50" si="146">((GZ21-$HE$15*2-$HE$14*4-$HE$13)*(BE21+IF(BF21&gt;0,1,0))/1000)</f>
        <v>0</v>
      </c>
      <c r="HO21" s="28">
        <f t="shared" ref="HO21:HO50" si="147">HL21*$HB$12</f>
        <v>0</v>
      </c>
      <c r="HP21" s="28">
        <f t="shared" ref="HP21:HP50" si="148">HM21*$HB$11</f>
        <v>0</v>
      </c>
    </row>
    <row r="22" spans="1:224" s="28" customFormat="1" ht="15.75" thickBot="1" x14ac:dyDescent="0.3">
      <c r="A22" s="46"/>
      <c r="B22" s="32"/>
      <c r="C22" s="161">
        <v>3</v>
      </c>
      <c r="D22" s="161"/>
      <c r="E22" s="149"/>
      <c r="F22" s="150"/>
      <c r="G22" s="169"/>
      <c r="H22" s="170"/>
      <c r="I22" s="170"/>
      <c r="J22" s="169"/>
      <c r="K22" s="170"/>
      <c r="L22" s="171"/>
      <c r="M22" s="169"/>
      <c r="N22" s="170"/>
      <c r="O22" s="171"/>
      <c r="P22" s="169"/>
      <c r="Q22" s="170"/>
      <c r="R22" s="170"/>
      <c r="S22" s="171"/>
      <c r="T22" s="169"/>
      <c r="U22" s="171"/>
      <c r="V22" s="149"/>
      <c r="W22" s="151"/>
      <c r="X22" s="150"/>
      <c r="Y22" s="152" t="str">
        <f t="shared" si="0"/>
        <v/>
      </c>
      <c r="Z22" s="153"/>
      <c r="AA22" s="154" t="str">
        <f t="shared" si="4"/>
        <v/>
      </c>
      <c r="AB22" s="155"/>
      <c r="AC22" s="80" t="str">
        <f t="shared" si="5"/>
        <v/>
      </c>
      <c r="AD22" s="132" t="str">
        <f t="shared" si="6"/>
        <v/>
      </c>
      <c r="AE22" s="156"/>
      <c r="AF22" s="133"/>
      <c r="AG22" s="35"/>
      <c r="AH22" s="46"/>
      <c r="AI22" s="46"/>
      <c r="AJ22" s="157">
        <v>3</v>
      </c>
      <c r="AK22" s="157"/>
      <c r="AL22" s="126" t="s">
        <v>82</v>
      </c>
      <c r="AM22" s="127"/>
      <c r="AN22" s="127"/>
      <c r="AO22" s="128"/>
      <c r="AP22" s="85"/>
      <c r="AQ22" s="129" t="str">
        <f t="shared" si="7"/>
        <v/>
      </c>
      <c r="AR22" s="130"/>
      <c r="AS22" s="131"/>
      <c r="AT22" s="132" t="str">
        <f t="shared" si="8"/>
        <v/>
      </c>
      <c r="AU22" s="133"/>
      <c r="AV22" s="129" t="str">
        <f t="shared" si="9"/>
        <v/>
      </c>
      <c r="AW22" s="131"/>
      <c r="AX22" s="36">
        <f t="shared" si="1"/>
        <v>0</v>
      </c>
      <c r="AY22" s="36">
        <f t="shared" si="10"/>
        <v>0</v>
      </c>
      <c r="AZ22" s="36"/>
      <c r="BA22" s="36"/>
      <c r="BB22" s="36"/>
      <c r="BC22" s="36">
        <f t="shared" si="11"/>
        <v>0</v>
      </c>
      <c r="BD22" s="28">
        <f t="shared" si="12"/>
        <v>0</v>
      </c>
      <c r="BE22" s="28">
        <f t="shared" si="13"/>
        <v>0</v>
      </c>
      <c r="BF22" s="28">
        <f t="shared" si="14"/>
        <v>0</v>
      </c>
      <c r="BG22" s="28" t="e">
        <f t="shared" si="15"/>
        <v>#VALUE!</v>
      </c>
      <c r="BH22" s="28" t="e">
        <f t="shared" si="16"/>
        <v>#VALUE!</v>
      </c>
      <c r="BI22" s="79" t="e">
        <f t="shared" si="17"/>
        <v>#VALUE!</v>
      </c>
      <c r="BJ22" s="28" t="e">
        <f t="shared" si="18"/>
        <v>#VALUE!</v>
      </c>
      <c r="BK22" s="28" t="e">
        <f t="shared" si="19"/>
        <v>#VALUE!</v>
      </c>
      <c r="BL22" s="28" t="str">
        <f t="shared" si="20"/>
        <v>se serve</v>
      </c>
      <c r="BM22" s="28" t="str">
        <f t="shared" si="21"/>
        <v>A</v>
      </c>
      <c r="BN22" s="28" t="e">
        <f t="shared" si="22"/>
        <v>#VALUE!</v>
      </c>
      <c r="BO22" s="28" t="str">
        <f t="shared" si="23"/>
        <v>D</v>
      </c>
      <c r="BP22" s="28" t="str">
        <f t="shared" si="24"/>
        <v>B</v>
      </c>
      <c r="BQ22" s="28" t="str">
        <f t="shared" si="25"/>
        <v>A</v>
      </c>
      <c r="BR22" s="28" t="str">
        <f t="shared" ref="BR22:BR34" si="149">P22&amp;M22</f>
        <v/>
      </c>
      <c r="BS22" s="28" t="str">
        <f t="shared" si="26"/>
        <v/>
      </c>
      <c r="BT22" s="70" t="e">
        <f t="shared" si="27"/>
        <v>#VALUE!</v>
      </c>
      <c r="BU22" s="67" t="e">
        <f t="shared" si="28"/>
        <v>#VALUE!</v>
      </c>
      <c r="BV22" s="71" t="e">
        <f t="shared" si="29"/>
        <v>#VALUE!</v>
      </c>
      <c r="BW22" s="69" t="e">
        <f t="shared" si="30"/>
        <v>#VALUE!</v>
      </c>
      <c r="BX22" s="72" t="e">
        <f>IF(BS22="NO","",HLOOKUP(BS22*1,$BY$19:$CE$38,4))</f>
        <v>#VALUE!</v>
      </c>
      <c r="BY22" s="28" t="e">
        <f t="shared" si="31"/>
        <v>#DIV/0!</v>
      </c>
      <c r="BZ22" s="28" t="e">
        <f t="shared" si="32"/>
        <v>#DIV/0!</v>
      </c>
      <c r="CA22" s="28" t="e">
        <f t="shared" si="33"/>
        <v>#DIV/0!</v>
      </c>
      <c r="CB22" s="28" t="e">
        <f t="shared" si="34"/>
        <v>#DIV/0!</v>
      </c>
      <c r="CC22" s="28" t="e">
        <f t="shared" si="35"/>
        <v>#DIV/0!</v>
      </c>
      <c r="CD22" s="28" t="e">
        <f t="shared" si="36"/>
        <v>#DIV/0!</v>
      </c>
      <c r="CE22" s="28" t="e">
        <f t="shared" si="37"/>
        <v>#DIV/0!</v>
      </c>
      <c r="CI22" s="103" t="s">
        <v>136</v>
      </c>
      <c r="CJ22" s="96" t="s">
        <v>35</v>
      </c>
      <c r="CK22" s="96"/>
      <c r="CL22" s="113">
        <f>VLOOKUP($H$14,COMUNI!$V$15:$AD$20,6)</f>
        <v>1.8</v>
      </c>
      <c r="CM22" s="101">
        <f>CL22</f>
        <v>1.8</v>
      </c>
      <c r="CO22" s="28" t="s">
        <v>49</v>
      </c>
      <c r="CQ22" s="28">
        <v>1.2</v>
      </c>
      <c r="CS22" s="29"/>
      <c r="CT22" s="30"/>
      <c r="CU22" s="31"/>
      <c r="CV22" s="31"/>
      <c r="CW22" s="30"/>
      <c r="CZ22" s="48">
        <f t="shared" si="2"/>
        <v>0</v>
      </c>
      <c r="DA22" s="49">
        <f t="shared" si="38"/>
        <v>0</v>
      </c>
      <c r="DB22" s="49">
        <f t="shared" si="39"/>
        <v>0</v>
      </c>
      <c r="DC22" s="49">
        <f t="shared" si="40"/>
        <v>0</v>
      </c>
      <c r="DD22" s="49">
        <f t="shared" si="41"/>
        <v>0</v>
      </c>
      <c r="DE22" s="49">
        <f t="shared" si="42"/>
        <v>0</v>
      </c>
      <c r="DF22" s="49">
        <f t="shared" si="43"/>
        <v>0</v>
      </c>
      <c r="DG22" s="49">
        <f t="shared" si="44"/>
        <v>0</v>
      </c>
      <c r="DH22" s="49">
        <f t="shared" si="45"/>
        <v>0</v>
      </c>
      <c r="DI22" s="50" t="e">
        <f t="shared" si="46"/>
        <v>#DIV/0!</v>
      </c>
      <c r="DJ22" s="49">
        <f t="shared" si="47"/>
        <v>0</v>
      </c>
      <c r="DK22" s="49">
        <f t="shared" si="48"/>
        <v>0</v>
      </c>
      <c r="DL22" s="49">
        <f t="shared" si="49"/>
        <v>0</v>
      </c>
      <c r="DM22" s="49">
        <f t="shared" si="50"/>
        <v>0</v>
      </c>
      <c r="DN22" s="49">
        <f t="shared" si="51"/>
        <v>0</v>
      </c>
      <c r="DO22" s="49"/>
      <c r="DP22" s="48">
        <f t="shared" si="52"/>
        <v>218</v>
      </c>
      <c r="DQ22" s="49">
        <f t="shared" si="53"/>
        <v>0</v>
      </c>
      <c r="DR22" s="49">
        <f t="shared" si="54"/>
        <v>4.7523999999999997E-2</v>
      </c>
      <c r="DS22" s="49">
        <f t="shared" si="55"/>
        <v>-6.2658000000000005E-2</v>
      </c>
      <c r="DT22" s="49">
        <f t="shared" si="56"/>
        <v>0</v>
      </c>
      <c r="DU22" s="49">
        <f t="shared" si="57"/>
        <v>1.5134000000000009E-2</v>
      </c>
      <c r="DV22" s="49">
        <f t="shared" si="58"/>
        <v>-0.79</v>
      </c>
      <c r="DW22" s="49">
        <f t="shared" si="59"/>
        <v>-3.1600000000000003E-2</v>
      </c>
      <c r="DX22" s="49">
        <f t="shared" si="60"/>
        <v>1.5134000000000009E-2</v>
      </c>
      <c r="DY22" s="49">
        <f t="shared" si="61"/>
        <v>-0.21241062000000002</v>
      </c>
      <c r="DZ22" s="50" t="e">
        <f t="shared" si="62"/>
        <v>#DIV/0!</v>
      </c>
      <c r="EA22" s="49">
        <f t="shared" si="63"/>
        <v>0</v>
      </c>
      <c r="EB22" s="49">
        <f t="shared" si="64"/>
        <v>0</v>
      </c>
      <c r="EC22" s="49">
        <f t="shared" si="65"/>
        <v>0</v>
      </c>
      <c r="ED22" s="49">
        <f t="shared" si="66"/>
        <v>0</v>
      </c>
      <c r="EE22" s="49">
        <f t="shared" si="67"/>
        <v>0</v>
      </c>
      <c r="EF22" s="49"/>
      <c r="EG22" s="48">
        <f t="shared" si="3"/>
        <v>0</v>
      </c>
      <c r="EH22" s="49">
        <f t="shared" ref="EH22:EH34" si="150">J22</f>
        <v>0</v>
      </c>
      <c r="EI22" s="49">
        <f t="shared" si="68"/>
        <v>-6.1952E-2</v>
      </c>
      <c r="EJ22" s="49">
        <f t="shared" si="69"/>
        <v>-2.2783999999999999E-2</v>
      </c>
      <c r="EK22" s="49">
        <f t="shared" si="70"/>
        <v>0</v>
      </c>
      <c r="EL22" s="49">
        <f t="shared" si="71"/>
        <v>8.4736000000000006E-2</v>
      </c>
      <c r="EM22" s="49">
        <f t="shared" si="72"/>
        <v>-1.6859999999999999</v>
      </c>
      <c r="EN22" s="49">
        <f t="shared" si="73"/>
        <v>-6.744E-2</v>
      </c>
      <c r="EO22" s="49">
        <f t="shared" si="74"/>
        <v>8.4736000000000006E-2</v>
      </c>
      <c r="EP22" s="49">
        <f t="shared" si="75"/>
        <v>-0.26796582000000002</v>
      </c>
      <c r="EQ22" s="50" t="e">
        <f t="shared" si="76"/>
        <v>#DIV/0!</v>
      </c>
      <c r="ER22" s="28">
        <f t="shared" si="77"/>
        <v>0</v>
      </c>
      <c r="ES22" s="28">
        <f t="shared" si="78"/>
        <v>0</v>
      </c>
      <c r="ET22" s="28">
        <f t="shared" si="79"/>
        <v>0</v>
      </c>
      <c r="EU22" s="28">
        <f t="shared" si="80"/>
        <v>0</v>
      </c>
      <c r="EV22" s="28">
        <f t="shared" si="81"/>
        <v>0</v>
      </c>
      <c r="EX22" s="48">
        <f t="shared" si="82"/>
        <v>0</v>
      </c>
      <c r="EY22" s="49">
        <f t="shared" si="83"/>
        <v>0</v>
      </c>
      <c r="EZ22" s="49">
        <f t="shared" si="84"/>
        <v>-6.1952E-2</v>
      </c>
      <c r="FA22" s="49">
        <f t="shared" si="85"/>
        <v>-4.5567999999999997E-2</v>
      </c>
      <c r="FB22" s="49">
        <f t="shared" si="86"/>
        <v>-4.5311999999999998E-2</v>
      </c>
      <c r="FC22" s="49">
        <f t="shared" si="87"/>
        <v>0</v>
      </c>
      <c r="FD22" s="49">
        <f t="shared" si="88"/>
        <v>0.152832</v>
      </c>
      <c r="FE22" s="49">
        <f t="shared" si="89"/>
        <v>-4.8259999999999996</v>
      </c>
      <c r="FF22" s="49">
        <f t="shared" si="90"/>
        <v>-0.19303999999999999</v>
      </c>
      <c r="FG22" s="49">
        <f t="shared" si="91"/>
        <v>0.152832</v>
      </c>
      <c r="FH22" s="49">
        <f t="shared" si="92"/>
        <v>-0.50838053999999999</v>
      </c>
      <c r="FI22" s="50" t="e">
        <f t="shared" si="93"/>
        <v>#DIV/0!</v>
      </c>
      <c r="FJ22" s="28">
        <f t="shared" si="94"/>
        <v>0</v>
      </c>
      <c r="FK22" s="28">
        <f t="shared" si="95"/>
        <v>0</v>
      </c>
      <c r="FL22" s="28">
        <f t="shared" si="96"/>
        <v>0</v>
      </c>
      <c r="FM22" s="28">
        <f t="shared" si="97"/>
        <v>0</v>
      </c>
      <c r="FN22" s="28">
        <f t="shared" si="98"/>
        <v>0</v>
      </c>
      <c r="FQ22" s="48">
        <f t="shared" si="99"/>
        <v>0</v>
      </c>
      <c r="FR22" s="49">
        <f t="shared" si="100"/>
        <v>0</v>
      </c>
      <c r="FS22" s="49">
        <f t="shared" si="101"/>
        <v>-5.8563999999999998E-2</v>
      </c>
      <c r="FT22" s="49">
        <f t="shared" si="102"/>
        <v>-2.1538000000000002E-2</v>
      </c>
      <c r="FU22" s="49">
        <f t="shared" si="103"/>
        <v>-4.2833999999999997E-2</v>
      </c>
      <c r="FV22" s="49">
        <f t="shared" si="104"/>
        <v>0</v>
      </c>
      <c r="FW22" s="49">
        <f t="shared" si="105"/>
        <v>0.122936</v>
      </c>
      <c r="FX22" s="49">
        <f t="shared" si="106"/>
        <v>-2.468</v>
      </c>
      <c r="FY22" s="49">
        <f t="shared" si="107"/>
        <v>-9.8720000000000002E-2</v>
      </c>
      <c r="FZ22" s="49">
        <f t="shared" si="108"/>
        <v>0.122936</v>
      </c>
      <c r="GA22" s="49">
        <f t="shared" si="109"/>
        <v>-0.39856673999999997</v>
      </c>
      <c r="GB22" s="50" t="e">
        <f t="shared" si="110"/>
        <v>#DIV/0!</v>
      </c>
      <c r="GC22" s="28">
        <f t="shared" si="111"/>
        <v>0</v>
      </c>
      <c r="GD22" s="28">
        <f t="shared" si="112"/>
        <v>0</v>
      </c>
      <c r="GE22" s="28">
        <f t="shared" si="113"/>
        <v>0</v>
      </c>
      <c r="GF22" s="28">
        <f t="shared" si="114"/>
        <v>0</v>
      </c>
      <c r="GG22" s="28">
        <f t="shared" si="115"/>
        <v>0</v>
      </c>
      <c r="GI22" s="48">
        <f t="shared" si="116"/>
        <v>0</v>
      </c>
      <c r="GJ22" s="49">
        <f t="shared" si="117"/>
        <v>0</v>
      </c>
      <c r="GK22" s="49">
        <f t="shared" si="118"/>
        <v>-4.7523999999999997E-2</v>
      </c>
      <c r="GL22" s="49">
        <f t="shared" si="119"/>
        <v>-3.3790000000000001E-2</v>
      </c>
      <c r="GM22" s="49">
        <f t="shared" si="120"/>
        <v>0</v>
      </c>
      <c r="GN22" s="49">
        <f t="shared" si="121"/>
        <v>8.1313999999999997E-2</v>
      </c>
      <c r="GO22" s="49">
        <f t="shared" si="122"/>
        <v>-2.0539999999999998</v>
      </c>
      <c r="GP22" s="49">
        <f t="shared" si="123"/>
        <v>-8.2159999999999997E-2</v>
      </c>
      <c r="GQ22" s="49">
        <f t="shared" si="124"/>
        <v>8.1313999999999997E-2</v>
      </c>
      <c r="GR22" s="49">
        <f t="shared" si="125"/>
        <v>-0.23213729999999999</v>
      </c>
      <c r="GS22" s="50" t="e">
        <f t="shared" si="126"/>
        <v>#DIV/0!</v>
      </c>
      <c r="GT22" s="28">
        <f t="shared" si="127"/>
        <v>0</v>
      </c>
      <c r="GU22" s="28">
        <f t="shared" si="128"/>
        <v>0</v>
      </c>
      <c r="GV22" s="28">
        <f t="shared" si="129"/>
        <v>0</v>
      </c>
      <c r="GW22" s="28">
        <f t="shared" si="130"/>
        <v>0</v>
      </c>
      <c r="GX22" s="28">
        <f t="shared" si="131"/>
        <v>0</v>
      </c>
      <c r="GZ22" s="48">
        <f t="shared" si="132"/>
        <v>0</v>
      </c>
      <c r="HA22" s="49">
        <f t="shared" si="133"/>
        <v>0</v>
      </c>
      <c r="HB22" s="49">
        <f t="shared" si="134"/>
        <v>-4.7523999999999997E-2</v>
      </c>
      <c r="HC22" s="49">
        <f t="shared" si="135"/>
        <v>-7.7607999999999996E-2</v>
      </c>
      <c r="HD22" s="49">
        <f t="shared" si="136"/>
        <v>-7.3901999999999995E-4</v>
      </c>
      <c r="HE22" s="49">
        <f t="shared" si="137"/>
        <v>0</v>
      </c>
      <c r="HF22" s="49">
        <f t="shared" si="138"/>
        <v>0.12587102</v>
      </c>
      <c r="HG22" s="49">
        <f t="shared" si="139"/>
        <v>-3.7707799999999998</v>
      </c>
      <c r="HH22" s="49">
        <f t="shared" si="140"/>
        <v>-0.1508312</v>
      </c>
      <c r="HI22" s="49">
        <f t="shared" si="141"/>
        <v>0.12587102</v>
      </c>
      <c r="HJ22" s="49">
        <f t="shared" si="142"/>
        <v>-0.53698631999999991</v>
      </c>
      <c r="HK22" s="50" t="e">
        <f t="shared" si="143"/>
        <v>#DIV/0!</v>
      </c>
      <c r="HL22" s="28">
        <f t="shared" si="144"/>
        <v>0</v>
      </c>
      <c r="HM22" s="28">
        <f t="shared" si="145"/>
        <v>0</v>
      </c>
      <c r="HN22" s="28">
        <f t="shared" si="146"/>
        <v>0</v>
      </c>
      <c r="HO22" s="28">
        <f t="shared" si="147"/>
        <v>0</v>
      </c>
      <c r="HP22" s="28">
        <f t="shared" si="148"/>
        <v>0</v>
      </c>
    </row>
    <row r="23" spans="1:224" s="28" customFormat="1" ht="15.75" thickBot="1" x14ac:dyDescent="0.3">
      <c r="A23" s="46"/>
      <c r="B23" s="32"/>
      <c r="C23" s="161">
        <v>4</v>
      </c>
      <c r="D23" s="161"/>
      <c r="E23" s="164"/>
      <c r="F23" s="166"/>
      <c r="G23" s="162"/>
      <c r="H23" s="168"/>
      <c r="I23" s="168"/>
      <c r="J23" s="162"/>
      <c r="K23" s="168"/>
      <c r="L23" s="163"/>
      <c r="M23" s="162"/>
      <c r="N23" s="168"/>
      <c r="O23" s="163"/>
      <c r="P23" s="162"/>
      <c r="Q23" s="168"/>
      <c r="R23" s="168"/>
      <c r="S23" s="163"/>
      <c r="T23" s="162"/>
      <c r="U23" s="163"/>
      <c r="V23" s="164"/>
      <c r="W23" s="165"/>
      <c r="X23" s="166"/>
      <c r="Y23" s="152" t="str">
        <f t="shared" si="0"/>
        <v/>
      </c>
      <c r="Z23" s="153"/>
      <c r="AA23" s="154" t="str">
        <f t="shared" si="4"/>
        <v/>
      </c>
      <c r="AB23" s="155"/>
      <c r="AC23" s="80" t="str">
        <f t="shared" si="5"/>
        <v/>
      </c>
      <c r="AD23" s="132" t="str">
        <f t="shared" si="6"/>
        <v/>
      </c>
      <c r="AE23" s="156"/>
      <c r="AF23" s="133"/>
      <c r="AG23" s="35"/>
      <c r="AH23" s="46"/>
      <c r="AI23" s="46"/>
      <c r="AJ23" s="167">
        <v>4</v>
      </c>
      <c r="AK23" s="167"/>
      <c r="AL23" s="158" t="s">
        <v>82</v>
      </c>
      <c r="AM23" s="159"/>
      <c r="AN23" s="159"/>
      <c r="AO23" s="160"/>
      <c r="AP23" s="86"/>
      <c r="AQ23" s="129" t="str">
        <f t="shared" si="7"/>
        <v/>
      </c>
      <c r="AR23" s="130"/>
      <c r="AS23" s="131"/>
      <c r="AT23" s="132" t="str">
        <f t="shared" si="8"/>
        <v/>
      </c>
      <c r="AU23" s="133"/>
      <c r="AV23" s="129" t="str">
        <f t="shared" si="9"/>
        <v/>
      </c>
      <c r="AW23" s="131"/>
      <c r="AX23" s="36">
        <f t="shared" si="1"/>
        <v>0</v>
      </c>
      <c r="AY23" s="36">
        <f t="shared" si="10"/>
        <v>0</v>
      </c>
      <c r="AZ23" s="36"/>
      <c r="BA23" s="36"/>
      <c r="BB23" s="36"/>
      <c r="BC23" s="36">
        <f t="shared" si="11"/>
        <v>0</v>
      </c>
      <c r="BD23" s="28">
        <f t="shared" si="12"/>
        <v>0</v>
      </c>
      <c r="BE23" s="28">
        <f t="shared" si="13"/>
        <v>0</v>
      </c>
      <c r="BF23" s="28">
        <f t="shared" si="14"/>
        <v>0</v>
      </c>
      <c r="BG23" s="28" t="e">
        <f t="shared" si="15"/>
        <v>#VALUE!</v>
      </c>
      <c r="BH23" s="28" t="e">
        <f t="shared" si="16"/>
        <v>#VALUE!</v>
      </c>
      <c r="BI23" s="79" t="e">
        <f t="shared" si="17"/>
        <v>#VALUE!</v>
      </c>
      <c r="BJ23" s="28" t="e">
        <f t="shared" si="18"/>
        <v>#VALUE!</v>
      </c>
      <c r="BK23" s="28" t="e">
        <f t="shared" si="19"/>
        <v>#VALUE!</v>
      </c>
      <c r="BL23" s="28" t="str">
        <f t="shared" si="20"/>
        <v>se serve</v>
      </c>
      <c r="BM23" s="28" t="str">
        <f t="shared" si="21"/>
        <v>A</v>
      </c>
      <c r="BN23" s="28" t="e">
        <f t="shared" si="22"/>
        <v>#VALUE!</v>
      </c>
      <c r="BO23" s="28" t="str">
        <f t="shared" si="23"/>
        <v>D</v>
      </c>
      <c r="BP23" s="28" t="str">
        <f t="shared" si="24"/>
        <v>B</v>
      </c>
      <c r="BQ23" s="28" t="str">
        <f t="shared" si="25"/>
        <v>A</v>
      </c>
      <c r="BR23" s="28" t="str">
        <f t="shared" si="149"/>
        <v/>
      </c>
      <c r="BS23" s="28" t="str">
        <f t="shared" si="26"/>
        <v/>
      </c>
      <c r="BT23" s="70" t="e">
        <f t="shared" si="27"/>
        <v>#VALUE!</v>
      </c>
      <c r="BU23" s="67" t="e">
        <f t="shared" si="28"/>
        <v>#VALUE!</v>
      </c>
      <c r="BV23" s="71" t="e">
        <f t="shared" si="29"/>
        <v>#VALUE!</v>
      </c>
      <c r="BW23" s="69" t="e">
        <f t="shared" si="30"/>
        <v>#VALUE!</v>
      </c>
      <c r="BX23" s="72" t="e">
        <f>IF(BS23="NO","",HLOOKUP(BS23*1,$BY$19:$CE$38,5))</f>
        <v>#VALUE!</v>
      </c>
      <c r="BY23" s="28" t="e">
        <f t="shared" si="31"/>
        <v>#DIV/0!</v>
      </c>
      <c r="BZ23" s="28" t="e">
        <f t="shared" si="32"/>
        <v>#DIV/0!</v>
      </c>
      <c r="CA23" s="28" t="e">
        <f t="shared" si="33"/>
        <v>#DIV/0!</v>
      </c>
      <c r="CB23" s="28" t="e">
        <f t="shared" si="34"/>
        <v>#DIV/0!</v>
      </c>
      <c r="CC23" s="28" t="e">
        <f t="shared" si="35"/>
        <v>#DIV/0!</v>
      </c>
      <c r="CD23" s="28" t="e">
        <f t="shared" si="36"/>
        <v>#DIV/0!</v>
      </c>
      <c r="CE23" s="28" t="e">
        <f t="shared" si="37"/>
        <v>#DIV/0!</v>
      </c>
      <c r="CI23" s="103" t="s">
        <v>138</v>
      </c>
      <c r="CJ23" s="96" t="s">
        <v>34</v>
      </c>
      <c r="CK23" s="96"/>
      <c r="CL23" s="113">
        <f>VLOOKUP($H$14,COMUNI!$V$15:$AD$20,7)</f>
        <v>1.9</v>
      </c>
      <c r="CM23" s="101">
        <f>CL23</f>
        <v>1.9</v>
      </c>
      <c r="CO23" s="28">
        <v>11</v>
      </c>
      <c r="CQ23" s="28">
        <v>1.3</v>
      </c>
      <c r="CS23" s="29"/>
      <c r="CT23" s="30"/>
      <c r="CU23" s="31"/>
      <c r="CV23" s="31"/>
      <c r="CW23" s="30"/>
      <c r="CZ23" s="48">
        <f t="shared" si="2"/>
        <v>0</v>
      </c>
      <c r="DA23" s="49">
        <f t="shared" si="38"/>
        <v>0</v>
      </c>
      <c r="DB23" s="49">
        <f t="shared" si="39"/>
        <v>0</v>
      </c>
      <c r="DC23" s="49">
        <f t="shared" si="40"/>
        <v>0</v>
      </c>
      <c r="DD23" s="49">
        <f t="shared" si="41"/>
        <v>0</v>
      </c>
      <c r="DE23" s="49">
        <f t="shared" si="42"/>
        <v>0</v>
      </c>
      <c r="DF23" s="49">
        <f t="shared" si="43"/>
        <v>0</v>
      </c>
      <c r="DG23" s="49">
        <f t="shared" si="44"/>
        <v>0</v>
      </c>
      <c r="DH23" s="49">
        <f t="shared" si="45"/>
        <v>0</v>
      </c>
      <c r="DI23" s="50" t="e">
        <f t="shared" si="46"/>
        <v>#DIV/0!</v>
      </c>
      <c r="DJ23" s="49">
        <f t="shared" si="47"/>
        <v>0</v>
      </c>
      <c r="DK23" s="49">
        <f t="shared" si="48"/>
        <v>0</v>
      </c>
      <c r="DL23" s="49">
        <f t="shared" si="49"/>
        <v>0</v>
      </c>
      <c r="DM23" s="49">
        <f t="shared" si="50"/>
        <v>0</v>
      </c>
      <c r="DN23" s="49">
        <f t="shared" si="51"/>
        <v>0</v>
      </c>
      <c r="DO23" s="49"/>
      <c r="DP23" s="48">
        <f t="shared" si="52"/>
        <v>218</v>
      </c>
      <c r="DQ23" s="49">
        <f t="shared" si="53"/>
        <v>0</v>
      </c>
      <c r="DR23" s="49">
        <f t="shared" si="54"/>
        <v>4.7523999999999997E-2</v>
      </c>
      <c r="DS23" s="49">
        <f t="shared" si="55"/>
        <v>-6.2658000000000005E-2</v>
      </c>
      <c r="DT23" s="49">
        <f t="shared" si="56"/>
        <v>0</v>
      </c>
      <c r="DU23" s="49">
        <f t="shared" si="57"/>
        <v>1.5134000000000009E-2</v>
      </c>
      <c r="DV23" s="49">
        <f t="shared" si="58"/>
        <v>-0.79</v>
      </c>
      <c r="DW23" s="49">
        <f t="shared" si="59"/>
        <v>-3.1600000000000003E-2</v>
      </c>
      <c r="DX23" s="49">
        <f t="shared" si="60"/>
        <v>1.5134000000000009E-2</v>
      </c>
      <c r="DY23" s="49">
        <f t="shared" si="61"/>
        <v>-0.21241062000000002</v>
      </c>
      <c r="DZ23" s="50" t="e">
        <f t="shared" si="62"/>
        <v>#DIV/0!</v>
      </c>
      <c r="EA23" s="49">
        <f t="shared" si="63"/>
        <v>0</v>
      </c>
      <c r="EB23" s="49">
        <f t="shared" si="64"/>
        <v>0</v>
      </c>
      <c r="EC23" s="49">
        <f t="shared" si="65"/>
        <v>0</v>
      </c>
      <c r="ED23" s="49">
        <f t="shared" si="66"/>
        <v>0</v>
      </c>
      <c r="EE23" s="49">
        <f t="shared" si="67"/>
        <v>0</v>
      </c>
      <c r="EF23" s="49"/>
      <c r="EG23" s="48">
        <f t="shared" si="3"/>
        <v>0</v>
      </c>
      <c r="EH23" s="49">
        <f t="shared" si="150"/>
        <v>0</v>
      </c>
      <c r="EI23" s="49">
        <f t="shared" si="68"/>
        <v>-6.1952E-2</v>
      </c>
      <c r="EJ23" s="49">
        <f t="shared" si="69"/>
        <v>-2.2783999999999999E-2</v>
      </c>
      <c r="EK23" s="49">
        <f t="shared" si="70"/>
        <v>0</v>
      </c>
      <c r="EL23" s="49">
        <f t="shared" si="71"/>
        <v>8.4736000000000006E-2</v>
      </c>
      <c r="EM23" s="49">
        <f t="shared" si="72"/>
        <v>-1.6859999999999999</v>
      </c>
      <c r="EN23" s="49">
        <f t="shared" si="73"/>
        <v>-6.744E-2</v>
      </c>
      <c r="EO23" s="49">
        <f t="shared" si="74"/>
        <v>8.4736000000000006E-2</v>
      </c>
      <c r="EP23" s="49">
        <f t="shared" si="75"/>
        <v>-0.26796582000000002</v>
      </c>
      <c r="EQ23" s="50" t="e">
        <f t="shared" si="76"/>
        <v>#DIV/0!</v>
      </c>
      <c r="ER23" s="28">
        <f t="shared" si="77"/>
        <v>0</v>
      </c>
      <c r="ES23" s="28">
        <f t="shared" si="78"/>
        <v>0</v>
      </c>
      <c r="ET23" s="28">
        <f t="shared" si="79"/>
        <v>0</v>
      </c>
      <c r="EU23" s="28">
        <f t="shared" si="80"/>
        <v>0</v>
      </c>
      <c r="EV23" s="28">
        <f t="shared" si="81"/>
        <v>0</v>
      </c>
      <c r="EX23" s="48">
        <f t="shared" si="82"/>
        <v>0</v>
      </c>
      <c r="EY23" s="49">
        <f t="shared" si="83"/>
        <v>0</v>
      </c>
      <c r="EZ23" s="49">
        <f t="shared" si="84"/>
        <v>-6.1952E-2</v>
      </c>
      <c r="FA23" s="49">
        <f t="shared" si="85"/>
        <v>-4.5567999999999997E-2</v>
      </c>
      <c r="FB23" s="49">
        <f t="shared" si="86"/>
        <v>-4.5311999999999998E-2</v>
      </c>
      <c r="FC23" s="49">
        <f t="shared" si="87"/>
        <v>0</v>
      </c>
      <c r="FD23" s="49">
        <f t="shared" si="88"/>
        <v>0.152832</v>
      </c>
      <c r="FE23" s="49">
        <f t="shared" si="89"/>
        <v>-4.8259999999999996</v>
      </c>
      <c r="FF23" s="49">
        <f t="shared" si="90"/>
        <v>-0.19303999999999999</v>
      </c>
      <c r="FG23" s="49">
        <f t="shared" si="91"/>
        <v>0.152832</v>
      </c>
      <c r="FH23" s="49">
        <f t="shared" si="92"/>
        <v>-0.50838053999999999</v>
      </c>
      <c r="FI23" s="50" t="e">
        <f t="shared" si="93"/>
        <v>#DIV/0!</v>
      </c>
      <c r="FJ23" s="28">
        <f t="shared" si="94"/>
        <v>0</v>
      </c>
      <c r="FK23" s="28">
        <f t="shared" si="95"/>
        <v>0</v>
      </c>
      <c r="FL23" s="28">
        <f t="shared" si="96"/>
        <v>0</v>
      </c>
      <c r="FM23" s="28">
        <f t="shared" si="97"/>
        <v>0</v>
      </c>
      <c r="FN23" s="28">
        <f t="shared" si="98"/>
        <v>0</v>
      </c>
      <c r="FQ23" s="48">
        <f t="shared" si="99"/>
        <v>0</v>
      </c>
      <c r="FR23" s="49">
        <f t="shared" si="100"/>
        <v>0</v>
      </c>
      <c r="FS23" s="49">
        <f t="shared" si="101"/>
        <v>-5.8563999999999998E-2</v>
      </c>
      <c r="FT23" s="49">
        <f t="shared" si="102"/>
        <v>-2.1538000000000002E-2</v>
      </c>
      <c r="FU23" s="49">
        <f t="shared" si="103"/>
        <v>-4.2833999999999997E-2</v>
      </c>
      <c r="FV23" s="49">
        <f t="shared" si="104"/>
        <v>0</v>
      </c>
      <c r="FW23" s="49">
        <f t="shared" si="105"/>
        <v>0.122936</v>
      </c>
      <c r="FX23" s="49">
        <f t="shared" si="106"/>
        <v>-2.468</v>
      </c>
      <c r="FY23" s="49">
        <f t="shared" si="107"/>
        <v>-9.8720000000000002E-2</v>
      </c>
      <c r="FZ23" s="49">
        <f t="shared" si="108"/>
        <v>0.122936</v>
      </c>
      <c r="GA23" s="49">
        <f t="shared" si="109"/>
        <v>-0.39856673999999997</v>
      </c>
      <c r="GB23" s="50" t="e">
        <f t="shared" si="110"/>
        <v>#DIV/0!</v>
      </c>
      <c r="GC23" s="28">
        <f t="shared" si="111"/>
        <v>0</v>
      </c>
      <c r="GD23" s="28">
        <f t="shared" si="112"/>
        <v>0</v>
      </c>
      <c r="GE23" s="28">
        <f t="shared" si="113"/>
        <v>0</v>
      </c>
      <c r="GF23" s="28">
        <f t="shared" si="114"/>
        <v>0</v>
      </c>
      <c r="GG23" s="28">
        <f t="shared" si="115"/>
        <v>0</v>
      </c>
      <c r="GI23" s="48">
        <f t="shared" si="116"/>
        <v>0</v>
      </c>
      <c r="GJ23" s="49">
        <f t="shared" si="117"/>
        <v>0</v>
      </c>
      <c r="GK23" s="49">
        <f t="shared" si="118"/>
        <v>-4.7523999999999997E-2</v>
      </c>
      <c r="GL23" s="49">
        <f t="shared" si="119"/>
        <v>-3.3790000000000001E-2</v>
      </c>
      <c r="GM23" s="49">
        <f t="shared" si="120"/>
        <v>0</v>
      </c>
      <c r="GN23" s="49">
        <f t="shared" si="121"/>
        <v>8.1313999999999997E-2</v>
      </c>
      <c r="GO23" s="49">
        <f t="shared" si="122"/>
        <v>-2.0539999999999998</v>
      </c>
      <c r="GP23" s="49">
        <f t="shared" si="123"/>
        <v>-8.2159999999999997E-2</v>
      </c>
      <c r="GQ23" s="49">
        <f t="shared" si="124"/>
        <v>8.1313999999999997E-2</v>
      </c>
      <c r="GR23" s="49">
        <f t="shared" si="125"/>
        <v>-0.23213729999999999</v>
      </c>
      <c r="GS23" s="50" t="e">
        <f t="shared" si="126"/>
        <v>#DIV/0!</v>
      </c>
      <c r="GT23" s="28">
        <f t="shared" si="127"/>
        <v>0</v>
      </c>
      <c r="GU23" s="28">
        <f t="shared" si="128"/>
        <v>0</v>
      </c>
      <c r="GV23" s="28">
        <f t="shared" si="129"/>
        <v>0</v>
      </c>
      <c r="GW23" s="28">
        <f t="shared" si="130"/>
        <v>0</v>
      </c>
      <c r="GX23" s="28">
        <f t="shared" si="131"/>
        <v>0</v>
      </c>
      <c r="GZ23" s="48">
        <f t="shared" si="132"/>
        <v>0</v>
      </c>
      <c r="HA23" s="49">
        <f t="shared" si="133"/>
        <v>0</v>
      </c>
      <c r="HB23" s="49">
        <f t="shared" si="134"/>
        <v>-4.7523999999999997E-2</v>
      </c>
      <c r="HC23" s="49">
        <f t="shared" si="135"/>
        <v>-7.7607999999999996E-2</v>
      </c>
      <c r="HD23" s="49">
        <f t="shared" si="136"/>
        <v>-7.3901999999999995E-4</v>
      </c>
      <c r="HE23" s="49">
        <f t="shared" si="137"/>
        <v>0</v>
      </c>
      <c r="HF23" s="49">
        <f t="shared" si="138"/>
        <v>0.12587102</v>
      </c>
      <c r="HG23" s="49">
        <f t="shared" si="139"/>
        <v>-3.7707799999999998</v>
      </c>
      <c r="HH23" s="49">
        <f t="shared" si="140"/>
        <v>-0.1508312</v>
      </c>
      <c r="HI23" s="49">
        <f t="shared" si="141"/>
        <v>0.12587102</v>
      </c>
      <c r="HJ23" s="49">
        <f t="shared" si="142"/>
        <v>-0.53698631999999991</v>
      </c>
      <c r="HK23" s="50" t="e">
        <f t="shared" si="143"/>
        <v>#DIV/0!</v>
      </c>
      <c r="HL23" s="28">
        <f t="shared" si="144"/>
        <v>0</v>
      </c>
      <c r="HM23" s="28">
        <f t="shared" si="145"/>
        <v>0</v>
      </c>
      <c r="HN23" s="28">
        <f t="shared" si="146"/>
        <v>0</v>
      </c>
      <c r="HO23" s="28">
        <f t="shared" si="147"/>
        <v>0</v>
      </c>
      <c r="HP23" s="28">
        <f t="shared" si="148"/>
        <v>0</v>
      </c>
    </row>
    <row r="24" spans="1:224" s="28" customFormat="1" ht="15.75" thickBot="1" x14ac:dyDescent="0.3">
      <c r="A24" s="46"/>
      <c r="B24" s="32"/>
      <c r="C24" s="161">
        <v>5</v>
      </c>
      <c r="D24" s="161"/>
      <c r="E24" s="149"/>
      <c r="F24" s="150"/>
      <c r="G24" s="169"/>
      <c r="H24" s="170"/>
      <c r="I24" s="170"/>
      <c r="J24" s="169"/>
      <c r="K24" s="170"/>
      <c r="L24" s="171"/>
      <c r="M24" s="169"/>
      <c r="N24" s="170"/>
      <c r="O24" s="171"/>
      <c r="P24" s="169"/>
      <c r="Q24" s="170"/>
      <c r="R24" s="170"/>
      <c r="S24" s="171"/>
      <c r="T24" s="169"/>
      <c r="U24" s="171"/>
      <c r="V24" s="149"/>
      <c r="W24" s="151"/>
      <c r="X24" s="150"/>
      <c r="Y24" s="152" t="str">
        <f t="shared" si="0"/>
        <v/>
      </c>
      <c r="Z24" s="153"/>
      <c r="AA24" s="154" t="str">
        <f t="shared" si="4"/>
        <v/>
      </c>
      <c r="AB24" s="155"/>
      <c r="AC24" s="80" t="str">
        <f t="shared" si="5"/>
        <v/>
      </c>
      <c r="AD24" s="132" t="str">
        <f t="shared" si="6"/>
        <v/>
      </c>
      <c r="AE24" s="156"/>
      <c r="AF24" s="133"/>
      <c r="AG24" s="35"/>
      <c r="AH24" s="46"/>
      <c r="AI24" s="46"/>
      <c r="AJ24" s="157">
        <v>5</v>
      </c>
      <c r="AK24" s="157"/>
      <c r="AL24" s="126" t="s">
        <v>82</v>
      </c>
      <c r="AM24" s="127"/>
      <c r="AN24" s="127"/>
      <c r="AO24" s="128"/>
      <c r="AP24" s="85"/>
      <c r="AQ24" s="129" t="str">
        <f t="shared" si="7"/>
        <v/>
      </c>
      <c r="AR24" s="130"/>
      <c r="AS24" s="131"/>
      <c r="AT24" s="132" t="str">
        <f t="shared" si="8"/>
        <v/>
      </c>
      <c r="AU24" s="133"/>
      <c r="AV24" s="129" t="str">
        <f t="shared" si="9"/>
        <v/>
      </c>
      <c r="AW24" s="131"/>
      <c r="AX24" s="36">
        <f t="shared" si="1"/>
        <v>0</v>
      </c>
      <c r="AY24" s="36">
        <f t="shared" si="10"/>
        <v>0</v>
      </c>
      <c r="AZ24" s="36"/>
      <c r="BA24" s="36"/>
      <c r="BB24" s="36"/>
      <c r="BC24" s="36">
        <f t="shared" si="11"/>
        <v>0</v>
      </c>
      <c r="BD24" s="28">
        <f t="shared" si="12"/>
        <v>0</v>
      </c>
      <c r="BE24" s="28">
        <f t="shared" si="13"/>
        <v>0</v>
      </c>
      <c r="BF24" s="28">
        <f t="shared" si="14"/>
        <v>0</v>
      </c>
      <c r="BG24" s="28" t="e">
        <f t="shared" si="15"/>
        <v>#VALUE!</v>
      </c>
      <c r="BH24" s="28" t="e">
        <f t="shared" si="16"/>
        <v>#VALUE!</v>
      </c>
      <c r="BI24" s="79" t="e">
        <f t="shared" si="17"/>
        <v>#VALUE!</v>
      </c>
      <c r="BJ24" s="28" t="e">
        <f t="shared" si="18"/>
        <v>#VALUE!</v>
      </c>
      <c r="BK24" s="28" t="e">
        <f t="shared" si="19"/>
        <v>#VALUE!</v>
      </c>
      <c r="BL24" s="28" t="str">
        <f t="shared" si="20"/>
        <v>se serve</v>
      </c>
      <c r="BM24" s="28" t="str">
        <f t="shared" si="21"/>
        <v>A</v>
      </c>
      <c r="BN24" s="28" t="e">
        <f t="shared" si="22"/>
        <v>#VALUE!</v>
      </c>
      <c r="BO24" s="28" t="str">
        <f t="shared" si="23"/>
        <v>D</v>
      </c>
      <c r="BP24" s="28" t="str">
        <f t="shared" si="24"/>
        <v>B</v>
      </c>
      <c r="BQ24" s="28" t="str">
        <f t="shared" si="25"/>
        <v>A</v>
      </c>
      <c r="BR24" s="28" t="str">
        <f t="shared" si="149"/>
        <v/>
      </c>
      <c r="BS24" s="28" t="str">
        <f t="shared" si="26"/>
        <v/>
      </c>
      <c r="BT24" s="70" t="e">
        <f t="shared" si="27"/>
        <v>#VALUE!</v>
      </c>
      <c r="BU24" s="67" t="e">
        <f t="shared" si="28"/>
        <v>#VALUE!</v>
      </c>
      <c r="BV24" s="71" t="e">
        <f t="shared" si="29"/>
        <v>#VALUE!</v>
      </c>
      <c r="BW24" s="69" t="e">
        <f t="shared" si="30"/>
        <v>#VALUE!</v>
      </c>
      <c r="BX24" s="72" t="e">
        <f>IF(BS24="NO","",HLOOKUP(BS24*1,$BY$19:$CE$38,6))</f>
        <v>#VALUE!</v>
      </c>
      <c r="BY24" s="28" t="e">
        <f t="shared" si="31"/>
        <v>#DIV/0!</v>
      </c>
      <c r="BZ24" s="28" t="e">
        <f t="shared" si="32"/>
        <v>#DIV/0!</v>
      </c>
      <c r="CA24" s="28" t="e">
        <f t="shared" si="33"/>
        <v>#DIV/0!</v>
      </c>
      <c r="CB24" s="28" t="e">
        <f t="shared" si="34"/>
        <v>#DIV/0!</v>
      </c>
      <c r="CC24" s="28" t="e">
        <f t="shared" si="35"/>
        <v>#DIV/0!</v>
      </c>
      <c r="CD24" s="28" t="e">
        <f t="shared" si="36"/>
        <v>#DIV/0!</v>
      </c>
      <c r="CE24" s="28" t="e">
        <f t="shared" si="37"/>
        <v>#DIV/0!</v>
      </c>
      <c r="CI24" s="102" t="s">
        <v>137</v>
      </c>
      <c r="CJ24" s="96" t="s">
        <v>36</v>
      </c>
      <c r="CK24" s="96"/>
      <c r="CL24" s="113">
        <f>VLOOKUP($H$14,COMUNI!$V$15:$AD$20,6)</f>
        <v>1.8</v>
      </c>
      <c r="CM24" s="101">
        <f>CL24</f>
        <v>1.8</v>
      </c>
      <c r="CO24" s="28">
        <v>12</v>
      </c>
      <c r="CQ24" s="28">
        <v>1.4</v>
      </c>
      <c r="CS24" s="29"/>
      <c r="CT24" s="30"/>
      <c r="CU24" s="31"/>
      <c r="CV24" s="31"/>
      <c r="CW24" s="30"/>
      <c r="CZ24" s="48">
        <f t="shared" si="2"/>
        <v>0</v>
      </c>
      <c r="DA24" s="49">
        <f t="shared" si="38"/>
        <v>0</v>
      </c>
      <c r="DB24" s="49">
        <f t="shared" si="39"/>
        <v>0</v>
      </c>
      <c r="DC24" s="49">
        <f t="shared" si="40"/>
        <v>0</v>
      </c>
      <c r="DD24" s="49">
        <f t="shared" si="41"/>
        <v>0</v>
      </c>
      <c r="DE24" s="49">
        <f t="shared" si="42"/>
        <v>0</v>
      </c>
      <c r="DF24" s="49">
        <f t="shared" si="43"/>
        <v>0</v>
      </c>
      <c r="DG24" s="49">
        <f t="shared" si="44"/>
        <v>0</v>
      </c>
      <c r="DH24" s="49">
        <f t="shared" si="45"/>
        <v>0</v>
      </c>
      <c r="DI24" s="50" t="e">
        <f t="shared" si="46"/>
        <v>#DIV/0!</v>
      </c>
      <c r="DJ24" s="49">
        <f t="shared" si="47"/>
        <v>0</v>
      </c>
      <c r="DK24" s="49">
        <f t="shared" si="48"/>
        <v>0</v>
      </c>
      <c r="DL24" s="49">
        <f t="shared" si="49"/>
        <v>0</v>
      </c>
      <c r="DM24" s="49">
        <f t="shared" si="50"/>
        <v>0</v>
      </c>
      <c r="DN24" s="49">
        <f t="shared" si="51"/>
        <v>0</v>
      </c>
      <c r="DO24" s="49"/>
      <c r="DP24" s="48">
        <f t="shared" si="52"/>
        <v>218</v>
      </c>
      <c r="DQ24" s="49">
        <f t="shared" si="53"/>
        <v>0</v>
      </c>
      <c r="DR24" s="49">
        <f t="shared" si="54"/>
        <v>4.7523999999999997E-2</v>
      </c>
      <c r="DS24" s="49">
        <f t="shared" si="55"/>
        <v>-6.2658000000000005E-2</v>
      </c>
      <c r="DT24" s="49">
        <f t="shared" si="56"/>
        <v>0</v>
      </c>
      <c r="DU24" s="49">
        <f t="shared" si="57"/>
        <v>1.5134000000000009E-2</v>
      </c>
      <c r="DV24" s="49">
        <f t="shared" si="58"/>
        <v>-0.79</v>
      </c>
      <c r="DW24" s="49">
        <f t="shared" si="59"/>
        <v>-3.1600000000000003E-2</v>
      </c>
      <c r="DX24" s="49">
        <f t="shared" si="60"/>
        <v>1.5134000000000009E-2</v>
      </c>
      <c r="DY24" s="49">
        <f t="shared" si="61"/>
        <v>-0.21241062000000002</v>
      </c>
      <c r="DZ24" s="50" t="e">
        <f t="shared" si="62"/>
        <v>#DIV/0!</v>
      </c>
      <c r="EA24" s="49">
        <f t="shared" si="63"/>
        <v>0</v>
      </c>
      <c r="EB24" s="49">
        <f t="shared" si="64"/>
        <v>0</v>
      </c>
      <c r="EC24" s="49">
        <f t="shared" si="65"/>
        <v>0</v>
      </c>
      <c r="ED24" s="49">
        <f t="shared" si="66"/>
        <v>0</v>
      </c>
      <c r="EE24" s="49">
        <f t="shared" si="67"/>
        <v>0</v>
      </c>
      <c r="EF24" s="49"/>
      <c r="EG24" s="48">
        <f t="shared" si="3"/>
        <v>0</v>
      </c>
      <c r="EH24" s="49">
        <f t="shared" si="150"/>
        <v>0</v>
      </c>
      <c r="EI24" s="49">
        <f t="shared" si="68"/>
        <v>-6.1952E-2</v>
      </c>
      <c r="EJ24" s="49">
        <f t="shared" si="69"/>
        <v>-2.2783999999999999E-2</v>
      </c>
      <c r="EK24" s="49">
        <f t="shared" si="70"/>
        <v>0</v>
      </c>
      <c r="EL24" s="49">
        <f t="shared" si="71"/>
        <v>8.4736000000000006E-2</v>
      </c>
      <c r="EM24" s="49">
        <f t="shared" si="72"/>
        <v>-1.6859999999999999</v>
      </c>
      <c r="EN24" s="49">
        <f t="shared" si="73"/>
        <v>-6.744E-2</v>
      </c>
      <c r="EO24" s="49">
        <f t="shared" si="74"/>
        <v>8.4736000000000006E-2</v>
      </c>
      <c r="EP24" s="49">
        <f t="shared" si="75"/>
        <v>-0.26796582000000002</v>
      </c>
      <c r="EQ24" s="50" t="e">
        <f t="shared" si="76"/>
        <v>#DIV/0!</v>
      </c>
      <c r="ER24" s="28">
        <f t="shared" si="77"/>
        <v>0</v>
      </c>
      <c r="ES24" s="28">
        <f t="shared" si="78"/>
        <v>0</v>
      </c>
      <c r="ET24" s="28">
        <f t="shared" si="79"/>
        <v>0</v>
      </c>
      <c r="EU24" s="28">
        <f t="shared" si="80"/>
        <v>0</v>
      </c>
      <c r="EV24" s="28">
        <f t="shared" si="81"/>
        <v>0</v>
      </c>
      <c r="EX24" s="48">
        <f t="shared" si="82"/>
        <v>0</v>
      </c>
      <c r="EY24" s="49">
        <f t="shared" si="83"/>
        <v>0</v>
      </c>
      <c r="EZ24" s="49">
        <f t="shared" si="84"/>
        <v>-6.1952E-2</v>
      </c>
      <c r="FA24" s="49">
        <f t="shared" si="85"/>
        <v>-4.5567999999999997E-2</v>
      </c>
      <c r="FB24" s="49">
        <f t="shared" si="86"/>
        <v>-4.5311999999999998E-2</v>
      </c>
      <c r="FC24" s="49">
        <f t="shared" si="87"/>
        <v>0</v>
      </c>
      <c r="FD24" s="49">
        <f t="shared" si="88"/>
        <v>0.152832</v>
      </c>
      <c r="FE24" s="49">
        <f t="shared" si="89"/>
        <v>-4.8259999999999996</v>
      </c>
      <c r="FF24" s="49">
        <f t="shared" si="90"/>
        <v>-0.19303999999999999</v>
      </c>
      <c r="FG24" s="49">
        <f t="shared" si="91"/>
        <v>0.152832</v>
      </c>
      <c r="FH24" s="49">
        <f t="shared" si="92"/>
        <v>-0.50838053999999999</v>
      </c>
      <c r="FI24" s="50" t="e">
        <f t="shared" si="93"/>
        <v>#DIV/0!</v>
      </c>
      <c r="FJ24" s="28">
        <f t="shared" si="94"/>
        <v>0</v>
      </c>
      <c r="FK24" s="28">
        <f t="shared" si="95"/>
        <v>0</v>
      </c>
      <c r="FL24" s="28">
        <f t="shared" si="96"/>
        <v>0</v>
      </c>
      <c r="FM24" s="28">
        <f t="shared" si="97"/>
        <v>0</v>
      </c>
      <c r="FN24" s="28">
        <f t="shared" si="98"/>
        <v>0</v>
      </c>
      <c r="FQ24" s="48">
        <f t="shared" si="99"/>
        <v>0</v>
      </c>
      <c r="FR24" s="49">
        <f t="shared" si="100"/>
        <v>0</v>
      </c>
      <c r="FS24" s="49">
        <f t="shared" si="101"/>
        <v>-5.8563999999999998E-2</v>
      </c>
      <c r="FT24" s="49">
        <f t="shared" si="102"/>
        <v>-2.1538000000000002E-2</v>
      </c>
      <c r="FU24" s="49">
        <f t="shared" si="103"/>
        <v>-4.2833999999999997E-2</v>
      </c>
      <c r="FV24" s="49">
        <f t="shared" si="104"/>
        <v>0</v>
      </c>
      <c r="FW24" s="49">
        <f t="shared" si="105"/>
        <v>0.122936</v>
      </c>
      <c r="FX24" s="49">
        <f t="shared" si="106"/>
        <v>-2.468</v>
      </c>
      <c r="FY24" s="49">
        <f t="shared" si="107"/>
        <v>-9.8720000000000002E-2</v>
      </c>
      <c r="FZ24" s="49">
        <f t="shared" si="108"/>
        <v>0.122936</v>
      </c>
      <c r="GA24" s="49">
        <f t="shared" si="109"/>
        <v>-0.39856673999999997</v>
      </c>
      <c r="GB24" s="50" t="e">
        <f t="shared" si="110"/>
        <v>#DIV/0!</v>
      </c>
      <c r="GC24" s="28">
        <f t="shared" si="111"/>
        <v>0</v>
      </c>
      <c r="GD24" s="28">
        <f t="shared" si="112"/>
        <v>0</v>
      </c>
      <c r="GE24" s="28">
        <f t="shared" si="113"/>
        <v>0</v>
      </c>
      <c r="GF24" s="28">
        <f t="shared" si="114"/>
        <v>0</v>
      </c>
      <c r="GG24" s="28">
        <f t="shared" si="115"/>
        <v>0</v>
      </c>
      <c r="GI24" s="48">
        <f t="shared" si="116"/>
        <v>0</v>
      </c>
      <c r="GJ24" s="49">
        <f t="shared" si="117"/>
        <v>0</v>
      </c>
      <c r="GK24" s="49">
        <f t="shared" si="118"/>
        <v>-4.7523999999999997E-2</v>
      </c>
      <c r="GL24" s="49">
        <f t="shared" si="119"/>
        <v>-3.3790000000000001E-2</v>
      </c>
      <c r="GM24" s="49">
        <f t="shared" si="120"/>
        <v>0</v>
      </c>
      <c r="GN24" s="49">
        <f t="shared" si="121"/>
        <v>8.1313999999999997E-2</v>
      </c>
      <c r="GO24" s="49">
        <f t="shared" si="122"/>
        <v>-2.0539999999999998</v>
      </c>
      <c r="GP24" s="49">
        <f t="shared" si="123"/>
        <v>-8.2159999999999997E-2</v>
      </c>
      <c r="GQ24" s="49">
        <f t="shared" si="124"/>
        <v>8.1313999999999997E-2</v>
      </c>
      <c r="GR24" s="49">
        <f t="shared" si="125"/>
        <v>-0.23213729999999999</v>
      </c>
      <c r="GS24" s="50" t="e">
        <f t="shared" si="126"/>
        <v>#DIV/0!</v>
      </c>
      <c r="GT24" s="28">
        <f t="shared" si="127"/>
        <v>0</v>
      </c>
      <c r="GU24" s="28">
        <f t="shared" si="128"/>
        <v>0</v>
      </c>
      <c r="GV24" s="28">
        <f t="shared" si="129"/>
        <v>0</v>
      </c>
      <c r="GW24" s="28">
        <f t="shared" si="130"/>
        <v>0</v>
      </c>
      <c r="GX24" s="28">
        <f t="shared" si="131"/>
        <v>0</v>
      </c>
      <c r="GZ24" s="48">
        <f t="shared" si="132"/>
        <v>0</v>
      </c>
      <c r="HA24" s="49">
        <f t="shared" si="133"/>
        <v>0</v>
      </c>
      <c r="HB24" s="49">
        <f t="shared" si="134"/>
        <v>-4.7523999999999997E-2</v>
      </c>
      <c r="HC24" s="49">
        <f t="shared" si="135"/>
        <v>-7.7607999999999996E-2</v>
      </c>
      <c r="HD24" s="49">
        <f t="shared" si="136"/>
        <v>-7.3901999999999995E-4</v>
      </c>
      <c r="HE24" s="49">
        <f t="shared" si="137"/>
        <v>0</v>
      </c>
      <c r="HF24" s="49">
        <f t="shared" si="138"/>
        <v>0.12587102</v>
      </c>
      <c r="HG24" s="49">
        <f t="shared" si="139"/>
        <v>-3.7707799999999998</v>
      </c>
      <c r="HH24" s="49">
        <f t="shared" si="140"/>
        <v>-0.1508312</v>
      </c>
      <c r="HI24" s="49">
        <f t="shared" si="141"/>
        <v>0.12587102</v>
      </c>
      <c r="HJ24" s="49">
        <f t="shared" si="142"/>
        <v>-0.53698631999999991</v>
      </c>
      <c r="HK24" s="50" t="e">
        <f t="shared" si="143"/>
        <v>#DIV/0!</v>
      </c>
      <c r="HL24" s="28">
        <f t="shared" si="144"/>
        <v>0</v>
      </c>
      <c r="HM24" s="28">
        <f t="shared" si="145"/>
        <v>0</v>
      </c>
      <c r="HN24" s="28">
        <f t="shared" si="146"/>
        <v>0</v>
      </c>
      <c r="HO24" s="28">
        <f t="shared" si="147"/>
        <v>0</v>
      </c>
      <c r="HP24" s="28">
        <f t="shared" si="148"/>
        <v>0</v>
      </c>
    </row>
    <row r="25" spans="1:224" s="28" customFormat="1" ht="15.75" thickBot="1" x14ac:dyDescent="0.3">
      <c r="A25" s="46"/>
      <c r="B25" s="32"/>
      <c r="C25" s="161">
        <v>6</v>
      </c>
      <c r="D25" s="161"/>
      <c r="E25" s="164"/>
      <c r="F25" s="166"/>
      <c r="G25" s="162"/>
      <c r="H25" s="168"/>
      <c r="I25" s="168"/>
      <c r="J25" s="162"/>
      <c r="K25" s="168"/>
      <c r="L25" s="163"/>
      <c r="M25" s="162"/>
      <c r="N25" s="168"/>
      <c r="O25" s="163"/>
      <c r="P25" s="162"/>
      <c r="Q25" s="168"/>
      <c r="R25" s="168"/>
      <c r="S25" s="163"/>
      <c r="T25" s="162"/>
      <c r="U25" s="163"/>
      <c r="V25" s="164"/>
      <c r="W25" s="165"/>
      <c r="X25" s="166"/>
      <c r="Y25" s="152" t="str">
        <f t="shared" si="0"/>
        <v/>
      </c>
      <c r="Z25" s="153"/>
      <c r="AA25" s="154" t="str">
        <f t="shared" si="4"/>
        <v/>
      </c>
      <c r="AB25" s="155"/>
      <c r="AC25" s="80" t="str">
        <f t="shared" si="5"/>
        <v/>
      </c>
      <c r="AD25" s="132" t="str">
        <f t="shared" si="6"/>
        <v/>
      </c>
      <c r="AE25" s="156"/>
      <c r="AF25" s="133"/>
      <c r="AG25" s="35"/>
      <c r="AH25" s="46"/>
      <c r="AI25" s="46"/>
      <c r="AJ25" s="167">
        <v>6</v>
      </c>
      <c r="AK25" s="167"/>
      <c r="AL25" s="158" t="s">
        <v>82</v>
      </c>
      <c r="AM25" s="159"/>
      <c r="AN25" s="159"/>
      <c r="AO25" s="160"/>
      <c r="AP25" s="86"/>
      <c r="AQ25" s="129" t="str">
        <f t="shared" si="7"/>
        <v/>
      </c>
      <c r="AR25" s="130"/>
      <c r="AS25" s="131"/>
      <c r="AT25" s="132" t="str">
        <f t="shared" si="8"/>
        <v/>
      </c>
      <c r="AU25" s="133"/>
      <c r="AV25" s="129" t="str">
        <f t="shared" si="9"/>
        <v/>
      </c>
      <c r="AW25" s="131"/>
      <c r="AX25" s="36">
        <f t="shared" si="1"/>
        <v>0</v>
      </c>
      <c r="AY25" s="36">
        <f t="shared" si="10"/>
        <v>0</v>
      </c>
      <c r="AZ25" s="36"/>
      <c r="BA25" s="36"/>
      <c r="BB25" s="36"/>
      <c r="BC25" s="36">
        <f t="shared" si="11"/>
        <v>0</v>
      </c>
      <c r="BD25" s="28">
        <f t="shared" si="12"/>
        <v>0</v>
      </c>
      <c r="BE25" s="28">
        <f t="shared" si="13"/>
        <v>0</v>
      </c>
      <c r="BF25" s="28">
        <f t="shared" si="14"/>
        <v>0</v>
      </c>
      <c r="BG25" s="28" t="e">
        <f t="shared" si="15"/>
        <v>#VALUE!</v>
      </c>
      <c r="BH25" s="28" t="e">
        <f t="shared" si="16"/>
        <v>#VALUE!</v>
      </c>
      <c r="BI25" s="79" t="e">
        <f t="shared" si="17"/>
        <v>#VALUE!</v>
      </c>
      <c r="BJ25" s="28" t="e">
        <f t="shared" si="18"/>
        <v>#VALUE!</v>
      </c>
      <c r="BK25" s="28" t="e">
        <f t="shared" si="19"/>
        <v>#VALUE!</v>
      </c>
      <c r="BL25" s="28" t="str">
        <f t="shared" si="20"/>
        <v>se serve</v>
      </c>
      <c r="BM25" s="28" t="str">
        <f t="shared" si="21"/>
        <v>A</v>
      </c>
      <c r="BN25" s="28" t="e">
        <f t="shared" si="22"/>
        <v>#VALUE!</v>
      </c>
      <c r="BO25" s="28" t="str">
        <f t="shared" si="23"/>
        <v>D</v>
      </c>
      <c r="BP25" s="28" t="str">
        <f t="shared" si="24"/>
        <v>B</v>
      </c>
      <c r="BQ25" s="28" t="str">
        <f t="shared" si="25"/>
        <v>A</v>
      </c>
      <c r="BR25" s="28" t="str">
        <f t="shared" si="149"/>
        <v/>
      </c>
      <c r="BS25" s="28" t="str">
        <f t="shared" si="26"/>
        <v/>
      </c>
      <c r="BT25" s="70" t="e">
        <f t="shared" si="27"/>
        <v>#VALUE!</v>
      </c>
      <c r="BU25" s="67" t="e">
        <f t="shared" si="28"/>
        <v>#VALUE!</v>
      </c>
      <c r="BV25" s="71" t="e">
        <f t="shared" si="29"/>
        <v>#VALUE!</v>
      </c>
      <c r="BW25" s="69" t="e">
        <f t="shared" si="30"/>
        <v>#VALUE!</v>
      </c>
      <c r="BX25" s="72" t="e">
        <f>IF(BS25="NO","",HLOOKUP(BS25*1,$BY$19:$CE$38,7))</f>
        <v>#VALUE!</v>
      </c>
      <c r="BY25" s="28" t="e">
        <f t="shared" si="31"/>
        <v>#DIV/0!</v>
      </c>
      <c r="BZ25" s="28" t="e">
        <f t="shared" si="32"/>
        <v>#DIV/0!</v>
      </c>
      <c r="CA25" s="28" t="e">
        <f t="shared" si="33"/>
        <v>#DIV/0!</v>
      </c>
      <c r="CB25" s="28" t="e">
        <f t="shared" si="34"/>
        <v>#DIV/0!</v>
      </c>
      <c r="CC25" s="28" t="e">
        <f t="shared" si="35"/>
        <v>#DIV/0!</v>
      </c>
      <c r="CD25" s="28" t="e">
        <f t="shared" si="36"/>
        <v>#DIV/0!</v>
      </c>
      <c r="CE25" s="28" t="e">
        <f t="shared" si="37"/>
        <v>#DIV/0!</v>
      </c>
      <c r="CI25" s="102" t="s">
        <v>139</v>
      </c>
      <c r="CJ25" s="96" t="s">
        <v>37</v>
      </c>
      <c r="CK25" s="96"/>
      <c r="CL25" s="113">
        <f>VLOOKUP($H$14,COMUNI!$V$15:$AD$20,8)</f>
        <v>1.4</v>
      </c>
      <c r="CM25" s="101">
        <f>CL25</f>
        <v>1.4</v>
      </c>
      <c r="CO25" s="28">
        <v>22</v>
      </c>
      <c r="CQ25" s="28">
        <v>1.5</v>
      </c>
      <c r="CS25" s="29"/>
      <c r="CT25" s="30"/>
      <c r="CU25" s="31"/>
      <c r="CV25" s="31"/>
      <c r="CW25" s="30"/>
      <c r="CZ25" s="48">
        <f t="shared" si="2"/>
        <v>0</v>
      </c>
      <c r="DA25" s="49">
        <f t="shared" si="38"/>
        <v>0</v>
      </c>
      <c r="DB25" s="49">
        <f t="shared" si="39"/>
        <v>0</v>
      </c>
      <c r="DC25" s="49">
        <f t="shared" si="40"/>
        <v>0</v>
      </c>
      <c r="DD25" s="49">
        <f t="shared" si="41"/>
        <v>0</v>
      </c>
      <c r="DE25" s="49">
        <f t="shared" si="42"/>
        <v>0</v>
      </c>
      <c r="DF25" s="49">
        <f t="shared" si="43"/>
        <v>0</v>
      </c>
      <c r="DG25" s="49">
        <f t="shared" si="44"/>
        <v>0</v>
      </c>
      <c r="DH25" s="49">
        <f t="shared" si="45"/>
        <v>0</v>
      </c>
      <c r="DI25" s="50" t="e">
        <f t="shared" si="46"/>
        <v>#DIV/0!</v>
      </c>
      <c r="DJ25" s="49">
        <f t="shared" si="47"/>
        <v>0</v>
      </c>
      <c r="DK25" s="49">
        <f t="shared" si="48"/>
        <v>0</v>
      </c>
      <c r="DL25" s="49">
        <f t="shared" si="49"/>
        <v>0</v>
      </c>
      <c r="DM25" s="49">
        <f t="shared" si="50"/>
        <v>0</v>
      </c>
      <c r="DN25" s="49">
        <f t="shared" si="51"/>
        <v>0</v>
      </c>
      <c r="DO25" s="49"/>
      <c r="DP25" s="48">
        <f t="shared" si="52"/>
        <v>218</v>
      </c>
      <c r="DQ25" s="49">
        <f t="shared" si="53"/>
        <v>0</v>
      </c>
      <c r="DR25" s="49">
        <f t="shared" si="54"/>
        <v>4.7523999999999997E-2</v>
      </c>
      <c r="DS25" s="49">
        <f t="shared" si="55"/>
        <v>-6.2658000000000005E-2</v>
      </c>
      <c r="DT25" s="49">
        <f t="shared" si="56"/>
        <v>0</v>
      </c>
      <c r="DU25" s="49">
        <f t="shared" si="57"/>
        <v>1.5134000000000009E-2</v>
      </c>
      <c r="DV25" s="49">
        <f t="shared" si="58"/>
        <v>-0.79</v>
      </c>
      <c r="DW25" s="49">
        <f t="shared" si="59"/>
        <v>-3.1600000000000003E-2</v>
      </c>
      <c r="DX25" s="49">
        <f t="shared" si="60"/>
        <v>1.5134000000000009E-2</v>
      </c>
      <c r="DY25" s="49">
        <f t="shared" si="61"/>
        <v>-0.21241062000000002</v>
      </c>
      <c r="DZ25" s="50" t="e">
        <f t="shared" si="62"/>
        <v>#DIV/0!</v>
      </c>
      <c r="EA25" s="49">
        <f t="shared" si="63"/>
        <v>0</v>
      </c>
      <c r="EB25" s="49">
        <f t="shared" si="64"/>
        <v>0</v>
      </c>
      <c r="EC25" s="49">
        <f t="shared" si="65"/>
        <v>0</v>
      </c>
      <c r="ED25" s="49">
        <f t="shared" si="66"/>
        <v>0</v>
      </c>
      <c r="EE25" s="49">
        <f t="shared" si="67"/>
        <v>0</v>
      </c>
      <c r="EF25" s="49"/>
      <c r="EG25" s="48">
        <f t="shared" si="3"/>
        <v>0</v>
      </c>
      <c r="EH25" s="49">
        <f t="shared" si="150"/>
        <v>0</v>
      </c>
      <c r="EI25" s="49">
        <f t="shared" si="68"/>
        <v>-6.1952E-2</v>
      </c>
      <c r="EJ25" s="49">
        <f t="shared" si="69"/>
        <v>-2.2783999999999999E-2</v>
      </c>
      <c r="EK25" s="49">
        <f t="shared" si="70"/>
        <v>0</v>
      </c>
      <c r="EL25" s="49">
        <f t="shared" si="71"/>
        <v>8.4736000000000006E-2</v>
      </c>
      <c r="EM25" s="49">
        <f t="shared" si="72"/>
        <v>-1.6859999999999999</v>
      </c>
      <c r="EN25" s="49">
        <f t="shared" si="73"/>
        <v>-6.744E-2</v>
      </c>
      <c r="EO25" s="49">
        <f t="shared" si="74"/>
        <v>8.4736000000000006E-2</v>
      </c>
      <c r="EP25" s="49">
        <f t="shared" si="75"/>
        <v>-0.26796582000000002</v>
      </c>
      <c r="EQ25" s="50" t="e">
        <f t="shared" si="76"/>
        <v>#DIV/0!</v>
      </c>
      <c r="ER25" s="28">
        <f t="shared" si="77"/>
        <v>0</v>
      </c>
      <c r="ES25" s="28">
        <f t="shared" si="78"/>
        <v>0</v>
      </c>
      <c r="ET25" s="28">
        <f t="shared" si="79"/>
        <v>0</v>
      </c>
      <c r="EU25" s="28">
        <f t="shared" si="80"/>
        <v>0</v>
      </c>
      <c r="EV25" s="28">
        <f t="shared" si="81"/>
        <v>0</v>
      </c>
      <c r="EX25" s="48">
        <f t="shared" si="82"/>
        <v>0</v>
      </c>
      <c r="EY25" s="49">
        <f t="shared" si="83"/>
        <v>0</v>
      </c>
      <c r="EZ25" s="49">
        <f t="shared" si="84"/>
        <v>-6.1952E-2</v>
      </c>
      <c r="FA25" s="49">
        <f t="shared" si="85"/>
        <v>-4.5567999999999997E-2</v>
      </c>
      <c r="FB25" s="49">
        <f t="shared" si="86"/>
        <v>-4.5311999999999998E-2</v>
      </c>
      <c r="FC25" s="49">
        <f t="shared" si="87"/>
        <v>0</v>
      </c>
      <c r="FD25" s="49">
        <f t="shared" si="88"/>
        <v>0.152832</v>
      </c>
      <c r="FE25" s="49">
        <f t="shared" si="89"/>
        <v>-4.8259999999999996</v>
      </c>
      <c r="FF25" s="49">
        <f t="shared" si="90"/>
        <v>-0.19303999999999999</v>
      </c>
      <c r="FG25" s="49">
        <f t="shared" si="91"/>
        <v>0.152832</v>
      </c>
      <c r="FH25" s="49">
        <f t="shared" si="92"/>
        <v>-0.50838053999999999</v>
      </c>
      <c r="FI25" s="50" t="e">
        <f t="shared" si="93"/>
        <v>#DIV/0!</v>
      </c>
      <c r="FJ25" s="28">
        <f t="shared" si="94"/>
        <v>0</v>
      </c>
      <c r="FK25" s="28">
        <f t="shared" si="95"/>
        <v>0</v>
      </c>
      <c r="FL25" s="28">
        <f t="shared" si="96"/>
        <v>0</v>
      </c>
      <c r="FM25" s="28">
        <f t="shared" si="97"/>
        <v>0</v>
      </c>
      <c r="FN25" s="28">
        <f t="shared" si="98"/>
        <v>0</v>
      </c>
      <c r="FQ25" s="48">
        <f t="shared" si="99"/>
        <v>0</v>
      </c>
      <c r="FR25" s="49">
        <f t="shared" si="100"/>
        <v>0</v>
      </c>
      <c r="FS25" s="49">
        <f t="shared" si="101"/>
        <v>-5.8563999999999998E-2</v>
      </c>
      <c r="FT25" s="49">
        <f t="shared" si="102"/>
        <v>-2.1538000000000002E-2</v>
      </c>
      <c r="FU25" s="49">
        <f t="shared" si="103"/>
        <v>-4.2833999999999997E-2</v>
      </c>
      <c r="FV25" s="49">
        <f t="shared" si="104"/>
        <v>0</v>
      </c>
      <c r="FW25" s="49">
        <f t="shared" si="105"/>
        <v>0.122936</v>
      </c>
      <c r="FX25" s="49">
        <f t="shared" si="106"/>
        <v>-2.468</v>
      </c>
      <c r="FY25" s="49">
        <f t="shared" si="107"/>
        <v>-9.8720000000000002E-2</v>
      </c>
      <c r="FZ25" s="49">
        <f t="shared" si="108"/>
        <v>0.122936</v>
      </c>
      <c r="GA25" s="49">
        <f t="shared" si="109"/>
        <v>-0.39856673999999997</v>
      </c>
      <c r="GB25" s="50" t="e">
        <f t="shared" si="110"/>
        <v>#DIV/0!</v>
      </c>
      <c r="GC25" s="28">
        <f t="shared" si="111"/>
        <v>0</v>
      </c>
      <c r="GD25" s="28">
        <f t="shared" si="112"/>
        <v>0</v>
      </c>
      <c r="GE25" s="28">
        <f t="shared" si="113"/>
        <v>0</v>
      </c>
      <c r="GF25" s="28">
        <f t="shared" si="114"/>
        <v>0</v>
      </c>
      <c r="GG25" s="28">
        <f t="shared" si="115"/>
        <v>0</v>
      </c>
      <c r="GI25" s="48">
        <f t="shared" si="116"/>
        <v>0</v>
      </c>
      <c r="GJ25" s="49">
        <f t="shared" si="117"/>
        <v>0</v>
      </c>
      <c r="GK25" s="49">
        <f t="shared" si="118"/>
        <v>-4.7523999999999997E-2</v>
      </c>
      <c r="GL25" s="49">
        <f t="shared" si="119"/>
        <v>-3.3790000000000001E-2</v>
      </c>
      <c r="GM25" s="49">
        <f t="shared" si="120"/>
        <v>0</v>
      </c>
      <c r="GN25" s="49">
        <f t="shared" si="121"/>
        <v>8.1313999999999997E-2</v>
      </c>
      <c r="GO25" s="49">
        <f t="shared" si="122"/>
        <v>-2.0539999999999998</v>
      </c>
      <c r="GP25" s="49">
        <f t="shared" si="123"/>
        <v>-8.2159999999999997E-2</v>
      </c>
      <c r="GQ25" s="49">
        <f t="shared" si="124"/>
        <v>8.1313999999999997E-2</v>
      </c>
      <c r="GR25" s="49">
        <f t="shared" si="125"/>
        <v>-0.23213729999999999</v>
      </c>
      <c r="GS25" s="50" t="e">
        <f t="shared" si="126"/>
        <v>#DIV/0!</v>
      </c>
      <c r="GT25" s="28">
        <f t="shared" si="127"/>
        <v>0</v>
      </c>
      <c r="GU25" s="28">
        <f t="shared" si="128"/>
        <v>0</v>
      </c>
      <c r="GV25" s="28">
        <f t="shared" si="129"/>
        <v>0</v>
      </c>
      <c r="GW25" s="28">
        <f t="shared" si="130"/>
        <v>0</v>
      </c>
      <c r="GX25" s="28">
        <f t="shared" si="131"/>
        <v>0</v>
      </c>
      <c r="GZ25" s="48">
        <f t="shared" si="132"/>
        <v>0</v>
      </c>
      <c r="HA25" s="49">
        <f t="shared" si="133"/>
        <v>0</v>
      </c>
      <c r="HB25" s="49">
        <f t="shared" si="134"/>
        <v>-4.7523999999999997E-2</v>
      </c>
      <c r="HC25" s="49">
        <f t="shared" si="135"/>
        <v>-7.7607999999999996E-2</v>
      </c>
      <c r="HD25" s="49">
        <f t="shared" si="136"/>
        <v>-7.3901999999999995E-4</v>
      </c>
      <c r="HE25" s="49">
        <f t="shared" si="137"/>
        <v>0</v>
      </c>
      <c r="HF25" s="49">
        <f t="shared" si="138"/>
        <v>0.12587102</v>
      </c>
      <c r="HG25" s="49">
        <f t="shared" si="139"/>
        <v>-3.7707799999999998</v>
      </c>
      <c r="HH25" s="49">
        <f t="shared" si="140"/>
        <v>-0.1508312</v>
      </c>
      <c r="HI25" s="49">
        <f t="shared" si="141"/>
        <v>0.12587102</v>
      </c>
      <c r="HJ25" s="49">
        <f t="shared" si="142"/>
        <v>-0.53698631999999991</v>
      </c>
      <c r="HK25" s="50" t="e">
        <f t="shared" si="143"/>
        <v>#DIV/0!</v>
      </c>
      <c r="HL25" s="28">
        <f t="shared" si="144"/>
        <v>0</v>
      </c>
      <c r="HM25" s="28">
        <f t="shared" si="145"/>
        <v>0</v>
      </c>
      <c r="HN25" s="28">
        <f t="shared" si="146"/>
        <v>0</v>
      </c>
      <c r="HO25" s="28">
        <f t="shared" si="147"/>
        <v>0</v>
      </c>
      <c r="HP25" s="28">
        <f t="shared" si="148"/>
        <v>0</v>
      </c>
    </row>
    <row r="26" spans="1:224" s="28" customFormat="1" ht="15.75" thickBot="1" x14ac:dyDescent="0.3">
      <c r="A26" s="46"/>
      <c r="B26" s="32"/>
      <c r="C26" s="161">
        <v>7</v>
      </c>
      <c r="D26" s="161"/>
      <c r="E26" s="149"/>
      <c r="F26" s="150"/>
      <c r="G26" s="169"/>
      <c r="H26" s="170"/>
      <c r="I26" s="170"/>
      <c r="J26" s="169"/>
      <c r="K26" s="170"/>
      <c r="L26" s="171"/>
      <c r="M26" s="169"/>
      <c r="N26" s="170"/>
      <c r="O26" s="171"/>
      <c r="P26" s="169"/>
      <c r="Q26" s="170"/>
      <c r="R26" s="170"/>
      <c r="S26" s="171"/>
      <c r="T26" s="169"/>
      <c r="U26" s="171"/>
      <c r="V26" s="149"/>
      <c r="W26" s="151"/>
      <c r="X26" s="150"/>
      <c r="Y26" s="152" t="str">
        <f t="shared" si="0"/>
        <v/>
      </c>
      <c r="Z26" s="153"/>
      <c r="AA26" s="154" t="str">
        <f t="shared" si="4"/>
        <v/>
      </c>
      <c r="AB26" s="155"/>
      <c r="AC26" s="80" t="str">
        <f t="shared" si="5"/>
        <v/>
      </c>
      <c r="AD26" s="132" t="str">
        <f t="shared" si="6"/>
        <v/>
      </c>
      <c r="AE26" s="156"/>
      <c r="AF26" s="133"/>
      <c r="AG26" s="35"/>
      <c r="AH26" s="46"/>
      <c r="AI26" s="46"/>
      <c r="AJ26" s="157">
        <v>7</v>
      </c>
      <c r="AK26" s="157"/>
      <c r="AL26" s="126" t="s">
        <v>82</v>
      </c>
      <c r="AM26" s="127"/>
      <c r="AN26" s="127"/>
      <c r="AO26" s="128"/>
      <c r="AP26" s="85"/>
      <c r="AQ26" s="129" t="str">
        <f t="shared" si="7"/>
        <v/>
      </c>
      <c r="AR26" s="130"/>
      <c r="AS26" s="131"/>
      <c r="AT26" s="132" t="str">
        <f t="shared" si="8"/>
        <v/>
      </c>
      <c r="AU26" s="133"/>
      <c r="AV26" s="129" t="str">
        <f t="shared" si="9"/>
        <v/>
      </c>
      <c r="AW26" s="131"/>
      <c r="AX26" s="36">
        <f t="shared" si="1"/>
        <v>0</v>
      </c>
      <c r="AY26" s="36">
        <f t="shared" si="10"/>
        <v>0</v>
      </c>
      <c r="AZ26" s="36"/>
      <c r="BA26" s="36"/>
      <c r="BB26" s="36"/>
      <c r="BC26" s="36">
        <f t="shared" si="11"/>
        <v>0</v>
      </c>
      <c r="BD26" s="28">
        <f t="shared" si="12"/>
        <v>0</v>
      </c>
      <c r="BE26" s="28">
        <f t="shared" si="13"/>
        <v>0</v>
      </c>
      <c r="BF26" s="28">
        <f t="shared" si="14"/>
        <v>0</v>
      </c>
      <c r="BG26" s="28" t="e">
        <f t="shared" si="15"/>
        <v>#VALUE!</v>
      </c>
      <c r="BH26" s="28" t="e">
        <f t="shared" si="16"/>
        <v>#VALUE!</v>
      </c>
      <c r="BI26" s="79" t="e">
        <f t="shared" si="17"/>
        <v>#VALUE!</v>
      </c>
      <c r="BJ26" s="28" t="e">
        <f t="shared" si="18"/>
        <v>#VALUE!</v>
      </c>
      <c r="BK26" s="28" t="e">
        <f t="shared" si="19"/>
        <v>#VALUE!</v>
      </c>
      <c r="BL26" s="28" t="str">
        <f t="shared" si="20"/>
        <v>se serve</v>
      </c>
      <c r="BM26" s="28" t="str">
        <f t="shared" si="21"/>
        <v>A</v>
      </c>
      <c r="BN26" s="28" t="e">
        <f t="shared" si="22"/>
        <v>#VALUE!</v>
      </c>
      <c r="BO26" s="28" t="str">
        <f t="shared" si="23"/>
        <v>D</v>
      </c>
      <c r="BP26" s="28" t="str">
        <f t="shared" si="24"/>
        <v>B</v>
      </c>
      <c r="BQ26" s="28" t="str">
        <f t="shared" si="25"/>
        <v>A</v>
      </c>
      <c r="BR26" s="28" t="str">
        <f t="shared" si="149"/>
        <v/>
      </c>
      <c r="BS26" s="28" t="str">
        <f t="shared" si="26"/>
        <v/>
      </c>
      <c r="BT26" s="70" t="e">
        <f t="shared" si="27"/>
        <v>#VALUE!</v>
      </c>
      <c r="BU26" s="67" t="e">
        <f t="shared" si="28"/>
        <v>#VALUE!</v>
      </c>
      <c r="BV26" s="71" t="e">
        <f t="shared" si="29"/>
        <v>#VALUE!</v>
      </c>
      <c r="BW26" s="69" t="e">
        <f t="shared" si="30"/>
        <v>#VALUE!</v>
      </c>
      <c r="BX26" s="72" t="e">
        <f>IF(BS26="NO","",HLOOKUP(BS26*1,$BY$19:$CE$38,8))</f>
        <v>#VALUE!</v>
      </c>
      <c r="BY26" s="28" t="e">
        <f t="shared" si="31"/>
        <v>#DIV/0!</v>
      </c>
      <c r="BZ26" s="28" t="e">
        <f t="shared" si="32"/>
        <v>#DIV/0!</v>
      </c>
      <c r="CA26" s="28" t="e">
        <f t="shared" si="33"/>
        <v>#DIV/0!</v>
      </c>
      <c r="CB26" s="28" t="e">
        <f t="shared" si="34"/>
        <v>#DIV/0!</v>
      </c>
      <c r="CC26" s="28" t="e">
        <f t="shared" si="35"/>
        <v>#DIV/0!</v>
      </c>
      <c r="CD26" s="28" t="e">
        <f t="shared" si="36"/>
        <v>#DIV/0!</v>
      </c>
      <c r="CE26" s="28" t="e">
        <f t="shared" si="37"/>
        <v>#DIV/0!</v>
      </c>
      <c r="CI26" s="110" t="s">
        <v>46</v>
      </c>
      <c r="CJ26" s="104" t="s">
        <v>140</v>
      </c>
      <c r="CK26" s="104"/>
      <c r="CL26" s="114">
        <f>AA8</f>
        <v>1.8</v>
      </c>
      <c r="CM26" s="105">
        <f>AD8</f>
        <v>1.7</v>
      </c>
      <c r="CO26" s="28">
        <v>23</v>
      </c>
      <c r="CQ26" s="28">
        <v>1.6</v>
      </c>
      <c r="CS26" s="29"/>
      <c r="CT26" s="30"/>
      <c r="CU26" s="31"/>
      <c r="CV26" s="31"/>
      <c r="CW26" s="30"/>
      <c r="CZ26" s="48">
        <f t="shared" si="2"/>
        <v>0</v>
      </c>
      <c r="DA26" s="49">
        <f t="shared" si="38"/>
        <v>0</v>
      </c>
      <c r="DB26" s="49">
        <f t="shared" si="39"/>
        <v>0</v>
      </c>
      <c r="DC26" s="49">
        <f t="shared" si="40"/>
        <v>0</v>
      </c>
      <c r="DD26" s="49">
        <f t="shared" si="41"/>
        <v>0</v>
      </c>
      <c r="DE26" s="49">
        <f t="shared" si="42"/>
        <v>0</v>
      </c>
      <c r="DF26" s="49">
        <f t="shared" si="43"/>
        <v>0</v>
      </c>
      <c r="DG26" s="49">
        <f t="shared" si="44"/>
        <v>0</v>
      </c>
      <c r="DH26" s="49">
        <f t="shared" si="45"/>
        <v>0</v>
      </c>
      <c r="DI26" s="50" t="e">
        <f t="shared" si="46"/>
        <v>#DIV/0!</v>
      </c>
      <c r="DJ26" s="49">
        <f t="shared" si="47"/>
        <v>0</v>
      </c>
      <c r="DK26" s="49">
        <f t="shared" si="48"/>
        <v>0</v>
      </c>
      <c r="DL26" s="49">
        <f t="shared" si="49"/>
        <v>0</v>
      </c>
      <c r="DM26" s="49">
        <f t="shared" si="50"/>
        <v>0</v>
      </c>
      <c r="DN26" s="49">
        <f t="shared" si="51"/>
        <v>0</v>
      </c>
      <c r="DO26" s="49"/>
      <c r="DP26" s="48">
        <f t="shared" si="52"/>
        <v>218</v>
      </c>
      <c r="DQ26" s="49">
        <f t="shared" si="53"/>
        <v>0</v>
      </c>
      <c r="DR26" s="49">
        <f t="shared" si="54"/>
        <v>4.7523999999999997E-2</v>
      </c>
      <c r="DS26" s="49">
        <f t="shared" si="55"/>
        <v>-6.2658000000000005E-2</v>
      </c>
      <c r="DT26" s="49">
        <f t="shared" si="56"/>
        <v>0</v>
      </c>
      <c r="DU26" s="49">
        <f t="shared" si="57"/>
        <v>1.5134000000000009E-2</v>
      </c>
      <c r="DV26" s="49">
        <f t="shared" si="58"/>
        <v>-0.79</v>
      </c>
      <c r="DW26" s="49">
        <f t="shared" si="59"/>
        <v>-3.1600000000000003E-2</v>
      </c>
      <c r="DX26" s="49">
        <f t="shared" si="60"/>
        <v>1.5134000000000009E-2</v>
      </c>
      <c r="DY26" s="49">
        <f t="shared" si="61"/>
        <v>-0.21241062000000002</v>
      </c>
      <c r="DZ26" s="50" t="e">
        <f t="shared" si="62"/>
        <v>#DIV/0!</v>
      </c>
      <c r="EA26" s="49">
        <f t="shared" si="63"/>
        <v>0</v>
      </c>
      <c r="EB26" s="49">
        <f t="shared" si="64"/>
        <v>0</v>
      </c>
      <c r="EC26" s="49">
        <f t="shared" si="65"/>
        <v>0</v>
      </c>
      <c r="ED26" s="49">
        <f t="shared" si="66"/>
        <v>0</v>
      </c>
      <c r="EE26" s="49">
        <f t="shared" si="67"/>
        <v>0</v>
      </c>
      <c r="EF26" s="49"/>
      <c r="EG26" s="48">
        <f t="shared" si="3"/>
        <v>0</v>
      </c>
      <c r="EH26" s="49">
        <f t="shared" si="150"/>
        <v>0</v>
      </c>
      <c r="EI26" s="49">
        <f t="shared" si="68"/>
        <v>-6.1952E-2</v>
      </c>
      <c r="EJ26" s="49">
        <f t="shared" si="69"/>
        <v>-2.2783999999999999E-2</v>
      </c>
      <c r="EK26" s="49">
        <f t="shared" si="70"/>
        <v>0</v>
      </c>
      <c r="EL26" s="49">
        <f t="shared" si="71"/>
        <v>8.4736000000000006E-2</v>
      </c>
      <c r="EM26" s="49">
        <f t="shared" si="72"/>
        <v>-1.6859999999999999</v>
      </c>
      <c r="EN26" s="49">
        <f t="shared" si="73"/>
        <v>-6.744E-2</v>
      </c>
      <c r="EO26" s="49">
        <f t="shared" si="74"/>
        <v>8.4736000000000006E-2</v>
      </c>
      <c r="EP26" s="49">
        <f t="shared" si="75"/>
        <v>-0.26796582000000002</v>
      </c>
      <c r="EQ26" s="50" t="e">
        <f t="shared" si="76"/>
        <v>#DIV/0!</v>
      </c>
      <c r="ER26" s="28">
        <f t="shared" si="77"/>
        <v>0</v>
      </c>
      <c r="ES26" s="28">
        <f t="shared" si="78"/>
        <v>0</v>
      </c>
      <c r="ET26" s="28">
        <f t="shared" si="79"/>
        <v>0</v>
      </c>
      <c r="EU26" s="28">
        <f t="shared" si="80"/>
        <v>0</v>
      </c>
      <c r="EV26" s="28">
        <f t="shared" si="81"/>
        <v>0</v>
      </c>
      <c r="EX26" s="48">
        <f t="shared" si="82"/>
        <v>0</v>
      </c>
      <c r="EY26" s="49">
        <f t="shared" si="83"/>
        <v>0</v>
      </c>
      <c r="EZ26" s="49">
        <f t="shared" si="84"/>
        <v>-6.1952E-2</v>
      </c>
      <c r="FA26" s="49">
        <f t="shared" si="85"/>
        <v>-4.5567999999999997E-2</v>
      </c>
      <c r="FB26" s="49">
        <f t="shared" si="86"/>
        <v>-4.5311999999999998E-2</v>
      </c>
      <c r="FC26" s="49">
        <f t="shared" si="87"/>
        <v>0</v>
      </c>
      <c r="FD26" s="49">
        <f t="shared" si="88"/>
        <v>0.152832</v>
      </c>
      <c r="FE26" s="49">
        <f t="shared" si="89"/>
        <v>-4.8259999999999996</v>
      </c>
      <c r="FF26" s="49">
        <f t="shared" si="90"/>
        <v>-0.19303999999999999</v>
      </c>
      <c r="FG26" s="49">
        <f t="shared" si="91"/>
        <v>0.152832</v>
      </c>
      <c r="FH26" s="49">
        <f t="shared" si="92"/>
        <v>-0.50838053999999999</v>
      </c>
      <c r="FI26" s="50" t="e">
        <f t="shared" si="93"/>
        <v>#DIV/0!</v>
      </c>
      <c r="FJ26" s="28">
        <f t="shared" si="94"/>
        <v>0</v>
      </c>
      <c r="FK26" s="28">
        <f t="shared" si="95"/>
        <v>0</v>
      </c>
      <c r="FL26" s="28">
        <f t="shared" si="96"/>
        <v>0</v>
      </c>
      <c r="FM26" s="28">
        <f t="shared" si="97"/>
        <v>0</v>
      </c>
      <c r="FN26" s="28">
        <f t="shared" si="98"/>
        <v>0</v>
      </c>
      <c r="FQ26" s="48">
        <f t="shared" si="99"/>
        <v>0</v>
      </c>
      <c r="FR26" s="49">
        <f t="shared" si="100"/>
        <v>0</v>
      </c>
      <c r="FS26" s="49">
        <f t="shared" si="101"/>
        <v>-5.8563999999999998E-2</v>
      </c>
      <c r="FT26" s="49">
        <f t="shared" si="102"/>
        <v>-2.1538000000000002E-2</v>
      </c>
      <c r="FU26" s="49">
        <f t="shared" si="103"/>
        <v>-4.2833999999999997E-2</v>
      </c>
      <c r="FV26" s="49">
        <f t="shared" si="104"/>
        <v>0</v>
      </c>
      <c r="FW26" s="49">
        <f t="shared" si="105"/>
        <v>0.122936</v>
      </c>
      <c r="FX26" s="49">
        <f t="shared" si="106"/>
        <v>-2.468</v>
      </c>
      <c r="FY26" s="49">
        <f t="shared" si="107"/>
        <v>-9.8720000000000002E-2</v>
      </c>
      <c r="FZ26" s="49">
        <f t="shared" si="108"/>
        <v>0.122936</v>
      </c>
      <c r="GA26" s="49">
        <f t="shared" si="109"/>
        <v>-0.39856673999999997</v>
      </c>
      <c r="GB26" s="50" t="e">
        <f t="shared" si="110"/>
        <v>#DIV/0!</v>
      </c>
      <c r="GC26" s="28">
        <f t="shared" si="111"/>
        <v>0</v>
      </c>
      <c r="GD26" s="28">
        <f t="shared" si="112"/>
        <v>0</v>
      </c>
      <c r="GE26" s="28">
        <f t="shared" si="113"/>
        <v>0</v>
      </c>
      <c r="GF26" s="28">
        <f t="shared" si="114"/>
        <v>0</v>
      </c>
      <c r="GG26" s="28">
        <f t="shared" si="115"/>
        <v>0</v>
      </c>
      <c r="GI26" s="48">
        <f t="shared" si="116"/>
        <v>0</v>
      </c>
      <c r="GJ26" s="49">
        <f t="shared" si="117"/>
        <v>0</v>
      </c>
      <c r="GK26" s="49">
        <f t="shared" si="118"/>
        <v>-4.7523999999999997E-2</v>
      </c>
      <c r="GL26" s="49">
        <f t="shared" si="119"/>
        <v>-3.3790000000000001E-2</v>
      </c>
      <c r="GM26" s="49">
        <f t="shared" si="120"/>
        <v>0</v>
      </c>
      <c r="GN26" s="49">
        <f t="shared" si="121"/>
        <v>8.1313999999999997E-2</v>
      </c>
      <c r="GO26" s="49">
        <f t="shared" si="122"/>
        <v>-2.0539999999999998</v>
      </c>
      <c r="GP26" s="49">
        <f t="shared" si="123"/>
        <v>-8.2159999999999997E-2</v>
      </c>
      <c r="GQ26" s="49">
        <f t="shared" si="124"/>
        <v>8.1313999999999997E-2</v>
      </c>
      <c r="GR26" s="49">
        <f t="shared" si="125"/>
        <v>-0.23213729999999999</v>
      </c>
      <c r="GS26" s="50" t="e">
        <f t="shared" si="126"/>
        <v>#DIV/0!</v>
      </c>
      <c r="GT26" s="28">
        <f t="shared" si="127"/>
        <v>0</v>
      </c>
      <c r="GU26" s="28">
        <f t="shared" si="128"/>
        <v>0</v>
      </c>
      <c r="GV26" s="28">
        <f t="shared" si="129"/>
        <v>0</v>
      </c>
      <c r="GW26" s="28">
        <f t="shared" si="130"/>
        <v>0</v>
      </c>
      <c r="GX26" s="28">
        <f t="shared" si="131"/>
        <v>0</v>
      </c>
      <c r="GZ26" s="48">
        <f t="shared" si="132"/>
        <v>0</v>
      </c>
      <c r="HA26" s="49">
        <f t="shared" si="133"/>
        <v>0</v>
      </c>
      <c r="HB26" s="49">
        <f t="shared" si="134"/>
        <v>-4.7523999999999997E-2</v>
      </c>
      <c r="HC26" s="49">
        <f t="shared" si="135"/>
        <v>-7.7607999999999996E-2</v>
      </c>
      <c r="HD26" s="49">
        <f t="shared" si="136"/>
        <v>-7.3901999999999995E-4</v>
      </c>
      <c r="HE26" s="49">
        <f t="shared" si="137"/>
        <v>0</v>
      </c>
      <c r="HF26" s="49">
        <f t="shared" si="138"/>
        <v>0.12587102</v>
      </c>
      <c r="HG26" s="49">
        <f t="shared" si="139"/>
        <v>-3.7707799999999998</v>
      </c>
      <c r="HH26" s="49">
        <f t="shared" si="140"/>
        <v>-0.1508312</v>
      </c>
      <c r="HI26" s="49">
        <f t="shared" si="141"/>
        <v>0.12587102</v>
      </c>
      <c r="HJ26" s="49">
        <f t="shared" si="142"/>
        <v>-0.53698631999999991</v>
      </c>
      <c r="HK26" s="50" t="e">
        <f t="shared" si="143"/>
        <v>#DIV/0!</v>
      </c>
      <c r="HL26" s="28">
        <f t="shared" si="144"/>
        <v>0</v>
      </c>
      <c r="HM26" s="28">
        <f t="shared" si="145"/>
        <v>0</v>
      </c>
      <c r="HN26" s="28">
        <f t="shared" si="146"/>
        <v>0</v>
      </c>
      <c r="HO26" s="28">
        <f t="shared" si="147"/>
        <v>0</v>
      </c>
      <c r="HP26" s="28">
        <f t="shared" si="148"/>
        <v>0</v>
      </c>
    </row>
    <row r="27" spans="1:224" s="28" customFormat="1" ht="15.75" thickBot="1" x14ac:dyDescent="0.3">
      <c r="A27" s="46"/>
      <c r="B27" s="32"/>
      <c r="C27" s="161">
        <v>8</v>
      </c>
      <c r="D27" s="161"/>
      <c r="E27" s="164"/>
      <c r="F27" s="166"/>
      <c r="G27" s="162"/>
      <c r="H27" s="168"/>
      <c r="I27" s="168"/>
      <c r="J27" s="162"/>
      <c r="K27" s="168"/>
      <c r="L27" s="163"/>
      <c r="M27" s="162"/>
      <c r="N27" s="168"/>
      <c r="O27" s="163"/>
      <c r="P27" s="162"/>
      <c r="Q27" s="168"/>
      <c r="R27" s="168"/>
      <c r="S27" s="163"/>
      <c r="T27" s="162"/>
      <c r="U27" s="163"/>
      <c r="V27" s="164"/>
      <c r="W27" s="165"/>
      <c r="X27" s="166"/>
      <c r="Y27" s="152" t="str">
        <f t="shared" si="0"/>
        <v/>
      </c>
      <c r="Z27" s="153"/>
      <c r="AA27" s="154" t="str">
        <f t="shared" si="4"/>
        <v/>
      </c>
      <c r="AB27" s="155"/>
      <c r="AC27" s="80" t="str">
        <f t="shared" si="5"/>
        <v/>
      </c>
      <c r="AD27" s="132" t="str">
        <f t="shared" si="6"/>
        <v/>
      </c>
      <c r="AE27" s="156"/>
      <c r="AF27" s="133"/>
      <c r="AG27" s="35"/>
      <c r="AH27" s="46"/>
      <c r="AI27" s="46"/>
      <c r="AJ27" s="167">
        <v>8</v>
      </c>
      <c r="AK27" s="167"/>
      <c r="AL27" s="158" t="s">
        <v>82</v>
      </c>
      <c r="AM27" s="159"/>
      <c r="AN27" s="159"/>
      <c r="AO27" s="160"/>
      <c r="AP27" s="86"/>
      <c r="AQ27" s="129" t="str">
        <f t="shared" si="7"/>
        <v/>
      </c>
      <c r="AR27" s="130"/>
      <c r="AS27" s="131"/>
      <c r="AT27" s="132" t="str">
        <f t="shared" si="8"/>
        <v/>
      </c>
      <c r="AU27" s="133"/>
      <c r="AV27" s="129" t="str">
        <f t="shared" si="9"/>
        <v/>
      </c>
      <c r="AW27" s="131"/>
      <c r="AX27" s="36">
        <f t="shared" si="1"/>
        <v>0</v>
      </c>
      <c r="AY27" s="36">
        <f t="shared" si="10"/>
        <v>0</v>
      </c>
      <c r="AZ27" s="36"/>
      <c r="BA27" s="36"/>
      <c r="BB27" s="36"/>
      <c r="BC27" s="36">
        <f t="shared" si="11"/>
        <v>0</v>
      </c>
      <c r="BD27" s="28">
        <f t="shared" si="12"/>
        <v>0</v>
      </c>
      <c r="BE27" s="28">
        <f t="shared" si="13"/>
        <v>0</v>
      </c>
      <c r="BF27" s="28">
        <f t="shared" si="14"/>
        <v>0</v>
      </c>
      <c r="BG27" s="28" t="e">
        <f t="shared" si="15"/>
        <v>#VALUE!</v>
      </c>
      <c r="BH27" s="28" t="e">
        <f t="shared" si="16"/>
        <v>#VALUE!</v>
      </c>
      <c r="BI27" s="79" t="e">
        <f t="shared" si="17"/>
        <v>#VALUE!</v>
      </c>
      <c r="BJ27" s="28" t="e">
        <f t="shared" si="18"/>
        <v>#VALUE!</v>
      </c>
      <c r="BK27" s="28" t="e">
        <f t="shared" si="19"/>
        <v>#VALUE!</v>
      </c>
      <c r="BL27" s="28" t="str">
        <f t="shared" si="20"/>
        <v>se serve</v>
      </c>
      <c r="BM27" s="28" t="str">
        <f t="shared" si="21"/>
        <v>A</v>
      </c>
      <c r="BN27" s="28" t="e">
        <f t="shared" si="22"/>
        <v>#VALUE!</v>
      </c>
      <c r="BO27" s="28" t="str">
        <f t="shared" si="23"/>
        <v>D</v>
      </c>
      <c r="BP27" s="28" t="str">
        <f t="shared" si="24"/>
        <v>B</v>
      </c>
      <c r="BQ27" s="28" t="str">
        <f t="shared" si="25"/>
        <v>A</v>
      </c>
      <c r="BR27" s="28" t="str">
        <f t="shared" si="149"/>
        <v/>
      </c>
      <c r="BS27" s="28" t="str">
        <f t="shared" si="26"/>
        <v/>
      </c>
      <c r="BT27" s="70" t="e">
        <f t="shared" si="27"/>
        <v>#VALUE!</v>
      </c>
      <c r="BU27" s="67" t="e">
        <f t="shared" si="28"/>
        <v>#VALUE!</v>
      </c>
      <c r="BV27" s="71" t="e">
        <f t="shared" si="29"/>
        <v>#VALUE!</v>
      </c>
      <c r="BW27" s="69" t="e">
        <f t="shared" si="30"/>
        <v>#VALUE!</v>
      </c>
      <c r="BX27" s="72" t="e">
        <f>IF(BS27="NO","",HLOOKUP(BS27*1,$BY$19:$CE$38,9))</f>
        <v>#VALUE!</v>
      </c>
      <c r="BY27" s="28" t="e">
        <f t="shared" si="31"/>
        <v>#DIV/0!</v>
      </c>
      <c r="BZ27" s="28" t="e">
        <f t="shared" si="32"/>
        <v>#DIV/0!</v>
      </c>
      <c r="CA27" s="28" t="e">
        <f t="shared" si="33"/>
        <v>#DIV/0!</v>
      </c>
      <c r="CB27" s="28" t="e">
        <f t="shared" si="34"/>
        <v>#DIV/0!</v>
      </c>
      <c r="CC27" s="28" t="e">
        <f t="shared" si="35"/>
        <v>#DIV/0!</v>
      </c>
      <c r="CD27" s="28" t="e">
        <f t="shared" si="36"/>
        <v>#DIV/0!</v>
      </c>
      <c r="CE27" s="28" t="e">
        <f t="shared" si="37"/>
        <v>#DIV/0!</v>
      </c>
      <c r="CI27" s="100"/>
      <c r="CJ27" s="96"/>
      <c r="CK27" s="96"/>
      <c r="CL27" s="113"/>
      <c r="CM27" s="101"/>
      <c r="CO27" s="28">
        <v>24</v>
      </c>
      <c r="CQ27" s="28">
        <v>1.7</v>
      </c>
      <c r="CS27" s="29"/>
      <c r="CT27" s="30"/>
      <c r="CU27" s="31"/>
      <c r="CV27" s="31"/>
      <c r="CW27" s="30"/>
      <c r="CZ27" s="48">
        <f t="shared" si="2"/>
        <v>0</v>
      </c>
      <c r="DA27" s="49">
        <f t="shared" si="38"/>
        <v>0</v>
      </c>
      <c r="DB27" s="49">
        <f t="shared" si="39"/>
        <v>0</v>
      </c>
      <c r="DC27" s="49">
        <f t="shared" si="40"/>
        <v>0</v>
      </c>
      <c r="DD27" s="49">
        <f t="shared" si="41"/>
        <v>0</v>
      </c>
      <c r="DE27" s="49">
        <f t="shared" si="42"/>
        <v>0</v>
      </c>
      <c r="DF27" s="49">
        <f t="shared" si="43"/>
        <v>0</v>
      </c>
      <c r="DG27" s="49">
        <f t="shared" si="44"/>
        <v>0</v>
      </c>
      <c r="DH27" s="49">
        <f t="shared" si="45"/>
        <v>0</v>
      </c>
      <c r="DI27" s="50" t="e">
        <f t="shared" si="46"/>
        <v>#DIV/0!</v>
      </c>
      <c r="DJ27" s="49">
        <f t="shared" si="47"/>
        <v>0</v>
      </c>
      <c r="DK27" s="49">
        <f t="shared" si="48"/>
        <v>0</v>
      </c>
      <c r="DL27" s="49">
        <f t="shared" si="49"/>
        <v>0</v>
      </c>
      <c r="DM27" s="49">
        <f t="shared" si="50"/>
        <v>0</v>
      </c>
      <c r="DN27" s="49">
        <f t="shared" si="51"/>
        <v>0</v>
      </c>
      <c r="DO27" s="49"/>
      <c r="DP27" s="48">
        <f t="shared" si="52"/>
        <v>218</v>
      </c>
      <c r="DQ27" s="49">
        <f t="shared" si="53"/>
        <v>0</v>
      </c>
      <c r="DR27" s="49">
        <f t="shared" si="54"/>
        <v>4.7523999999999997E-2</v>
      </c>
      <c r="DS27" s="49">
        <f t="shared" si="55"/>
        <v>-6.2658000000000005E-2</v>
      </c>
      <c r="DT27" s="49">
        <f t="shared" si="56"/>
        <v>0</v>
      </c>
      <c r="DU27" s="49">
        <f t="shared" si="57"/>
        <v>1.5134000000000009E-2</v>
      </c>
      <c r="DV27" s="49">
        <f t="shared" si="58"/>
        <v>-0.79</v>
      </c>
      <c r="DW27" s="49">
        <f t="shared" si="59"/>
        <v>-3.1600000000000003E-2</v>
      </c>
      <c r="DX27" s="49">
        <f t="shared" si="60"/>
        <v>1.5134000000000009E-2</v>
      </c>
      <c r="DY27" s="49">
        <f t="shared" si="61"/>
        <v>-0.21241062000000002</v>
      </c>
      <c r="DZ27" s="50" t="e">
        <f t="shared" si="62"/>
        <v>#DIV/0!</v>
      </c>
      <c r="EA27" s="49">
        <f t="shared" si="63"/>
        <v>0</v>
      </c>
      <c r="EB27" s="49">
        <f t="shared" si="64"/>
        <v>0</v>
      </c>
      <c r="EC27" s="49">
        <f t="shared" si="65"/>
        <v>0</v>
      </c>
      <c r="ED27" s="49">
        <f t="shared" si="66"/>
        <v>0</v>
      </c>
      <c r="EE27" s="49">
        <f t="shared" si="67"/>
        <v>0</v>
      </c>
      <c r="EF27" s="49"/>
      <c r="EG27" s="48">
        <f t="shared" si="3"/>
        <v>0</v>
      </c>
      <c r="EH27" s="49">
        <f t="shared" si="150"/>
        <v>0</v>
      </c>
      <c r="EI27" s="49">
        <f t="shared" si="68"/>
        <v>-6.1952E-2</v>
      </c>
      <c r="EJ27" s="49">
        <f t="shared" si="69"/>
        <v>-2.2783999999999999E-2</v>
      </c>
      <c r="EK27" s="49">
        <f t="shared" si="70"/>
        <v>0</v>
      </c>
      <c r="EL27" s="49">
        <f t="shared" si="71"/>
        <v>8.4736000000000006E-2</v>
      </c>
      <c r="EM27" s="49">
        <f t="shared" si="72"/>
        <v>-1.6859999999999999</v>
      </c>
      <c r="EN27" s="49">
        <f t="shared" si="73"/>
        <v>-6.744E-2</v>
      </c>
      <c r="EO27" s="49">
        <f t="shared" si="74"/>
        <v>8.4736000000000006E-2</v>
      </c>
      <c r="EP27" s="49">
        <f t="shared" si="75"/>
        <v>-0.26796582000000002</v>
      </c>
      <c r="EQ27" s="50" t="e">
        <f t="shared" si="76"/>
        <v>#DIV/0!</v>
      </c>
      <c r="ER27" s="28">
        <f t="shared" si="77"/>
        <v>0</v>
      </c>
      <c r="ES27" s="28">
        <f t="shared" si="78"/>
        <v>0</v>
      </c>
      <c r="ET27" s="28">
        <f t="shared" si="79"/>
        <v>0</v>
      </c>
      <c r="EU27" s="28">
        <f t="shared" si="80"/>
        <v>0</v>
      </c>
      <c r="EV27" s="28">
        <f t="shared" si="81"/>
        <v>0</v>
      </c>
      <c r="EX27" s="48">
        <f t="shared" si="82"/>
        <v>0</v>
      </c>
      <c r="EY27" s="49">
        <f t="shared" si="83"/>
        <v>0</v>
      </c>
      <c r="EZ27" s="49">
        <f t="shared" si="84"/>
        <v>-6.1952E-2</v>
      </c>
      <c r="FA27" s="49">
        <f t="shared" si="85"/>
        <v>-4.5567999999999997E-2</v>
      </c>
      <c r="FB27" s="49">
        <f t="shared" si="86"/>
        <v>-4.5311999999999998E-2</v>
      </c>
      <c r="FC27" s="49">
        <f t="shared" si="87"/>
        <v>0</v>
      </c>
      <c r="FD27" s="49">
        <f t="shared" si="88"/>
        <v>0.152832</v>
      </c>
      <c r="FE27" s="49">
        <f t="shared" si="89"/>
        <v>-4.8259999999999996</v>
      </c>
      <c r="FF27" s="49">
        <f t="shared" si="90"/>
        <v>-0.19303999999999999</v>
      </c>
      <c r="FG27" s="49">
        <f t="shared" si="91"/>
        <v>0.152832</v>
      </c>
      <c r="FH27" s="49">
        <f t="shared" si="92"/>
        <v>-0.50838053999999999</v>
      </c>
      <c r="FI27" s="50" t="e">
        <f t="shared" si="93"/>
        <v>#DIV/0!</v>
      </c>
      <c r="FJ27" s="28">
        <f t="shared" si="94"/>
        <v>0</v>
      </c>
      <c r="FK27" s="28">
        <f t="shared" si="95"/>
        <v>0</v>
      </c>
      <c r="FL27" s="28">
        <f t="shared" si="96"/>
        <v>0</v>
      </c>
      <c r="FM27" s="28">
        <f t="shared" si="97"/>
        <v>0</v>
      </c>
      <c r="FN27" s="28">
        <f t="shared" si="98"/>
        <v>0</v>
      </c>
      <c r="FQ27" s="48">
        <f t="shared" si="99"/>
        <v>0</v>
      </c>
      <c r="FR27" s="49">
        <f t="shared" si="100"/>
        <v>0</v>
      </c>
      <c r="FS27" s="49">
        <f t="shared" si="101"/>
        <v>-5.8563999999999998E-2</v>
      </c>
      <c r="FT27" s="49">
        <f t="shared" si="102"/>
        <v>-2.1538000000000002E-2</v>
      </c>
      <c r="FU27" s="49">
        <f t="shared" si="103"/>
        <v>-4.2833999999999997E-2</v>
      </c>
      <c r="FV27" s="49">
        <f t="shared" si="104"/>
        <v>0</v>
      </c>
      <c r="FW27" s="49">
        <f t="shared" si="105"/>
        <v>0.122936</v>
      </c>
      <c r="FX27" s="49">
        <f t="shared" si="106"/>
        <v>-2.468</v>
      </c>
      <c r="FY27" s="49">
        <f t="shared" si="107"/>
        <v>-9.8720000000000002E-2</v>
      </c>
      <c r="FZ27" s="49">
        <f t="shared" si="108"/>
        <v>0.122936</v>
      </c>
      <c r="GA27" s="49">
        <f t="shared" si="109"/>
        <v>-0.39856673999999997</v>
      </c>
      <c r="GB27" s="50" t="e">
        <f t="shared" si="110"/>
        <v>#DIV/0!</v>
      </c>
      <c r="GC27" s="28">
        <f t="shared" si="111"/>
        <v>0</v>
      </c>
      <c r="GD27" s="28">
        <f t="shared" si="112"/>
        <v>0</v>
      </c>
      <c r="GE27" s="28">
        <f t="shared" si="113"/>
        <v>0</v>
      </c>
      <c r="GF27" s="28">
        <f t="shared" si="114"/>
        <v>0</v>
      </c>
      <c r="GG27" s="28">
        <f t="shared" si="115"/>
        <v>0</v>
      </c>
      <c r="GI27" s="48">
        <f t="shared" si="116"/>
        <v>0</v>
      </c>
      <c r="GJ27" s="49">
        <f t="shared" si="117"/>
        <v>0</v>
      </c>
      <c r="GK27" s="49">
        <f t="shared" si="118"/>
        <v>-4.7523999999999997E-2</v>
      </c>
      <c r="GL27" s="49">
        <f t="shared" si="119"/>
        <v>-3.3790000000000001E-2</v>
      </c>
      <c r="GM27" s="49">
        <f t="shared" si="120"/>
        <v>0</v>
      </c>
      <c r="GN27" s="49">
        <f t="shared" si="121"/>
        <v>8.1313999999999997E-2</v>
      </c>
      <c r="GO27" s="49">
        <f t="shared" si="122"/>
        <v>-2.0539999999999998</v>
      </c>
      <c r="GP27" s="49">
        <f t="shared" si="123"/>
        <v>-8.2159999999999997E-2</v>
      </c>
      <c r="GQ27" s="49">
        <f t="shared" si="124"/>
        <v>8.1313999999999997E-2</v>
      </c>
      <c r="GR27" s="49">
        <f t="shared" si="125"/>
        <v>-0.23213729999999999</v>
      </c>
      <c r="GS27" s="50" t="e">
        <f t="shared" si="126"/>
        <v>#DIV/0!</v>
      </c>
      <c r="GT27" s="28">
        <f t="shared" si="127"/>
        <v>0</v>
      </c>
      <c r="GU27" s="28">
        <f t="shared" si="128"/>
        <v>0</v>
      </c>
      <c r="GV27" s="28">
        <f t="shared" si="129"/>
        <v>0</v>
      </c>
      <c r="GW27" s="28">
        <f t="shared" si="130"/>
        <v>0</v>
      </c>
      <c r="GX27" s="28">
        <f t="shared" si="131"/>
        <v>0</v>
      </c>
      <c r="GZ27" s="48">
        <f t="shared" si="132"/>
        <v>0</v>
      </c>
      <c r="HA27" s="49">
        <f t="shared" si="133"/>
        <v>0</v>
      </c>
      <c r="HB27" s="49">
        <f t="shared" si="134"/>
        <v>-4.7523999999999997E-2</v>
      </c>
      <c r="HC27" s="49">
        <f t="shared" si="135"/>
        <v>-7.7607999999999996E-2</v>
      </c>
      <c r="HD27" s="49">
        <f t="shared" si="136"/>
        <v>-7.3901999999999995E-4</v>
      </c>
      <c r="HE27" s="49">
        <f t="shared" si="137"/>
        <v>0</v>
      </c>
      <c r="HF27" s="49">
        <f t="shared" si="138"/>
        <v>0.12587102</v>
      </c>
      <c r="HG27" s="49">
        <f t="shared" si="139"/>
        <v>-3.7707799999999998</v>
      </c>
      <c r="HH27" s="49">
        <f t="shared" si="140"/>
        <v>-0.1508312</v>
      </c>
      <c r="HI27" s="49">
        <f t="shared" si="141"/>
        <v>0.12587102</v>
      </c>
      <c r="HJ27" s="49">
        <f t="shared" si="142"/>
        <v>-0.53698631999999991</v>
      </c>
      <c r="HK27" s="50" t="e">
        <f t="shared" si="143"/>
        <v>#DIV/0!</v>
      </c>
      <c r="HL27" s="28">
        <f t="shared" si="144"/>
        <v>0</v>
      </c>
      <c r="HM27" s="28">
        <f t="shared" si="145"/>
        <v>0</v>
      </c>
      <c r="HN27" s="28">
        <f t="shared" si="146"/>
        <v>0</v>
      </c>
      <c r="HO27" s="28">
        <f t="shared" si="147"/>
        <v>0</v>
      </c>
      <c r="HP27" s="28">
        <f t="shared" si="148"/>
        <v>0</v>
      </c>
    </row>
    <row r="28" spans="1:224" s="28" customFormat="1" ht="15.75" thickBot="1" x14ac:dyDescent="0.3">
      <c r="A28" s="46"/>
      <c r="B28" s="32"/>
      <c r="C28" s="161">
        <v>9</v>
      </c>
      <c r="D28" s="161"/>
      <c r="E28" s="149"/>
      <c r="F28" s="150"/>
      <c r="G28" s="169"/>
      <c r="H28" s="170"/>
      <c r="I28" s="170"/>
      <c r="J28" s="169"/>
      <c r="K28" s="170"/>
      <c r="L28" s="171"/>
      <c r="M28" s="169"/>
      <c r="N28" s="170"/>
      <c r="O28" s="171"/>
      <c r="P28" s="169"/>
      <c r="Q28" s="170"/>
      <c r="R28" s="170"/>
      <c r="S28" s="171"/>
      <c r="T28" s="169"/>
      <c r="U28" s="171"/>
      <c r="V28" s="149"/>
      <c r="W28" s="151"/>
      <c r="X28" s="150"/>
      <c r="Y28" s="152" t="str">
        <f t="shared" si="0"/>
        <v/>
      </c>
      <c r="Z28" s="153"/>
      <c r="AA28" s="154" t="str">
        <f t="shared" si="4"/>
        <v/>
      </c>
      <c r="AB28" s="155"/>
      <c r="AC28" s="80" t="str">
        <f t="shared" si="5"/>
        <v/>
      </c>
      <c r="AD28" s="132" t="str">
        <f t="shared" si="6"/>
        <v/>
      </c>
      <c r="AE28" s="156"/>
      <c r="AF28" s="133"/>
      <c r="AG28" s="35"/>
      <c r="AH28" s="46"/>
      <c r="AI28" s="46"/>
      <c r="AJ28" s="157">
        <v>9</v>
      </c>
      <c r="AK28" s="157"/>
      <c r="AL28" s="126" t="s">
        <v>82</v>
      </c>
      <c r="AM28" s="127"/>
      <c r="AN28" s="127"/>
      <c r="AO28" s="128"/>
      <c r="AP28" s="85"/>
      <c r="AQ28" s="129" t="str">
        <f t="shared" si="7"/>
        <v/>
      </c>
      <c r="AR28" s="130"/>
      <c r="AS28" s="131"/>
      <c r="AT28" s="132" t="str">
        <f t="shared" si="8"/>
        <v/>
      </c>
      <c r="AU28" s="133"/>
      <c r="AV28" s="129" t="str">
        <f t="shared" si="9"/>
        <v/>
      </c>
      <c r="AW28" s="131"/>
      <c r="AX28" s="36">
        <f t="shared" si="1"/>
        <v>0</v>
      </c>
      <c r="AY28" s="36">
        <f t="shared" si="10"/>
        <v>0</v>
      </c>
      <c r="AZ28" s="36"/>
      <c r="BA28" s="36"/>
      <c r="BB28" s="36"/>
      <c r="BC28" s="36">
        <f t="shared" si="11"/>
        <v>0</v>
      </c>
      <c r="BD28" s="28">
        <f t="shared" si="12"/>
        <v>0</v>
      </c>
      <c r="BE28" s="28">
        <f t="shared" si="13"/>
        <v>0</v>
      </c>
      <c r="BF28" s="28">
        <f t="shared" si="14"/>
        <v>0</v>
      </c>
      <c r="BG28" s="28" t="e">
        <f t="shared" si="15"/>
        <v>#VALUE!</v>
      </c>
      <c r="BH28" s="28" t="e">
        <f t="shared" si="16"/>
        <v>#VALUE!</v>
      </c>
      <c r="BI28" s="79" t="e">
        <f t="shared" si="17"/>
        <v>#VALUE!</v>
      </c>
      <c r="BJ28" s="28" t="e">
        <f t="shared" si="18"/>
        <v>#VALUE!</v>
      </c>
      <c r="BK28" s="28" t="e">
        <f t="shared" si="19"/>
        <v>#VALUE!</v>
      </c>
      <c r="BL28" s="28" t="str">
        <f t="shared" si="20"/>
        <v>se serve</v>
      </c>
      <c r="BM28" s="28" t="str">
        <f t="shared" si="21"/>
        <v>A</v>
      </c>
      <c r="BN28" s="28" t="e">
        <f t="shared" si="22"/>
        <v>#VALUE!</v>
      </c>
      <c r="BO28" s="28" t="str">
        <f t="shared" si="23"/>
        <v>D</v>
      </c>
      <c r="BP28" s="28" t="str">
        <f t="shared" si="24"/>
        <v>B</v>
      </c>
      <c r="BQ28" s="28" t="str">
        <f t="shared" si="25"/>
        <v>A</v>
      </c>
      <c r="BR28" s="28" t="str">
        <f t="shared" si="149"/>
        <v/>
      </c>
      <c r="BS28" s="28" t="str">
        <f t="shared" si="26"/>
        <v/>
      </c>
      <c r="BT28" s="70" t="e">
        <f t="shared" si="27"/>
        <v>#VALUE!</v>
      </c>
      <c r="BU28" s="67" t="e">
        <f t="shared" si="28"/>
        <v>#VALUE!</v>
      </c>
      <c r="BV28" s="71" t="e">
        <f t="shared" si="29"/>
        <v>#VALUE!</v>
      </c>
      <c r="BW28" s="69" t="e">
        <f t="shared" si="30"/>
        <v>#VALUE!</v>
      </c>
      <c r="BX28" s="72" t="e">
        <f>IF(BS28="NO","",HLOOKUP(BS28*1,$BY$19:$CE$38,10))</f>
        <v>#VALUE!</v>
      </c>
      <c r="BY28" s="28" t="e">
        <f t="shared" si="31"/>
        <v>#DIV/0!</v>
      </c>
      <c r="BZ28" s="28" t="e">
        <f t="shared" si="32"/>
        <v>#DIV/0!</v>
      </c>
      <c r="CA28" s="28" t="e">
        <f t="shared" si="33"/>
        <v>#DIV/0!</v>
      </c>
      <c r="CB28" s="28" t="e">
        <f t="shared" si="34"/>
        <v>#DIV/0!</v>
      </c>
      <c r="CC28" s="28" t="e">
        <f t="shared" si="35"/>
        <v>#DIV/0!</v>
      </c>
      <c r="CD28" s="28" t="e">
        <f t="shared" si="36"/>
        <v>#DIV/0!</v>
      </c>
      <c r="CE28" s="28" t="e">
        <f t="shared" si="37"/>
        <v>#DIV/0!</v>
      </c>
      <c r="CI28" s="109" t="s">
        <v>89</v>
      </c>
      <c r="CJ28" s="107"/>
      <c r="CK28" s="107"/>
      <c r="CL28" s="111">
        <f>VLOOKUP(CK16,CJ20:CM26,3)</f>
        <v>1.8</v>
      </c>
      <c r="CM28" s="108">
        <f>VLOOKUP(CK16,CJ20:CM26,4)</f>
        <v>1.7</v>
      </c>
      <c r="CO28" s="28">
        <v>33</v>
      </c>
      <c r="CQ28" s="28">
        <v>1.8</v>
      </c>
      <c r="CS28" s="29"/>
      <c r="CT28" s="30"/>
      <c r="CU28" s="31"/>
      <c r="CV28" s="31"/>
      <c r="CW28" s="30"/>
      <c r="CZ28" s="48">
        <f t="shared" si="2"/>
        <v>0</v>
      </c>
      <c r="DA28" s="49">
        <f t="shared" si="38"/>
        <v>0</v>
      </c>
      <c r="DB28" s="49">
        <f t="shared" si="39"/>
        <v>0</v>
      </c>
      <c r="DC28" s="49">
        <f t="shared" si="40"/>
        <v>0</v>
      </c>
      <c r="DD28" s="49">
        <f t="shared" si="41"/>
        <v>0</v>
      </c>
      <c r="DE28" s="49">
        <f t="shared" si="42"/>
        <v>0</v>
      </c>
      <c r="DF28" s="49">
        <f t="shared" si="43"/>
        <v>0</v>
      </c>
      <c r="DG28" s="49">
        <f t="shared" si="44"/>
        <v>0</v>
      </c>
      <c r="DH28" s="49">
        <f t="shared" si="45"/>
        <v>0</v>
      </c>
      <c r="DI28" s="50" t="e">
        <f t="shared" si="46"/>
        <v>#DIV/0!</v>
      </c>
      <c r="DJ28" s="49">
        <f t="shared" si="47"/>
        <v>0</v>
      </c>
      <c r="DK28" s="49">
        <f t="shared" si="48"/>
        <v>0</v>
      </c>
      <c r="DL28" s="49">
        <f t="shared" si="49"/>
        <v>0</v>
      </c>
      <c r="DM28" s="49">
        <f t="shared" si="50"/>
        <v>0</v>
      </c>
      <c r="DN28" s="49">
        <f t="shared" si="51"/>
        <v>0</v>
      </c>
      <c r="DO28" s="49"/>
      <c r="DP28" s="48">
        <f t="shared" si="52"/>
        <v>218</v>
      </c>
      <c r="DQ28" s="49">
        <f t="shared" si="53"/>
        <v>0</v>
      </c>
      <c r="DR28" s="49">
        <f t="shared" si="54"/>
        <v>4.7523999999999997E-2</v>
      </c>
      <c r="DS28" s="49">
        <f t="shared" si="55"/>
        <v>-6.2658000000000005E-2</v>
      </c>
      <c r="DT28" s="49">
        <f t="shared" si="56"/>
        <v>0</v>
      </c>
      <c r="DU28" s="49">
        <f t="shared" si="57"/>
        <v>1.5134000000000009E-2</v>
      </c>
      <c r="DV28" s="49">
        <f t="shared" si="58"/>
        <v>-0.79</v>
      </c>
      <c r="DW28" s="49">
        <f t="shared" si="59"/>
        <v>-3.1600000000000003E-2</v>
      </c>
      <c r="DX28" s="49">
        <f t="shared" si="60"/>
        <v>1.5134000000000009E-2</v>
      </c>
      <c r="DY28" s="49">
        <f t="shared" si="61"/>
        <v>-0.21241062000000002</v>
      </c>
      <c r="DZ28" s="50" t="e">
        <f t="shared" si="62"/>
        <v>#DIV/0!</v>
      </c>
      <c r="EA28" s="49">
        <f t="shared" si="63"/>
        <v>0</v>
      </c>
      <c r="EB28" s="49">
        <f t="shared" si="64"/>
        <v>0</v>
      </c>
      <c r="EC28" s="49">
        <f t="shared" si="65"/>
        <v>0</v>
      </c>
      <c r="ED28" s="49">
        <f t="shared" si="66"/>
        <v>0</v>
      </c>
      <c r="EE28" s="49">
        <f t="shared" si="67"/>
        <v>0</v>
      </c>
      <c r="EF28" s="49"/>
      <c r="EG28" s="48">
        <f t="shared" si="3"/>
        <v>0</v>
      </c>
      <c r="EH28" s="49">
        <f t="shared" si="150"/>
        <v>0</v>
      </c>
      <c r="EI28" s="49">
        <f t="shared" si="68"/>
        <v>-6.1952E-2</v>
      </c>
      <c r="EJ28" s="49">
        <f t="shared" si="69"/>
        <v>-2.2783999999999999E-2</v>
      </c>
      <c r="EK28" s="49">
        <f t="shared" si="70"/>
        <v>0</v>
      </c>
      <c r="EL28" s="49">
        <f t="shared" si="71"/>
        <v>8.4736000000000006E-2</v>
      </c>
      <c r="EM28" s="49">
        <f t="shared" si="72"/>
        <v>-1.6859999999999999</v>
      </c>
      <c r="EN28" s="49">
        <f t="shared" si="73"/>
        <v>-6.744E-2</v>
      </c>
      <c r="EO28" s="49">
        <f t="shared" si="74"/>
        <v>8.4736000000000006E-2</v>
      </c>
      <c r="EP28" s="49">
        <f t="shared" si="75"/>
        <v>-0.26796582000000002</v>
      </c>
      <c r="EQ28" s="50" t="e">
        <f t="shared" si="76"/>
        <v>#DIV/0!</v>
      </c>
      <c r="ER28" s="28">
        <f t="shared" si="77"/>
        <v>0</v>
      </c>
      <c r="ES28" s="28">
        <f t="shared" si="78"/>
        <v>0</v>
      </c>
      <c r="ET28" s="28">
        <f t="shared" si="79"/>
        <v>0</v>
      </c>
      <c r="EU28" s="28">
        <f t="shared" si="80"/>
        <v>0</v>
      </c>
      <c r="EV28" s="28">
        <f t="shared" si="81"/>
        <v>0</v>
      </c>
      <c r="EX28" s="48">
        <f t="shared" si="82"/>
        <v>0</v>
      </c>
      <c r="EY28" s="49">
        <f t="shared" si="83"/>
        <v>0</v>
      </c>
      <c r="EZ28" s="49">
        <f t="shared" si="84"/>
        <v>-6.1952E-2</v>
      </c>
      <c r="FA28" s="49">
        <f t="shared" si="85"/>
        <v>-4.5567999999999997E-2</v>
      </c>
      <c r="FB28" s="49">
        <f t="shared" si="86"/>
        <v>-4.5311999999999998E-2</v>
      </c>
      <c r="FC28" s="49">
        <f t="shared" si="87"/>
        <v>0</v>
      </c>
      <c r="FD28" s="49">
        <f t="shared" si="88"/>
        <v>0.152832</v>
      </c>
      <c r="FE28" s="49">
        <f t="shared" si="89"/>
        <v>-4.8259999999999996</v>
      </c>
      <c r="FF28" s="49">
        <f t="shared" si="90"/>
        <v>-0.19303999999999999</v>
      </c>
      <c r="FG28" s="49">
        <f t="shared" si="91"/>
        <v>0.152832</v>
      </c>
      <c r="FH28" s="49">
        <f t="shared" si="92"/>
        <v>-0.50838053999999999</v>
      </c>
      <c r="FI28" s="50" t="e">
        <f t="shared" si="93"/>
        <v>#DIV/0!</v>
      </c>
      <c r="FJ28" s="28">
        <f t="shared" si="94"/>
        <v>0</v>
      </c>
      <c r="FK28" s="28">
        <f t="shared" si="95"/>
        <v>0</v>
      </c>
      <c r="FL28" s="28">
        <f t="shared" si="96"/>
        <v>0</v>
      </c>
      <c r="FM28" s="28">
        <f t="shared" si="97"/>
        <v>0</v>
      </c>
      <c r="FN28" s="28">
        <f t="shared" si="98"/>
        <v>0</v>
      </c>
      <c r="FQ28" s="48">
        <f t="shared" si="99"/>
        <v>0</v>
      </c>
      <c r="FR28" s="49">
        <f t="shared" si="100"/>
        <v>0</v>
      </c>
      <c r="FS28" s="49">
        <f t="shared" si="101"/>
        <v>-5.8563999999999998E-2</v>
      </c>
      <c r="FT28" s="49">
        <f t="shared" si="102"/>
        <v>-2.1538000000000002E-2</v>
      </c>
      <c r="FU28" s="49">
        <f t="shared" si="103"/>
        <v>-4.2833999999999997E-2</v>
      </c>
      <c r="FV28" s="49">
        <f t="shared" si="104"/>
        <v>0</v>
      </c>
      <c r="FW28" s="49">
        <f t="shared" si="105"/>
        <v>0.122936</v>
      </c>
      <c r="FX28" s="49">
        <f t="shared" si="106"/>
        <v>-2.468</v>
      </c>
      <c r="FY28" s="49">
        <f t="shared" si="107"/>
        <v>-9.8720000000000002E-2</v>
      </c>
      <c r="FZ28" s="49">
        <f t="shared" si="108"/>
        <v>0.122936</v>
      </c>
      <c r="GA28" s="49">
        <f t="shared" si="109"/>
        <v>-0.39856673999999997</v>
      </c>
      <c r="GB28" s="50" t="e">
        <f t="shared" si="110"/>
        <v>#DIV/0!</v>
      </c>
      <c r="GC28" s="28">
        <f t="shared" si="111"/>
        <v>0</v>
      </c>
      <c r="GD28" s="28">
        <f t="shared" si="112"/>
        <v>0</v>
      </c>
      <c r="GE28" s="28">
        <f t="shared" si="113"/>
        <v>0</v>
      </c>
      <c r="GF28" s="28">
        <f t="shared" si="114"/>
        <v>0</v>
      </c>
      <c r="GG28" s="28">
        <f t="shared" si="115"/>
        <v>0</v>
      </c>
      <c r="GI28" s="48">
        <f t="shared" si="116"/>
        <v>0</v>
      </c>
      <c r="GJ28" s="49">
        <f t="shared" si="117"/>
        <v>0</v>
      </c>
      <c r="GK28" s="49">
        <f t="shared" si="118"/>
        <v>-4.7523999999999997E-2</v>
      </c>
      <c r="GL28" s="49">
        <f t="shared" si="119"/>
        <v>-3.3790000000000001E-2</v>
      </c>
      <c r="GM28" s="49">
        <f t="shared" si="120"/>
        <v>0</v>
      </c>
      <c r="GN28" s="49">
        <f t="shared" si="121"/>
        <v>8.1313999999999997E-2</v>
      </c>
      <c r="GO28" s="49">
        <f t="shared" si="122"/>
        <v>-2.0539999999999998</v>
      </c>
      <c r="GP28" s="49">
        <f t="shared" si="123"/>
        <v>-8.2159999999999997E-2</v>
      </c>
      <c r="GQ28" s="49">
        <f t="shared" si="124"/>
        <v>8.1313999999999997E-2</v>
      </c>
      <c r="GR28" s="49">
        <f t="shared" si="125"/>
        <v>-0.23213729999999999</v>
      </c>
      <c r="GS28" s="50" t="e">
        <f t="shared" si="126"/>
        <v>#DIV/0!</v>
      </c>
      <c r="GT28" s="28">
        <f t="shared" si="127"/>
        <v>0</v>
      </c>
      <c r="GU28" s="28">
        <f t="shared" si="128"/>
        <v>0</v>
      </c>
      <c r="GV28" s="28">
        <f t="shared" si="129"/>
        <v>0</v>
      </c>
      <c r="GW28" s="28">
        <f t="shared" si="130"/>
        <v>0</v>
      </c>
      <c r="GX28" s="28">
        <f t="shared" si="131"/>
        <v>0</v>
      </c>
      <c r="GZ28" s="48">
        <f t="shared" si="132"/>
        <v>0</v>
      </c>
      <c r="HA28" s="49">
        <f t="shared" si="133"/>
        <v>0</v>
      </c>
      <c r="HB28" s="49">
        <f t="shared" si="134"/>
        <v>-4.7523999999999997E-2</v>
      </c>
      <c r="HC28" s="49">
        <f t="shared" si="135"/>
        <v>-7.7607999999999996E-2</v>
      </c>
      <c r="HD28" s="49">
        <f t="shared" si="136"/>
        <v>-7.3901999999999995E-4</v>
      </c>
      <c r="HE28" s="49">
        <f t="shared" si="137"/>
        <v>0</v>
      </c>
      <c r="HF28" s="49">
        <f t="shared" si="138"/>
        <v>0.12587102</v>
      </c>
      <c r="HG28" s="49">
        <f t="shared" si="139"/>
        <v>-3.7707799999999998</v>
      </c>
      <c r="HH28" s="49">
        <f t="shared" si="140"/>
        <v>-0.1508312</v>
      </c>
      <c r="HI28" s="49">
        <f t="shared" si="141"/>
        <v>0.12587102</v>
      </c>
      <c r="HJ28" s="49">
        <f t="shared" si="142"/>
        <v>-0.53698631999999991</v>
      </c>
      <c r="HK28" s="50" t="e">
        <f t="shared" si="143"/>
        <v>#DIV/0!</v>
      </c>
      <c r="HL28" s="28">
        <f t="shared" si="144"/>
        <v>0</v>
      </c>
      <c r="HM28" s="28">
        <f t="shared" si="145"/>
        <v>0</v>
      </c>
      <c r="HN28" s="28">
        <f t="shared" si="146"/>
        <v>0</v>
      </c>
      <c r="HO28" s="28">
        <f t="shared" si="147"/>
        <v>0</v>
      </c>
      <c r="HP28" s="28">
        <f t="shared" si="148"/>
        <v>0</v>
      </c>
    </row>
    <row r="29" spans="1:224" s="28" customFormat="1" ht="15.75" thickBot="1" x14ac:dyDescent="0.3">
      <c r="A29" s="46"/>
      <c r="B29" s="32"/>
      <c r="C29" s="161">
        <v>10</v>
      </c>
      <c r="D29" s="161"/>
      <c r="E29" s="164"/>
      <c r="F29" s="166"/>
      <c r="G29" s="162"/>
      <c r="H29" s="168"/>
      <c r="I29" s="168"/>
      <c r="J29" s="162"/>
      <c r="K29" s="168"/>
      <c r="L29" s="163"/>
      <c r="M29" s="162"/>
      <c r="N29" s="168"/>
      <c r="O29" s="163"/>
      <c r="P29" s="162"/>
      <c r="Q29" s="168"/>
      <c r="R29" s="168"/>
      <c r="S29" s="163"/>
      <c r="T29" s="162"/>
      <c r="U29" s="163"/>
      <c r="V29" s="164"/>
      <c r="W29" s="165"/>
      <c r="X29" s="166"/>
      <c r="Y29" s="152" t="str">
        <f t="shared" si="0"/>
        <v/>
      </c>
      <c r="Z29" s="153"/>
      <c r="AA29" s="154" t="str">
        <f t="shared" si="4"/>
        <v/>
      </c>
      <c r="AB29" s="155"/>
      <c r="AC29" s="80" t="str">
        <f t="shared" si="5"/>
        <v/>
      </c>
      <c r="AD29" s="132" t="str">
        <f t="shared" si="6"/>
        <v/>
      </c>
      <c r="AE29" s="156"/>
      <c r="AF29" s="133"/>
      <c r="AG29" s="35"/>
      <c r="AH29" s="46"/>
      <c r="AI29" s="46"/>
      <c r="AJ29" s="167">
        <v>10</v>
      </c>
      <c r="AK29" s="167"/>
      <c r="AL29" s="158" t="s">
        <v>82</v>
      </c>
      <c r="AM29" s="159"/>
      <c r="AN29" s="159"/>
      <c r="AO29" s="160"/>
      <c r="AP29" s="86"/>
      <c r="AQ29" s="129" t="str">
        <f t="shared" si="7"/>
        <v/>
      </c>
      <c r="AR29" s="130"/>
      <c r="AS29" s="131"/>
      <c r="AT29" s="132" t="str">
        <f t="shared" si="8"/>
        <v/>
      </c>
      <c r="AU29" s="133"/>
      <c r="AV29" s="129" t="str">
        <f t="shared" si="9"/>
        <v/>
      </c>
      <c r="AW29" s="131"/>
      <c r="AX29" s="36">
        <f t="shared" si="1"/>
        <v>0</v>
      </c>
      <c r="AY29" s="36">
        <f t="shared" si="10"/>
        <v>0</v>
      </c>
      <c r="AZ29" s="36"/>
      <c r="BA29" s="36"/>
      <c r="BB29" s="36"/>
      <c r="BC29" s="36">
        <f t="shared" si="11"/>
        <v>0</v>
      </c>
      <c r="BD29" s="28">
        <f t="shared" si="12"/>
        <v>0</v>
      </c>
      <c r="BE29" s="28">
        <f t="shared" si="13"/>
        <v>0</v>
      </c>
      <c r="BF29" s="28">
        <f t="shared" si="14"/>
        <v>0</v>
      </c>
      <c r="BG29" s="28" t="e">
        <f t="shared" si="15"/>
        <v>#VALUE!</v>
      </c>
      <c r="BH29" s="28" t="e">
        <f t="shared" si="16"/>
        <v>#VALUE!</v>
      </c>
      <c r="BI29" s="79" t="e">
        <f t="shared" si="17"/>
        <v>#VALUE!</v>
      </c>
      <c r="BJ29" s="28" t="e">
        <f t="shared" si="18"/>
        <v>#VALUE!</v>
      </c>
      <c r="BK29" s="28" t="e">
        <f t="shared" si="19"/>
        <v>#VALUE!</v>
      </c>
      <c r="BL29" s="28" t="str">
        <f t="shared" si="20"/>
        <v>se serve</v>
      </c>
      <c r="BM29" s="28" t="str">
        <f t="shared" si="21"/>
        <v>A</v>
      </c>
      <c r="BN29" s="28" t="e">
        <f t="shared" si="22"/>
        <v>#VALUE!</v>
      </c>
      <c r="BO29" s="28" t="str">
        <f t="shared" si="23"/>
        <v>D</v>
      </c>
      <c r="BP29" s="28" t="str">
        <f t="shared" si="24"/>
        <v>B</v>
      </c>
      <c r="BQ29" s="28" t="str">
        <f t="shared" si="25"/>
        <v>A</v>
      </c>
      <c r="BR29" s="28" t="str">
        <f t="shared" si="149"/>
        <v/>
      </c>
      <c r="BS29" s="28" t="str">
        <f t="shared" si="26"/>
        <v/>
      </c>
      <c r="BT29" s="70" t="e">
        <f t="shared" si="27"/>
        <v>#VALUE!</v>
      </c>
      <c r="BU29" s="67" t="e">
        <f t="shared" si="28"/>
        <v>#VALUE!</v>
      </c>
      <c r="BV29" s="71" t="e">
        <f t="shared" si="29"/>
        <v>#VALUE!</v>
      </c>
      <c r="BW29" s="69" t="e">
        <f t="shared" si="30"/>
        <v>#VALUE!</v>
      </c>
      <c r="BX29" s="72" t="e">
        <f>IF(BS29="NO","",HLOOKUP(BS29*1,$BY$19:$CE$38,11))</f>
        <v>#VALUE!</v>
      </c>
      <c r="BY29" s="28" t="e">
        <f t="shared" si="31"/>
        <v>#DIV/0!</v>
      </c>
      <c r="BZ29" s="28" t="e">
        <f t="shared" si="32"/>
        <v>#DIV/0!</v>
      </c>
      <c r="CA29" s="28" t="e">
        <f t="shared" si="33"/>
        <v>#DIV/0!</v>
      </c>
      <c r="CB29" s="28" t="e">
        <f t="shared" si="34"/>
        <v>#DIV/0!</v>
      </c>
      <c r="CC29" s="28" t="e">
        <f t="shared" si="35"/>
        <v>#DIV/0!</v>
      </c>
      <c r="CD29" s="28" t="e">
        <f t="shared" si="36"/>
        <v>#DIV/0!</v>
      </c>
      <c r="CE29" s="28" t="e">
        <f t="shared" si="37"/>
        <v>#DIV/0!</v>
      </c>
      <c r="CO29" s="28">
        <v>36</v>
      </c>
      <c r="CQ29" s="28">
        <v>1.9</v>
      </c>
      <c r="CS29" s="29"/>
      <c r="CT29" s="30"/>
      <c r="CU29" s="31"/>
      <c r="CV29" s="31"/>
      <c r="CW29" s="30"/>
      <c r="CZ29" s="48">
        <f t="shared" si="2"/>
        <v>0</v>
      </c>
      <c r="DA29" s="49">
        <f>J29</f>
        <v>0</v>
      </c>
      <c r="DB29" s="49">
        <f>(DA29*2+(CZ29+$DC$17)*2)*$DC$17/10^6</f>
        <v>0</v>
      </c>
      <c r="DC29" s="49">
        <f>CZ29*DA29/10^6</f>
        <v>0</v>
      </c>
      <c r="DD29" s="49">
        <f>DC29-DB29-DJ29-DK29</f>
        <v>0</v>
      </c>
      <c r="DE29" s="49">
        <f>((((CZ29-$DC$17*2)+(DA29-$DC$17*2))*2)/1000)+DL29</f>
        <v>0</v>
      </c>
      <c r="DF29" s="49">
        <f>DE29*$DC$8</f>
        <v>0</v>
      </c>
      <c r="DG29" s="49">
        <f>DD29*$DC$9</f>
        <v>0</v>
      </c>
      <c r="DH29" s="49">
        <f>(DB29*$DB$17)+DM29+DN29</f>
        <v>0</v>
      </c>
      <c r="DI29" s="50" t="e">
        <f>(DH29+DG29+DF29)/DC29</f>
        <v>#DIV/0!</v>
      </c>
      <c r="DJ29" s="49">
        <f t="shared" si="47"/>
        <v>0</v>
      </c>
      <c r="DK29" s="49">
        <f t="shared" si="48"/>
        <v>0</v>
      </c>
      <c r="DL29" s="49">
        <f t="shared" si="49"/>
        <v>0</v>
      </c>
      <c r="DM29" s="49">
        <f t="shared" si="50"/>
        <v>0</v>
      </c>
      <c r="DN29" s="49">
        <f t="shared" si="51"/>
        <v>0</v>
      </c>
      <c r="DO29" s="49"/>
      <c r="DP29" s="48">
        <f t="shared" si="52"/>
        <v>218</v>
      </c>
      <c r="DQ29" s="49">
        <f t="shared" si="53"/>
        <v>0</v>
      </c>
      <c r="DR29" s="49">
        <f t="shared" si="54"/>
        <v>4.7523999999999997E-2</v>
      </c>
      <c r="DS29" s="49">
        <f t="shared" si="55"/>
        <v>-6.2658000000000005E-2</v>
      </c>
      <c r="DT29" s="49">
        <f t="shared" si="56"/>
        <v>0</v>
      </c>
      <c r="DU29" s="49">
        <f t="shared" si="57"/>
        <v>1.5134000000000009E-2</v>
      </c>
      <c r="DV29" s="49">
        <f t="shared" si="58"/>
        <v>-0.79</v>
      </c>
      <c r="DW29" s="49">
        <f t="shared" si="59"/>
        <v>-3.1600000000000003E-2</v>
      </c>
      <c r="DX29" s="49">
        <f t="shared" si="60"/>
        <v>1.5134000000000009E-2</v>
      </c>
      <c r="DY29" s="49">
        <f t="shared" si="61"/>
        <v>-0.21241062000000002</v>
      </c>
      <c r="DZ29" s="50" t="e">
        <f t="shared" si="62"/>
        <v>#DIV/0!</v>
      </c>
      <c r="EA29" s="49">
        <f t="shared" si="63"/>
        <v>0</v>
      </c>
      <c r="EB29" s="49">
        <f t="shared" si="64"/>
        <v>0</v>
      </c>
      <c r="EC29" s="49">
        <f t="shared" si="65"/>
        <v>0</v>
      </c>
      <c r="ED29" s="49">
        <f t="shared" si="66"/>
        <v>0</v>
      </c>
      <c r="EE29" s="49">
        <f t="shared" si="67"/>
        <v>0</v>
      </c>
      <c r="EF29" s="49"/>
      <c r="EG29" s="48">
        <f t="shared" si="3"/>
        <v>0</v>
      </c>
      <c r="EH29" s="49">
        <f t="shared" si="150"/>
        <v>0</v>
      </c>
      <c r="EI29" s="49">
        <f t="shared" si="68"/>
        <v>-6.1952E-2</v>
      </c>
      <c r="EJ29" s="49">
        <f t="shared" si="69"/>
        <v>-2.2783999999999999E-2</v>
      </c>
      <c r="EK29" s="49">
        <f t="shared" si="70"/>
        <v>0</v>
      </c>
      <c r="EL29" s="49">
        <f t="shared" si="71"/>
        <v>8.4736000000000006E-2</v>
      </c>
      <c r="EM29" s="49">
        <f t="shared" si="72"/>
        <v>-1.6859999999999999</v>
      </c>
      <c r="EN29" s="49">
        <f t="shared" si="73"/>
        <v>-6.744E-2</v>
      </c>
      <c r="EO29" s="49">
        <f t="shared" si="74"/>
        <v>8.4736000000000006E-2</v>
      </c>
      <c r="EP29" s="49">
        <f t="shared" si="75"/>
        <v>-0.26796582000000002</v>
      </c>
      <c r="EQ29" s="50" t="e">
        <f t="shared" si="76"/>
        <v>#DIV/0!</v>
      </c>
      <c r="ER29" s="28">
        <f t="shared" si="77"/>
        <v>0</v>
      </c>
      <c r="ES29" s="28">
        <f t="shared" si="78"/>
        <v>0</v>
      </c>
      <c r="ET29" s="28">
        <f t="shared" si="79"/>
        <v>0</v>
      </c>
      <c r="EU29" s="28">
        <f t="shared" si="80"/>
        <v>0</v>
      </c>
      <c r="EV29" s="28">
        <f t="shared" si="81"/>
        <v>0</v>
      </c>
      <c r="EX29" s="48">
        <f t="shared" si="82"/>
        <v>0</v>
      </c>
      <c r="EY29" s="49">
        <f t="shared" si="83"/>
        <v>0</v>
      </c>
      <c r="EZ29" s="49">
        <f t="shared" si="84"/>
        <v>-6.1952E-2</v>
      </c>
      <c r="FA29" s="49">
        <f t="shared" si="85"/>
        <v>-4.5567999999999997E-2</v>
      </c>
      <c r="FB29" s="49">
        <f t="shared" si="86"/>
        <v>-4.5311999999999998E-2</v>
      </c>
      <c r="FC29" s="49">
        <f t="shared" si="87"/>
        <v>0</v>
      </c>
      <c r="FD29" s="49">
        <f t="shared" si="88"/>
        <v>0.152832</v>
      </c>
      <c r="FE29" s="49">
        <f t="shared" si="89"/>
        <v>-4.8259999999999996</v>
      </c>
      <c r="FF29" s="49">
        <f t="shared" si="90"/>
        <v>-0.19303999999999999</v>
      </c>
      <c r="FG29" s="49">
        <f t="shared" si="91"/>
        <v>0.152832</v>
      </c>
      <c r="FH29" s="49">
        <f t="shared" si="92"/>
        <v>-0.50838053999999999</v>
      </c>
      <c r="FI29" s="50" t="e">
        <f t="shared" si="93"/>
        <v>#DIV/0!</v>
      </c>
      <c r="FJ29" s="28">
        <f t="shared" si="94"/>
        <v>0</v>
      </c>
      <c r="FK29" s="28">
        <f t="shared" si="95"/>
        <v>0</v>
      </c>
      <c r="FL29" s="28">
        <f t="shared" si="96"/>
        <v>0</v>
      </c>
      <c r="FM29" s="28">
        <f t="shared" si="97"/>
        <v>0</v>
      </c>
      <c r="FN29" s="28">
        <f t="shared" si="98"/>
        <v>0</v>
      </c>
      <c r="FQ29" s="48">
        <f t="shared" si="99"/>
        <v>0</v>
      </c>
      <c r="FR29" s="49">
        <f t="shared" si="100"/>
        <v>0</v>
      </c>
      <c r="FS29" s="49">
        <f t="shared" si="101"/>
        <v>-5.8563999999999998E-2</v>
      </c>
      <c r="FT29" s="49">
        <f t="shared" si="102"/>
        <v>-2.1538000000000002E-2</v>
      </c>
      <c r="FU29" s="49">
        <f t="shared" si="103"/>
        <v>-4.2833999999999997E-2</v>
      </c>
      <c r="FV29" s="49">
        <f t="shared" si="104"/>
        <v>0</v>
      </c>
      <c r="FW29" s="49">
        <f t="shared" si="105"/>
        <v>0.122936</v>
      </c>
      <c r="FX29" s="49">
        <f t="shared" si="106"/>
        <v>-2.468</v>
      </c>
      <c r="FY29" s="49">
        <f t="shared" si="107"/>
        <v>-9.8720000000000002E-2</v>
      </c>
      <c r="FZ29" s="49">
        <f t="shared" si="108"/>
        <v>0.122936</v>
      </c>
      <c r="GA29" s="49">
        <f t="shared" si="109"/>
        <v>-0.39856673999999997</v>
      </c>
      <c r="GB29" s="50" t="e">
        <f t="shared" si="110"/>
        <v>#DIV/0!</v>
      </c>
      <c r="GC29" s="28">
        <f t="shared" si="111"/>
        <v>0</v>
      </c>
      <c r="GD29" s="28">
        <f t="shared" si="112"/>
        <v>0</v>
      </c>
      <c r="GE29" s="28">
        <f t="shared" si="113"/>
        <v>0</v>
      </c>
      <c r="GF29" s="28">
        <f t="shared" si="114"/>
        <v>0</v>
      </c>
      <c r="GG29" s="28">
        <f t="shared" si="115"/>
        <v>0</v>
      </c>
      <c r="GI29" s="48">
        <f t="shared" si="116"/>
        <v>0</v>
      </c>
      <c r="GJ29" s="49">
        <f t="shared" si="117"/>
        <v>0</v>
      </c>
      <c r="GK29" s="49">
        <f t="shared" si="118"/>
        <v>-4.7523999999999997E-2</v>
      </c>
      <c r="GL29" s="49">
        <f t="shared" si="119"/>
        <v>-3.3790000000000001E-2</v>
      </c>
      <c r="GM29" s="49">
        <f t="shared" si="120"/>
        <v>0</v>
      </c>
      <c r="GN29" s="49">
        <f t="shared" si="121"/>
        <v>8.1313999999999997E-2</v>
      </c>
      <c r="GO29" s="49">
        <f t="shared" si="122"/>
        <v>-2.0539999999999998</v>
      </c>
      <c r="GP29" s="49">
        <f t="shared" si="123"/>
        <v>-8.2159999999999997E-2</v>
      </c>
      <c r="GQ29" s="49">
        <f t="shared" si="124"/>
        <v>8.1313999999999997E-2</v>
      </c>
      <c r="GR29" s="49">
        <f t="shared" si="125"/>
        <v>-0.23213729999999999</v>
      </c>
      <c r="GS29" s="50" t="e">
        <f t="shared" si="126"/>
        <v>#DIV/0!</v>
      </c>
      <c r="GT29" s="28">
        <f t="shared" si="127"/>
        <v>0</v>
      </c>
      <c r="GU29" s="28">
        <f t="shared" si="128"/>
        <v>0</v>
      </c>
      <c r="GV29" s="28">
        <f t="shared" si="129"/>
        <v>0</v>
      </c>
      <c r="GW29" s="28">
        <f t="shared" si="130"/>
        <v>0</v>
      </c>
      <c r="GX29" s="28">
        <f t="shared" si="131"/>
        <v>0</v>
      </c>
      <c r="GZ29" s="48">
        <f t="shared" si="132"/>
        <v>0</v>
      </c>
      <c r="HA29" s="49">
        <f t="shared" si="133"/>
        <v>0</v>
      </c>
      <c r="HB29" s="49">
        <f t="shared" si="134"/>
        <v>-4.7523999999999997E-2</v>
      </c>
      <c r="HC29" s="49">
        <f t="shared" si="135"/>
        <v>-7.7607999999999996E-2</v>
      </c>
      <c r="HD29" s="49">
        <f t="shared" si="136"/>
        <v>-7.3901999999999995E-4</v>
      </c>
      <c r="HE29" s="49">
        <f t="shared" si="137"/>
        <v>0</v>
      </c>
      <c r="HF29" s="49">
        <f t="shared" si="138"/>
        <v>0.12587102</v>
      </c>
      <c r="HG29" s="49">
        <f t="shared" si="139"/>
        <v>-3.7707799999999998</v>
      </c>
      <c r="HH29" s="49">
        <f t="shared" si="140"/>
        <v>-0.1508312</v>
      </c>
      <c r="HI29" s="49">
        <f t="shared" si="141"/>
        <v>0.12587102</v>
      </c>
      <c r="HJ29" s="49">
        <f t="shared" si="142"/>
        <v>-0.53698631999999991</v>
      </c>
      <c r="HK29" s="50" t="e">
        <f t="shared" si="143"/>
        <v>#DIV/0!</v>
      </c>
      <c r="HL29" s="28">
        <f t="shared" si="144"/>
        <v>0</v>
      </c>
      <c r="HM29" s="28">
        <f t="shared" si="145"/>
        <v>0</v>
      </c>
      <c r="HN29" s="28">
        <f t="shared" si="146"/>
        <v>0</v>
      </c>
      <c r="HO29" s="28">
        <f t="shared" si="147"/>
        <v>0</v>
      </c>
      <c r="HP29" s="28">
        <f t="shared" si="148"/>
        <v>0</v>
      </c>
    </row>
    <row r="30" spans="1:224" s="28" customFormat="1" ht="15.75" thickBot="1" x14ac:dyDescent="0.3">
      <c r="A30" s="46"/>
      <c r="B30" s="32"/>
      <c r="C30" s="161">
        <v>11</v>
      </c>
      <c r="D30" s="161"/>
      <c r="E30" s="149"/>
      <c r="F30" s="150"/>
      <c r="G30" s="169"/>
      <c r="H30" s="170"/>
      <c r="I30" s="170"/>
      <c r="J30" s="169"/>
      <c r="K30" s="170"/>
      <c r="L30" s="171"/>
      <c r="M30" s="169"/>
      <c r="N30" s="170"/>
      <c r="O30" s="171"/>
      <c r="P30" s="169"/>
      <c r="Q30" s="170"/>
      <c r="R30" s="170"/>
      <c r="S30" s="171"/>
      <c r="T30" s="169"/>
      <c r="U30" s="171"/>
      <c r="V30" s="149"/>
      <c r="W30" s="151"/>
      <c r="X30" s="150"/>
      <c r="Y30" s="152" t="str">
        <f t="shared" si="0"/>
        <v/>
      </c>
      <c r="Z30" s="153"/>
      <c r="AA30" s="154" t="str">
        <f t="shared" si="4"/>
        <v/>
      </c>
      <c r="AB30" s="155"/>
      <c r="AC30" s="80" t="str">
        <f t="shared" si="5"/>
        <v/>
      </c>
      <c r="AD30" s="132" t="str">
        <f t="shared" si="6"/>
        <v/>
      </c>
      <c r="AE30" s="156"/>
      <c r="AF30" s="133"/>
      <c r="AG30" s="35"/>
      <c r="AH30" s="46"/>
      <c r="AI30" s="46"/>
      <c r="AJ30" s="157">
        <v>11</v>
      </c>
      <c r="AK30" s="157"/>
      <c r="AL30" s="126" t="s">
        <v>82</v>
      </c>
      <c r="AM30" s="127"/>
      <c r="AN30" s="127"/>
      <c r="AO30" s="128"/>
      <c r="AP30" s="85"/>
      <c r="AQ30" s="129" t="str">
        <f t="shared" si="7"/>
        <v/>
      </c>
      <c r="AR30" s="130"/>
      <c r="AS30" s="131"/>
      <c r="AT30" s="132" t="str">
        <f t="shared" si="8"/>
        <v/>
      </c>
      <c r="AU30" s="133"/>
      <c r="AV30" s="129" t="str">
        <f t="shared" si="9"/>
        <v/>
      </c>
      <c r="AW30" s="131"/>
      <c r="AX30" s="36">
        <f t="shared" si="1"/>
        <v>0</v>
      </c>
      <c r="AY30" s="36">
        <f t="shared" si="10"/>
        <v>0</v>
      </c>
      <c r="AZ30" s="36"/>
      <c r="BA30" s="36"/>
      <c r="BB30" s="36"/>
      <c r="BC30" s="36">
        <f t="shared" si="11"/>
        <v>0</v>
      </c>
      <c r="BD30" s="28">
        <f t="shared" si="12"/>
        <v>0</v>
      </c>
      <c r="BE30" s="28">
        <f t="shared" si="13"/>
        <v>0</v>
      </c>
      <c r="BF30" s="28">
        <f t="shared" si="14"/>
        <v>0</v>
      </c>
      <c r="BG30" s="28" t="e">
        <f t="shared" si="15"/>
        <v>#VALUE!</v>
      </c>
      <c r="BH30" s="28" t="e">
        <f t="shared" si="16"/>
        <v>#VALUE!</v>
      </c>
      <c r="BI30" s="79" t="e">
        <f t="shared" si="17"/>
        <v>#VALUE!</v>
      </c>
      <c r="BJ30" s="28" t="e">
        <f t="shared" si="18"/>
        <v>#VALUE!</v>
      </c>
      <c r="BK30" s="28" t="e">
        <f t="shared" si="19"/>
        <v>#VALUE!</v>
      </c>
      <c r="BL30" s="28" t="str">
        <f t="shared" si="20"/>
        <v>se serve</v>
      </c>
      <c r="BM30" s="28" t="str">
        <f t="shared" si="21"/>
        <v>A</v>
      </c>
      <c r="BN30" s="28" t="e">
        <f t="shared" si="22"/>
        <v>#VALUE!</v>
      </c>
      <c r="BO30" s="28" t="str">
        <f t="shared" si="23"/>
        <v>D</v>
      </c>
      <c r="BP30" s="28" t="str">
        <f t="shared" si="24"/>
        <v>B</v>
      </c>
      <c r="BQ30" s="28" t="str">
        <f t="shared" si="25"/>
        <v>A</v>
      </c>
      <c r="BR30" s="28" t="str">
        <f t="shared" si="149"/>
        <v/>
      </c>
      <c r="BS30" s="28" t="str">
        <f t="shared" si="26"/>
        <v/>
      </c>
      <c r="BT30" s="70" t="e">
        <f t="shared" si="27"/>
        <v>#VALUE!</v>
      </c>
      <c r="BU30" s="67" t="e">
        <f t="shared" si="28"/>
        <v>#VALUE!</v>
      </c>
      <c r="BV30" s="71" t="e">
        <f t="shared" si="29"/>
        <v>#VALUE!</v>
      </c>
      <c r="BW30" s="69" t="e">
        <f t="shared" si="30"/>
        <v>#VALUE!</v>
      </c>
      <c r="BX30" s="72" t="e">
        <f>IF(BS30="NO","",HLOOKUP(BS30*1,$BY$19:$CE$38,12))</f>
        <v>#VALUE!</v>
      </c>
      <c r="BY30" s="28" t="e">
        <f t="shared" si="31"/>
        <v>#DIV/0!</v>
      </c>
      <c r="BZ30" s="28" t="e">
        <f t="shared" si="32"/>
        <v>#DIV/0!</v>
      </c>
      <c r="CA30" s="28" t="e">
        <f t="shared" si="33"/>
        <v>#DIV/0!</v>
      </c>
      <c r="CB30" s="28" t="e">
        <f t="shared" si="34"/>
        <v>#DIV/0!</v>
      </c>
      <c r="CC30" s="28" t="e">
        <f t="shared" si="35"/>
        <v>#DIV/0!</v>
      </c>
      <c r="CD30" s="28" t="e">
        <f t="shared" si="36"/>
        <v>#DIV/0!</v>
      </c>
      <c r="CE30" s="28" t="e">
        <f t="shared" si="37"/>
        <v>#DIV/0!</v>
      </c>
      <c r="CQ30" s="28">
        <v>2</v>
      </c>
      <c r="CS30" s="29"/>
      <c r="CT30" s="30"/>
      <c r="CU30" s="31"/>
      <c r="CV30" s="31"/>
      <c r="CW30" s="30"/>
      <c r="CZ30" s="48">
        <f t="shared" si="2"/>
        <v>0</v>
      </c>
      <c r="DA30" s="49">
        <f t="shared" ref="DA30:DA34" si="151">J30</f>
        <v>0</v>
      </c>
      <c r="DB30" s="49">
        <f t="shared" ref="DB30:DB34" si="152">(DA30*2+(CZ30+$DC$17)*2)*$DC$17/10^6</f>
        <v>0</v>
      </c>
      <c r="DC30" s="49">
        <f t="shared" ref="DC30:DC34" si="153">CZ30*DA30/10^6</f>
        <v>0</v>
      </c>
      <c r="DD30" s="49">
        <f t="shared" ref="DD30:DD34" si="154">DC30-DB30-DJ30-DK30</f>
        <v>0</v>
      </c>
      <c r="DE30" s="49">
        <f t="shared" ref="DE30:DE34" si="155">((((CZ30-$DC$17*2)+(DA30-$DC$17*2))*2)/1000)+DL30</f>
        <v>0</v>
      </c>
      <c r="DF30" s="49">
        <f t="shared" ref="DF30:DF50" si="156">DE30*$DC$8</f>
        <v>0</v>
      </c>
      <c r="DG30" s="49">
        <f t="shared" ref="DG30:DG34" si="157">DD30*$DC$9</f>
        <v>0</v>
      </c>
      <c r="DH30" s="49">
        <f t="shared" ref="DH30:DH34" si="158">(DB30*$DB$17)+DM30+DN30</f>
        <v>0</v>
      </c>
      <c r="DI30" s="50" t="e">
        <f t="shared" ref="DI30:DI34" si="159">(DH30+DG30+DF30)/DC30</f>
        <v>#DIV/0!</v>
      </c>
      <c r="DJ30" s="49">
        <f t="shared" si="47"/>
        <v>0</v>
      </c>
      <c r="DK30" s="49">
        <f t="shared" si="48"/>
        <v>0</v>
      </c>
      <c r="DL30" s="49">
        <f t="shared" si="49"/>
        <v>0</v>
      </c>
      <c r="DM30" s="49">
        <f t="shared" si="50"/>
        <v>0</v>
      </c>
      <c r="DN30" s="49">
        <f t="shared" si="51"/>
        <v>0</v>
      </c>
      <c r="DO30" s="49"/>
      <c r="DP30" s="48">
        <f t="shared" si="52"/>
        <v>218</v>
      </c>
      <c r="DQ30" s="49">
        <f t="shared" si="53"/>
        <v>0</v>
      </c>
      <c r="DR30" s="49">
        <f t="shared" si="54"/>
        <v>4.7523999999999997E-2</v>
      </c>
      <c r="DS30" s="49">
        <f t="shared" si="55"/>
        <v>-6.2658000000000005E-2</v>
      </c>
      <c r="DT30" s="49">
        <f t="shared" si="56"/>
        <v>0</v>
      </c>
      <c r="DU30" s="49">
        <f t="shared" si="57"/>
        <v>1.5134000000000009E-2</v>
      </c>
      <c r="DV30" s="49">
        <f t="shared" si="58"/>
        <v>-0.79</v>
      </c>
      <c r="DW30" s="49">
        <f t="shared" si="59"/>
        <v>-3.1600000000000003E-2</v>
      </c>
      <c r="DX30" s="49">
        <f t="shared" si="60"/>
        <v>1.5134000000000009E-2</v>
      </c>
      <c r="DY30" s="49">
        <f t="shared" si="61"/>
        <v>-0.21241062000000002</v>
      </c>
      <c r="DZ30" s="50" t="e">
        <f t="shared" si="62"/>
        <v>#DIV/0!</v>
      </c>
      <c r="EA30" s="49">
        <f t="shared" si="63"/>
        <v>0</v>
      </c>
      <c r="EB30" s="49">
        <f t="shared" si="64"/>
        <v>0</v>
      </c>
      <c r="EC30" s="49">
        <f t="shared" si="65"/>
        <v>0</v>
      </c>
      <c r="ED30" s="49">
        <f t="shared" si="66"/>
        <v>0</v>
      </c>
      <c r="EE30" s="49">
        <f t="shared" si="67"/>
        <v>0</v>
      </c>
      <c r="EF30" s="49"/>
      <c r="EG30" s="48">
        <f t="shared" si="3"/>
        <v>0</v>
      </c>
      <c r="EH30" s="49">
        <f t="shared" si="150"/>
        <v>0</v>
      </c>
      <c r="EI30" s="49">
        <f t="shared" si="68"/>
        <v>-6.1952E-2</v>
      </c>
      <c r="EJ30" s="49">
        <f t="shared" si="69"/>
        <v>-2.2783999999999999E-2</v>
      </c>
      <c r="EK30" s="49">
        <f t="shared" si="70"/>
        <v>0</v>
      </c>
      <c r="EL30" s="49">
        <f t="shared" si="71"/>
        <v>8.4736000000000006E-2</v>
      </c>
      <c r="EM30" s="49">
        <f t="shared" si="72"/>
        <v>-1.6859999999999999</v>
      </c>
      <c r="EN30" s="49">
        <f t="shared" si="73"/>
        <v>-6.744E-2</v>
      </c>
      <c r="EO30" s="49">
        <f t="shared" si="74"/>
        <v>8.4736000000000006E-2</v>
      </c>
      <c r="EP30" s="49">
        <f t="shared" si="75"/>
        <v>-0.26796582000000002</v>
      </c>
      <c r="EQ30" s="50" t="e">
        <f t="shared" si="76"/>
        <v>#DIV/0!</v>
      </c>
      <c r="ER30" s="28">
        <f t="shared" si="77"/>
        <v>0</v>
      </c>
      <c r="ES30" s="28">
        <f t="shared" si="78"/>
        <v>0</v>
      </c>
      <c r="ET30" s="28">
        <f t="shared" si="79"/>
        <v>0</v>
      </c>
      <c r="EU30" s="28">
        <f t="shared" si="80"/>
        <v>0</v>
      </c>
      <c r="EV30" s="28">
        <f t="shared" si="81"/>
        <v>0</v>
      </c>
      <c r="EX30" s="48">
        <f t="shared" si="82"/>
        <v>0</v>
      </c>
      <c r="EY30" s="49">
        <f t="shared" si="83"/>
        <v>0</v>
      </c>
      <c r="EZ30" s="49">
        <f t="shared" si="84"/>
        <v>-6.1952E-2</v>
      </c>
      <c r="FA30" s="49">
        <f t="shared" si="85"/>
        <v>-4.5567999999999997E-2</v>
      </c>
      <c r="FB30" s="49">
        <f t="shared" si="86"/>
        <v>-4.5311999999999998E-2</v>
      </c>
      <c r="FC30" s="49">
        <f t="shared" si="87"/>
        <v>0</v>
      </c>
      <c r="FD30" s="49">
        <f t="shared" si="88"/>
        <v>0.152832</v>
      </c>
      <c r="FE30" s="49">
        <f t="shared" si="89"/>
        <v>-4.8259999999999996</v>
      </c>
      <c r="FF30" s="49">
        <f t="shared" si="90"/>
        <v>-0.19303999999999999</v>
      </c>
      <c r="FG30" s="49">
        <f t="shared" si="91"/>
        <v>0.152832</v>
      </c>
      <c r="FH30" s="49">
        <f t="shared" si="92"/>
        <v>-0.50838053999999999</v>
      </c>
      <c r="FI30" s="50" t="e">
        <f t="shared" si="93"/>
        <v>#DIV/0!</v>
      </c>
      <c r="FJ30" s="28">
        <f t="shared" si="94"/>
        <v>0</v>
      </c>
      <c r="FK30" s="28">
        <f t="shared" si="95"/>
        <v>0</v>
      </c>
      <c r="FL30" s="28">
        <f t="shared" si="96"/>
        <v>0</v>
      </c>
      <c r="FM30" s="28">
        <f t="shared" si="97"/>
        <v>0</v>
      </c>
      <c r="FN30" s="28">
        <f t="shared" si="98"/>
        <v>0</v>
      </c>
      <c r="FQ30" s="48">
        <f t="shared" si="99"/>
        <v>0</v>
      </c>
      <c r="FR30" s="49">
        <f t="shared" si="100"/>
        <v>0</v>
      </c>
      <c r="FS30" s="49">
        <f t="shared" si="101"/>
        <v>-5.8563999999999998E-2</v>
      </c>
      <c r="FT30" s="49">
        <f t="shared" si="102"/>
        <v>-2.1538000000000002E-2</v>
      </c>
      <c r="FU30" s="49">
        <f t="shared" si="103"/>
        <v>-4.2833999999999997E-2</v>
      </c>
      <c r="FV30" s="49">
        <f t="shared" si="104"/>
        <v>0</v>
      </c>
      <c r="FW30" s="49">
        <f t="shared" si="105"/>
        <v>0.122936</v>
      </c>
      <c r="FX30" s="49">
        <f t="shared" si="106"/>
        <v>-2.468</v>
      </c>
      <c r="FY30" s="49">
        <f t="shared" si="107"/>
        <v>-9.8720000000000002E-2</v>
      </c>
      <c r="FZ30" s="49">
        <f t="shared" si="108"/>
        <v>0.122936</v>
      </c>
      <c r="GA30" s="49">
        <f t="shared" si="109"/>
        <v>-0.39856673999999997</v>
      </c>
      <c r="GB30" s="50" t="e">
        <f t="shared" si="110"/>
        <v>#DIV/0!</v>
      </c>
      <c r="GC30" s="28">
        <f t="shared" si="111"/>
        <v>0</v>
      </c>
      <c r="GD30" s="28">
        <f t="shared" si="112"/>
        <v>0</v>
      </c>
      <c r="GE30" s="28">
        <f t="shared" si="113"/>
        <v>0</v>
      </c>
      <c r="GF30" s="28">
        <f t="shared" si="114"/>
        <v>0</v>
      </c>
      <c r="GG30" s="28">
        <f t="shared" si="115"/>
        <v>0</v>
      </c>
      <c r="GI30" s="48">
        <f t="shared" si="116"/>
        <v>0</v>
      </c>
      <c r="GJ30" s="49">
        <f t="shared" si="117"/>
        <v>0</v>
      </c>
      <c r="GK30" s="49">
        <f t="shared" si="118"/>
        <v>-4.7523999999999997E-2</v>
      </c>
      <c r="GL30" s="49">
        <f t="shared" si="119"/>
        <v>-3.3790000000000001E-2</v>
      </c>
      <c r="GM30" s="49">
        <f t="shared" si="120"/>
        <v>0</v>
      </c>
      <c r="GN30" s="49">
        <f t="shared" si="121"/>
        <v>8.1313999999999997E-2</v>
      </c>
      <c r="GO30" s="49">
        <f t="shared" si="122"/>
        <v>-2.0539999999999998</v>
      </c>
      <c r="GP30" s="49">
        <f t="shared" si="123"/>
        <v>-8.2159999999999997E-2</v>
      </c>
      <c r="GQ30" s="49">
        <f t="shared" si="124"/>
        <v>8.1313999999999997E-2</v>
      </c>
      <c r="GR30" s="49">
        <f t="shared" si="125"/>
        <v>-0.23213729999999999</v>
      </c>
      <c r="GS30" s="50" t="e">
        <f t="shared" si="126"/>
        <v>#DIV/0!</v>
      </c>
      <c r="GT30" s="28">
        <f t="shared" si="127"/>
        <v>0</v>
      </c>
      <c r="GU30" s="28">
        <f t="shared" si="128"/>
        <v>0</v>
      </c>
      <c r="GV30" s="28">
        <f t="shared" si="129"/>
        <v>0</v>
      </c>
      <c r="GW30" s="28">
        <f t="shared" si="130"/>
        <v>0</v>
      </c>
      <c r="GX30" s="28">
        <f t="shared" si="131"/>
        <v>0</v>
      </c>
      <c r="GZ30" s="48">
        <f t="shared" si="132"/>
        <v>0</v>
      </c>
      <c r="HA30" s="49">
        <f t="shared" si="133"/>
        <v>0</v>
      </c>
      <c r="HB30" s="49">
        <f t="shared" si="134"/>
        <v>-4.7523999999999997E-2</v>
      </c>
      <c r="HC30" s="49">
        <f t="shared" si="135"/>
        <v>-7.7607999999999996E-2</v>
      </c>
      <c r="HD30" s="49">
        <f t="shared" si="136"/>
        <v>-7.3901999999999995E-4</v>
      </c>
      <c r="HE30" s="49">
        <f t="shared" si="137"/>
        <v>0</v>
      </c>
      <c r="HF30" s="49">
        <f t="shared" si="138"/>
        <v>0.12587102</v>
      </c>
      <c r="HG30" s="49">
        <f t="shared" si="139"/>
        <v>-3.7707799999999998</v>
      </c>
      <c r="HH30" s="49">
        <f t="shared" si="140"/>
        <v>-0.1508312</v>
      </c>
      <c r="HI30" s="49">
        <f t="shared" si="141"/>
        <v>0.12587102</v>
      </c>
      <c r="HJ30" s="49">
        <f t="shared" si="142"/>
        <v>-0.53698631999999991</v>
      </c>
      <c r="HK30" s="50" t="e">
        <f t="shared" si="143"/>
        <v>#DIV/0!</v>
      </c>
      <c r="HL30" s="28">
        <f t="shared" si="144"/>
        <v>0</v>
      </c>
      <c r="HM30" s="28">
        <f t="shared" si="145"/>
        <v>0</v>
      </c>
      <c r="HN30" s="28">
        <f t="shared" si="146"/>
        <v>0</v>
      </c>
      <c r="HO30" s="28">
        <f t="shared" si="147"/>
        <v>0</v>
      </c>
      <c r="HP30" s="28">
        <f t="shared" si="148"/>
        <v>0</v>
      </c>
    </row>
    <row r="31" spans="1:224" s="28" customFormat="1" ht="15.75" thickBot="1" x14ac:dyDescent="0.3">
      <c r="A31" s="46"/>
      <c r="B31" s="32"/>
      <c r="C31" s="161">
        <v>12</v>
      </c>
      <c r="D31" s="161"/>
      <c r="E31" s="164"/>
      <c r="F31" s="166"/>
      <c r="G31" s="162"/>
      <c r="H31" s="168"/>
      <c r="I31" s="168"/>
      <c r="J31" s="162"/>
      <c r="K31" s="168"/>
      <c r="L31" s="163"/>
      <c r="M31" s="162"/>
      <c r="N31" s="168"/>
      <c r="O31" s="163"/>
      <c r="P31" s="162"/>
      <c r="Q31" s="168"/>
      <c r="R31" s="168"/>
      <c r="S31" s="163"/>
      <c r="T31" s="162"/>
      <c r="U31" s="163"/>
      <c r="V31" s="164"/>
      <c r="W31" s="165"/>
      <c r="X31" s="166"/>
      <c r="Y31" s="152" t="str">
        <f t="shared" si="0"/>
        <v/>
      </c>
      <c r="Z31" s="153"/>
      <c r="AA31" s="154" t="str">
        <f t="shared" si="4"/>
        <v/>
      </c>
      <c r="AB31" s="155"/>
      <c r="AC31" s="80" t="str">
        <f t="shared" si="5"/>
        <v/>
      </c>
      <c r="AD31" s="132" t="str">
        <f t="shared" si="6"/>
        <v/>
      </c>
      <c r="AE31" s="156"/>
      <c r="AF31" s="133"/>
      <c r="AG31" s="35"/>
      <c r="AH31" s="46"/>
      <c r="AI31" s="46"/>
      <c r="AJ31" s="167">
        <v>12</v>
      </c>
      <c r="AK31" s="167"/>
      <c r="AL31" s="158" t="s">
        <v>82</v>
      </c>
      <c r="AM31" s="159"/>
      <c r="AN31" s="159"/>
      <c r="AO31" s="160"/>
      <c r="AP31" s="86"/>
      <c r="AQ31" s="129" t="str">
        <f t="shared" si="7"/>
        <v/>
      </c>
      <c r="AR31" s="130"/>
      <c r="AS31" s="131"/>
      <c r="AT31" s="132" t="str">
        <f t="shared" si="8"/>
        <v/>
      </c>
      <c r="AU31" s="133"/>
      <c r="AV31" s="129" t="str">
        <f t="shared" si="9"/>
        <v/>
      </c>
      <c r="AW31" s="131"/>
      <c r="AX31" s="36">
        <f t="shared" si="1"/>
        <v>0</v>
      </c>
      <c r="AY31" s="36">
        <f t="shared" si="10"/>
        <v>0</v>
      </c>
      <c r="AZ31" s="36"/>
      <c r="BA31" s="36"/>
      <c r="BB31" s="36"/>
      <c r="BC31" s="36">
        <f t="shared" si="11"/>
        <v>0</v>
      </c>
      <c r="BD31" s="28">
        <f t="shared" si="12"/>
        <v>0</v>
      </c>
      <c r="BE31" s="28">
        <f t="shared" si="13"/>
        <v>0</v>
      </c>
      <c r="BF31" s="28">
        <f t="shared" si="14"/>
        <v>0</v>
      </c>
      <c r="BG31" s="28" t="e">
        <f t="shared" si="15"/>
        <v>#VALUE!</v>
      </c>
      <c r="BH31" s="28" t="e">
        <f t="shared" si="16"/>
        <v>#VALUE!</v>
      </c>
      <c r="BI31" s="79" t="e">
        <f t="shared" si="17"/>
        <v>#VALUE!</v>
      </c>
      <c r="BJ31" s="28" t="e">
        <f t="shared" si="18"/>
        <v>#VALUE!</v>
      </c>
      <c r="BK31" s="28" t="e">
        <f t="shared" si="19"/>
        <v>#VALUE!</v>
      </c>
      <c r="BL31" s="28" t="str">
        <f t="shared" si="20"/>
        <v>se serve</v>
      </c>
      <c r="BM31" s="28" t="str">
        <f t="shared" si="21"/>
        <v>A</v>
      </c>
      <c r="BN31" s="28" t="e">
        <f t="shared" si="22"/>
        <v>#VALUE!</v>
      </c>
      <c r="BO31" s="28" t="str">
        <f t="shared" si="23"/>
        <v>D</v>
      </c>
      <c r="BP31" s="28" t="str">
        <f t="shared" si="24"/>
        <v>B</v>
      </c>
      <c r="BQ31" s="28" t="str">
        <f t="shared" si="25"/>
        <v>A</v>
      </c>
      <c r="BR31" s="28" t="str">
        <f t="shared" si="149"/>
        <v/>
      </c>
      <c r="BS31" s="28" t="str">
        <f t="shared" si="26"/>
        <v/>
      </c>
      <c r="BT31" s="70" t="e">
        <f t="shared" si="27"/>
        <v>#VALUE!</v>
      </c>
      <c r="BU31" s="67" t="e">
        <f t="shared" si="28"/>
        <v>#VALUE!</v>
      </c>
      <c r="BV31" s="71" t="e">
        <f t="shared" si="29"/>
        <v>#VALUE!</v>
      </c>
      <c r="BW31" s="69" t="e">
        <f t="shared" si="30"/>
        <v>#VALUE!</v>
      </c>
      <c r="BX31" s="72" t="e">
        <f>IF(BS31="NO","",HLOOKUP(BS31*1,$BY$19:$CE$38,13))</f>
        <v>#VALUE!</v>
      </c>
      <c r="BY31" s="28" t="e">
        <f t="shared" si="31"/>
        <v>#DIV/0!</v>
      </c>
      <c r="BZ31" s="28" t="e">
        <f t="shared" si="32"/>
        <v>#DIV/0!</v>
      </c>
      <c r="CA31" s="28" t="e">
        <f t="shared" si="33"/>
        <v>#DIV/0!</v>
      </c>
      <c r="CB31" s="28" t="e">
        <f t="shared" si="34"/>
        <v>#DIV/0!</v>
      </c>
      <c r="CC31" s="28" t="e">
        <f t="shared" si="35"/>
        <v>#DIV/0!</v>
      </c>
      <c r="CD31" s="28" t="e">
        <f t="shared" si="36"/>
        <v>#DIV/0!</v>
      </c>
      <c r="CE31" s="28" t="e">
        <f t="shared" si="37"/>
        <v>#DIV/0!</v>
      </c>
      <c r="CQ31" s="28">
        <v>2.1</v>
      </c>
      <c r="CS31" s="29"/>
      <c r="CT31" s="30"/>
      <c r="CU31" s="31"/>
      <c r="CV31" s="31"/>
      <c r="CW31" s="30"/>
      <c r="CZ31" s="48">
        <f t="shared" si="2"/>
        <v>0</v>
      </c>
      <c r="DA31" s="49">
        <f t="shared" si="151"/>
        <v>0</v>
      </c>
      <c r="DB31" s="49">
        <f t="shared" si="152"/>
        <v>0</v>
      </c>
      <c r="DC31" s="49">
        <f t="shared" si="153"/>
        <v>0</v>
      </c>
      <c r="DD31" s="49">
        <f t="shared" si="154"/>
        <v>0</v>
      </c>
      <c r="DE31" s="49">
        <f t="shared" si="155"/>
        <v>0</v>
      </c>
      <c r="DF31" s="49">
        <f t="shared" si="156"/>
        <v>0</v>
      </c>
      <c r="DG31" s="49">
        <f t="shared" si="157"/>
        <v>0</v>
      </c>
      <c r="DH31" s="49">
        <f t="shared" si="158"/>
        <v>0</v>
      </c>
      <c r="DI31" s="50" t="e">
        <f t="shared" si="159"/>
        <v>#DIV/0!</v>
      </c>
      <c r="DJ31" s="49">
        <f t="shared" si="47"/>
        <v>0</v>
      </c>
      <c r="DK31" s="49">
        <f t="shared" si="48"/>
        <v>0</v>
      </c>
      <c r="DL31" s="49">
        <f t="shared" si="49"/>
        <v>0</v>
      </c>
      <c r="DM31" s="49">
        <f t="shared" si="50"/>
        <v>0</v>
      </c>
      <c r="DN31" s="49">
        <f t="shared" si="51"/>
        <v>0</v>
      </c>
      <c r="DO31" s="49"/>
      <c r="DP31" s="48">
        <f t="shared" si="52"/>
        <v>218</v>
      </c>
      <c r="DQ31" s="49">
        <f t="shared" si="53"/>
        <v>0</v>
      </c>
      <c r="DR31" s="49">
        <f t="shared" si="54"/>
        <v>4.7523999999999997E-2</v>
      </c>
      <c r="DS31" s="49">
        <f t="shared" si="55"/>
        <v>-6.2658000000000005E-2</v>
      </c>
      <c r="DT31" s="49">
        <f t="shared" si="56"/>
        <v>0</v>
      </c>
      <c r="DU31" s="49">
        <f t="shared" si="57"/>
        <v>1.5134000000000009E-2</v>
      </c>
      <c r="DV31" s="49">
        <f t="shared" si="58"/>
        <v>-0.79</v>
      </c>
      <c r="DW31" s="49">
        <f t="shared" si="59"/>
        <v>-3.1600000000000003E-2</v>
      </c>
      <c r="DX31" s="49">
        <f t="shared" si="60"/>
        <v>1.5134000000000009E-2</v>
      </c>
      <c r="DY31" s="49">
        <f t="shared" si="61"/>
        <v>-0.21241062000000002</v>
      </c>
      <c r="DZ31" s="50" t="e">
        <f t="shared" si="62"/>
        <v>#DIV/0!</v>
      </c>
      <c r="EA31" s="49">
        <f t="shared" si="63"/>
        <v>0</v>
      </c>
      <c r="EB31" s="49">
        <f t="shared" si="64"/>
        <v>0</v>
      </c>
      <c r="EC31" s="49">
        <f t="shared" si="65"/>
        <v>0</v>
      </c>
      <c r="ED31" s="49">
        <f t="shared" si="66"/>
        <v>0</v>
      </c>
      <c r="EE31" s="49">
        <f t="shared" si="67"/>
        <v>0</v>
      </c>
      <c r="EF31" s="49"/>
      <c r="EG31" s="48">
        <f t="shared" si="3"/>
        <v>0</v>
      </c>
      <c r="EH31" s="49">
        <f t="shared" si="150"/>
        <v>0</v>
      </c>
      <c r="EI31" s="49">
        <f t="shared" si="68"/>
        <v>-6.1952E-2</v>
      </c>
      <c r="EJ31" s="49">
        <f t="shared" si="69"/>
        <v>-2.2783999999999999E-2</v>
      </c>
      <c r="EK31" s="49">
        <f t="shared" si="70"/>
        <v>0</v>
      </c>
      <c r="EL31" s="49">
        <f t="shared" si="71"/>
        <v>8.4736000000000006E-2</v>
      </c>
      <c r="EM31" s="49">
        <f t="shared" si="72"/>
        <v>-1.6859999999999999</v>
      </c>
      <c r="EN31" s="49">
        <f t="shared" si="73"/>
        <v>-6.744E-2</v>
      </c>
      <c r="EO31" s="49">
        <f t="shared" si="74"/>
        <v>8.4736000000000006E-2</v>
      </c>
      <c r="EP31" s="49">
        <f t="shared" si="75"/>
        <v>-0.26796582000000002</v>
      </c>
      <c r="EQ31" s="50" t="e">
        <f t="shared" si="76"/>
        <v>#DIV/0!</v>
      </c>
      <c r="ER31" s="28">
        <f t="shared" si="77"/>
        <v>0</v>
      </c>
      <c r="ES31" s="28">
        <f t="shared" si="78"/>
        <v>0</v>
      </c>
      <c r="ET31" s="28">
        <f t="shared" si="79"/>
        <v>0</v>
      </c>
      <c r="EU31" s="28">
        <f t="shared" si="80"/>
        <v>0</v>
      </c>
      <c r="EV31" s="28">
        <f t="shared" si="81"/>
        <v>0</v>
      </c>
      <c r="EX31" s="48">
        <f t="shared" si="82"/>
        <v>0</v>
      </c>
      <c r="EY31" s="49">
        <f t="shared" si="83"/>
        <v>0</v>
      </c>
      <c r="EZ31" s="49">
        <f t="shared" si="84"/>
        <v>-6.1952E-2</v>
      </c>
      <c r="FA31" s="49">
        <f t="shared" si="85"/>
        <v>-4.5567999999999997E-2</v>
      </c>
      <c r="FB31" s="49">
        <f t="shared" si="86"/>
        <v>-4.5311999999999998E-2</v>
      </c>
      <c r="FC31" s="49">
        <f t="shared" si="87"/>
        <v>0</v>
      </c>
      <c r="FD31" s="49">
        <f t="shared" si="88"/>
        <v>0.152832</v>
      </c>
      <c r="FE31" s="49">
        <f t="shared" si="89"/>
        <v>-4.8259999999999996</v>
      </c>
      <c r="FF31" s="49">
        <f t="shared" si="90"/>
        <v>-0.19303999999999999</v>
      </c>
      <c r="FG31" s="49">
        <f t="shared" si="91"/>
        <v>0.152832</v>
      </c>
      <c r="FH31" s="49">
        <f t="shared" si="92"/>
        <v>-0.50838053999999999</v>
      </c>
      <c r="FI31" s="50" t="e">
        <f t="shared" si="93"/>
        <v>#DIV/0!</v>
      </c>
      <c r="FJ31" s="28">
        <f t="shared" si="94"/>
        <v>0</v>
      </c>
      <c r="FK31" s="28">
        <f t="shared" si="95"/>
        <v>0</v>
      </c>
      <c r="FL31" s="28">
        <f t="shared" si="96"/>
        <v>0</v>
      </c>
      <c r="FM31" s="28">
        <f t="shared" si="97"/>
        <v>0</v>
      </c>
      <c r="FN31" s="28">
        <f t="shared" si="98"/>
        <v>0</v>
      </c>
      <c r="FQ31" s="48">
        <f t="shared" si="99"/>
        <v>0</v>
      </c>
      <c r="FR31" s="49">
        <f t="shared" si="100"/>
        <v>0</v>
      </c>
      <c r="FS31" s="49">
        <f t="shared" si="101"/>
        <v>-5.8563999999999998E-2</v>
      </c>
      <c r="FT31" s="49">
        <f t="shared" si="102"/>
        <v>-2.1538000000000002E-2</v>
      </c>
      <c r="FU31" s="49">
        <f t="shared" si="103"/>
        <v>-4.2833999999999997E-2</v>
      </c>
      <c r="FV31" s="49">
        <f t="shared" si="104"/>
        <v>0</v>
      </c>
      <c r="FW31" s="49">
        <f t="shared" si="105"/>
        <v>0.122936</v>
      </c>
      <c r="FX31" s="49">
        <f t="shared" si="106"/>
        <v>-2.468</v>
      </c>
      <c r="FY31" s="49">
        <f t="shared" si="107"/>
        <v>-9.8720000000000002E-2</v>
      </c>
      <c r="FZ31" s="49">
        <f t="shared" si="108"/>
        <v>0.122936</v>
      </c>
      <c r="GA31" s="49">
        <f t="shared" si="109"/>
        <v>-0.39856673999999997</v>
      </c>
      <c r="GB31" s="50" t="e">
        <f t="shared" si="110"/>
        <v>#DIV/0!</v>
      </c>
      <c r="GC31" s="28">
        <f t="shared" si="111"/>
        <v>0</v>
      </c>
      <c r="GD31" s="28">
        <f t="shared" si="112"/>
        <v>0</v>
      </c>
      <c r="GE31" s="28">
        <f t="shared" si="113"/>
        <v>0</v>
      </c>
      <c r="GF31" s="28">
        <f t="shared" si="114"/>
        <v>0</v>
      </c>
      <c r="GG31" s="28">
        <f t="shared" si="115"/>
        <v>0</v>
      </c>
      <c r="GI31" s="48">
        <f t="shared" si="116"/>
        <v>0</v>
      </c>
      <c r="GJ31" s="49">
        <f t="shared" si="117"/>
        <v>0</v>
      </c>
      <c r="GK31" s="49">
        <f t="shared" si="118"/>
        <v>-4.7523999999999997E-2</v>
      </c>
      <c r="GL31" s="49">
        <f t="shared" si="119"/>
        <v>-3.3790000000000001E-2</v>
      </c>
      <c r="GM31" s="49">
        <f t="shared" si="120"/>
        <v>0</v>
      </c>
      <c r="GN31" s="49">
        <f t="shared" si="121"/>
        <v>8.1313999999999997E-2</v>
      </c>
      <c r="GO31" s="49">
        <f t="shared" si="122"/>
        <v>-2.0539999999999998</v>
      </c>
      <c r="GP31" s="49">
        <f t="shared" si="123"/>
        <v>-8.2159999999999997E-2</v>
      </c>
      <c r="GQ31" s="49">
        <f t="shared" si="124"/>
        <v>8.1313999999999997E-2</v>
      </c>
      <c r="GR31" s="49">
        <f t="shared" si="125"/>
        <v>-0.23213729999999999</v>
      </c>
      <c r="GS31" s="50" t="e">
        <f t="shared" si="126"/>
        <v>#DIV/0!</v>
      </c>
      <c r="GT31" s="28">
        <f t="shared" si="127"/>
        <v>0</v>
      </c>
      <c r="GU31" s="28">
        <f t="shared" si="128"/>
        <v>0</v>
      </c>
      <c r="GV31" s="28">
        <f t="shared" si="129"/>
        <v>0</v>
      </c>
      <c r="GW31" s="28">
        <f t="shared" si="130"/>
        <v>0</v>
      </c>
      <c r="GX31" s="28">
        <f t="shared" si="131"/>
        <v>0</v>
      </c>
      <c r="GZ31" s="48">
        <f t="shared" si="132"/>
        <v>0</v>
      </c>
      <c r="HA31" s="49">
        <f t="shared" si="133"/>
        <v>0</v>
      </c>
      <c r="HB31" s="49">
        <f t="shared" si="134"/>
        <v>-4.7523999999999997E-2</v>
      </c>
      <c r="HC31" s="49">
        <f t="shared" si="135"/>
        <v>-7.7607999999999996E-2</v>
      </c>
      <c r="HD31" s="49">
        <f t="shared" si="136"/>
        <v>-7.3901999999999995E-4</v>
      </c>
      <c r="HE31" s="49">
        <f t="shared" si="137"/>
        <v>0</v>
      </c>
      <c r="HF31" s="49">
        <f t="shared" si="138"/>
        <v>0.12587102</v>
      </c>
      <c r="HG31" s="49">
        <f t="shared" si="139"/>
        <v>-3.7707799999999998</v>
      </c>
      <c r="HH31" s="49">
        <f t="shared" si="140"/>
        <v>-0.1508312</v>
      </c>
      <c r="HI31" s="49">
        <f t="shared" si="141"/>
        <v>0.12587102</v>
      </c>
      <c r="HJ31" s="49">
        <f t="shared" si="142"/>
        <v>-0.53698631999999991</v>
      </c>
      <c r="HK31" s="50" t="e">
        <f t="shared" si="143"/>
        <v>#DIV/0!</v>
      </c>
      <c r="HL31" s="28">
        <f t="shared" si="144"/>
        <v>0</v>
      </c>
      <c r="HM31" s="28">
        <f t="shared" si="145"/>
        <v>0</v>
      </c>
      <c r="HN31" s="28">
        <f t="shared" si="146"/>
        <v>0</v>
      </c>
      <c r="HO31" s="28">
        <f t="shared" si="147"/>
        <v>0</v>
      </c>
      <c r="HP31" s="28">
        <f t="shared" si="148"/>
        <v>0</v>
      </c>
    </row>
    <row r="32" spans="1:224" s="28" customFormat="1" ht="15.75" thickBot="1" x14ac:dyDescent="0.3">
      <c r="A32" s="46"/>
      <c r="B32" s="32"/>
      <c r="C32" s="161">
        <v>13</v>
      </c>
      <c r="D32" s="161"/>
      <c r="E32" s="149"/>
      <c r="F32" s="150"/>
      <c r="G32" s="169"/>
      <c r="H32" s="170"/>
      <c r="I32" s="170"/>
      <c r="J32" s="169"/>
      <c r="K32" s="170"/>
      <c r="L32" s="171"/>
      <c r="M32" s="169"/>
      <c r="N32" s="170"/>
      <c r="O32" s="171"/>
      <c r="P32" s="169"/>
      <c r="Q32" s="170"/>
      <c r="R32" s="170"/>
      <c r="S32" s="171"/>
      <c r="T32" s="169"/>
      <c r="U32" s="171"/>
      <c r="V32" s="149"/>
      <c r="W32" s="151"/>
      <c r="X32" s="150"/>
      <c r="Y32" s="152" t="str">
        <f t="shared" si="0"/>
        <v/>
      </c>
      <c r="Z32" s="153"/>
      <c r="AA32" s="154" t="str">
        <f t="shared" si="4"/>
        <v/>
      </c>
      <c r="AB32" s="155"/>
      <c r="AC32" s="80" t="str">
        <f t="shared" si="5"/>
        <v/>
      </c>
      <c r="AD32" s="132" t="str">
        <f t="shared" si="6"/>
        <v/>
      </c>
      <c r="AE32" s="156"/>
      <c r="AF32" s="133"/>
      <c r="AG32" s="35"/>
      <c r="AH32" s="46"/>
      <c r="AI32" s="46"/>
      <c r="AJ32" s="157">
        <v>13</v>
      </c>
      <c r="AK32" s="157"/>
      <c r="AL32" s="126" t="s">
        <v>82</v>
      </c>
      <c r="AM32" s="127"/>
      <c r="AN32" s="127"/>
      <c r="AO32" s="128"/>
      <c r="AP32" s="85"/>
      <c r="AQ32" s="129" t="str">
        <f t="shared" si="7"/>
        <v/>
      </c>
      <c r="AR32" s="130"/>
      <c r="AS32" s="131"/>
      <c r="AT32" s="132" t="str">
        <f t="shared" si="8"/>
        <v/>
      </c>
      <c r="AU32" s="133"/>
      <c r="AV32" s="129" t="str">
        <f t="shared" si="9"/>
        <v/>
      </c>
      <c r="AW32" s="131"/>
      <c r="AX32" s="36">
        <f t="shared" si="1"/>
        <v>0</v>
      </c>
      <c r="AY32" s="36">
        <f t="shared" si="10"/>
        <v>0</v>
      </c>
      <c r="AZ32" s="36"/>
      <c r="BA32" s="36"/>
      <c r="BB32" s="36"/>
      <c r="BC32" s="36">
        <f t="shared" si="11"/>
        <v>0</v>
      </c>
      <c r="BD32" s="28">
        <f t="shared" si="12"/>
        <v>0</v>
      </c>
      <c r="BE32" s="28">
        <f t="shared" si="13"/>
        <v>0</v>
      </c>
      <c r="BF32" s="28">
        <f t="shared" si="14"/>
        <v>0</v>
      </c>
      <c r="BG32" s="28" t="e">
        <f t="shared" si="15"/>
        <v>#VALUE!</v>
      </c>
      <c r="BH32" s="28" t="e">
        <f t="shared" si="16"/>
        <v>#VALUE!</v>
      </c>
      <c r="BI32" s="79" t="e">
        <f t="shared" si="17"/>
        <v>#VALUE!</v>
      </c>
      <c r="BJ32" s="28" t="e">
        <f t="shared" si="18"/>
        <v>#VALUE!</v>
      </c>
      <c r="BK32" s="28" t="e">
        <f t="shared" si="19"/>
        <v>#VALUE!</v>
      </c>
      <c r="BL32" s="28" t="str">
        <f t="shared" si="20"/>
        <v>se serve</v>
      </c>
      <c r="BM32" s="28" t="str">
        <f t="shared" si="21"/>
        <v>A</v>
      </c>
      <c r="BN32" s="28" t="e">
        <f t="shared" si="22"/>
        <v>#VALUE!</v>
      </c>
      <c r="BO32" s="28" t="str">
        <f t="shared" si="23"/>
        <v>D</v>
      </c>
      <c r="BP32" s="28" t="str">
        <f t="shared" si="24"/>
        <v>B</v>
      </c>
      <c r="BQ32" s="28" t="str">
        <f t="shared" si="25"/>
        <v>A</v>
      </c>
      <c r="BR32" s="28" t="str">
        <f t="shared" si="149"/>
        <v/>
      </c>
      <c r="BS32" s="28" t="str">
        <f t="shared" si="26"/>
        <v/>
      </c>
      <c r="BT32" s="70" t="e">
        <f t="shared" si="27"/>
        <v>#VALUE!</v>
      </c>
      <c r="BU32" s="67" t="e">
        <f t="shared" si="28"/>
        <v>#VALUE!</v>
      </c>
      <c r="BV32" s="71" t="e">
        <f t="shared" si="29"/>
        <v>#VALUE!</v>
      </c>
      <c r="BW32" s="69" t="e">
        <f t="shared" si="30"/>
        <v>#VALUE!</v>
      </c>
      <c r="BX32" s="72" t="e">
        <f>IF(BS32="NO","",HLOOKUP(BS32*1,$BY$19:$CE$38,14))</f>
        <v>#VALUE!</v>
      </c>
      <c r="BY32" s="28" t="e">
        <f t="shared" si="31"/>
        <v>#DIV/0!</v>
      </c>
      <c r="BZ32" s="28" t="e">
        <f t="shared" si="32"/>
        <v>#DIV/0!</v>
      </c>
      <c r="CA32" s="28" t="e">
        <f t="shared" si="33"/>
        <v>#DIV/0!</v>
      </c>
      <c r="CB32" s="28" t="e">
        <f t="shared" si="34"/>
        <v>#DIV/0!</v>
      </c>
      <c r="CC32" s="28" t="e">
        <f t="shared" si="35"/>
        <v>#DIV/0!</v>
      </c>
      <c r="CD32" s="28" t="e">
        <f t="shared" si="36"/>
        <v>#DIV/0!</v>
      </c>
      <c r="CE32" s="28" t="e">
        <f t="shared" si="37"/>
        <v>#DIV/0!</v>
      </c>
      <c r="CQ32" s="28">
        <v>2.2000000000000002</v>
      </c>
      <c r="CS32" s="29"/>
      <c r="CT32" s="30"/>
      <c r="CU32" s="31"/>
      <c r="CV32" s="31"/>
      <c r="CW32" s="30"/>
      <c r="CZ32" s="48">
        <f t="shared" si="2"/>
        <v>0</v>
      </c>
      <c r="DA32" s="49">
        <f t="shared" si="151"/>
        <v>0</v>
      </c>
      <c r="DB32" s="49">
        <f t="shared" si="152"/>
        <v>0</v>
      </c>
      <c r="DC32" s="49">
        <f t="shared" si="153"/>
        <v>0</v>
      </c>
      <c r="DD32" s="49">
        <f t="shared" si="154"/>
        <v>0</v>
      </c>
      <c r="DE32" s="49">
        <f t="shared" si="155"/>
        <v>0</v>
      </c>
      <c r="DF32" s="49">
        <f t="shared" si="156"/>
        <v>0</v>
      </c>
      <c r="DG32" s="49">
        <f t="shared" si="157"/>
        <v>0</v>
      </c>
      <c r="DH32" s="49">
        <f t="shared" si="158"/>
        <v>0</v>
      </c>
      <c r="DI32" s="50" t="e">
        <f t="shared" si="159"/>
        <v>#DIV/0!</v>
      </c>
      <c r="DJ32" s="49">
        <f t="shared" si="47"/>
        <v>0</v>
      </c>
      <c r="DK32" s="49">
        <f t="shared" si="48"/>
        <v>0</v>
      </c>
      <c r="DL32" s="49">
        <f t="shared" si="49"/>
        <v>0</v>
      </c>
      <c r="DM32" s="49">
        <f t="shared" si="50"/>
        <v>0</v>
      </c>
      <c r="DN32" s="49">
        <f t="shared" si="51"/>
        <v>0</v>
      </c>
      <c r="DO32" s="49"/>
      <c r="DP32" s="48">
        <f t="shared" si="52"/>
        <v>218</v>
      </c>
      <c r="DQ32" s="49">
        <f t="shared" si="53"/>
        <v>0</v>
      </c>
      <c r="DR32" s="49">
        <f t="shared" si="54"/>
        <v>4.7523999999999997E-2</v>
      </c>
      <c r="DS32" s="49">
        <f t="shared" si="55"/>
        <v>-6.2658000000000005E-2</v>
      </c>
      <c r="DT32" s="49">
        <f t="shared" si="56"/>
        <v>0</v>
      </c>
      <c r="DU32" s="49">
        <f t="shared" si="57"/>
        <v>1.5134000000000009E-2</v>
      </c>
      <c r="DV32" s="49">
        <f t="shared" si="58"/>
        <v>-0.79</v>
      </c>
      <c r="DW32" s="49">
        <f t="shared" si="59"/>
        <v>-3.1600000000000003E-2</v>
      </c>
      <c r="DX32" s="49">
        <f t="shared" si="60"/>
        <v>1.5134000000000009E-2</v>
      </c>
      <c r="DY32" s="49">
        <f t="shared" si="61"/>
        <v>-0.21241062000000002</v>
      </c>
      <c r="DZ32" s="50" t="e">
        <f t="shared" si="62"/>
        <v>#DIV/0!</v>
      </c>
      <c r="EA32" s="49">
        <f t="shared" si="63"/>
        <v>0</v>
      </c>
      <c r="EB32" s="49">
        <f t="shared" si="64"/>
        <v>0</v>
      </c>
      <c r="EC32" s="49">
        <f t="shared" si="65"/>
        <v>0</v>
      </c>
      <c r="ED32" s="49">
        <f t="shared" si="66"/>
        <v>0</v>
      </c>
      <c r="EE32" s="49">
        <f t="shared" si="67"/>
        <v>0</v>
      </c>
      <c r="EF32" s="49"/>
      <c r="EG32" s="48">
        <f t="shared" si="3"/>
        <v>0</v>
      </c>
      <c r="EH32" s="49">
        <f t="shared" si="150"/>
        <v>0</v>
      </c>
      <c r="EI32" s="49">
        <f t="shared" si="68"/>
        <v>-6.1952E-2</v>
      </c>
      <c r="EJ32" s="49">
        <f t="shared" si="69"/>
        <v>-2.2783999999999999E-2</v>
      </c>
      <c r="EK32" s="49">
        <f t="shared" si="70"/>
        <v>0</v>
      </c>
      <c r="EL32" s="49">
        <f t="shared" si="71"/>
        <v>8.4736000000000006E-2</v>
      </c>
      <c r="EM32" s="49">
        <f t="shared" si="72"/>
        <v>-1.6859999999999999</v>
      </c>
      <c r="EN32" s="49">
        <f t="shared" si="73"/>
        <v>-6.744E-2</v>
      </c>
      <c r="EO32" s="49">
        <f t="shared" si="74"/>
        <v>8.4736000000000006E-2</v>
      </c>
      <c r="EP32" s="49">
        <f t="shared" si="75"/>
        <v>-0.26796582000000002</v>
      </c>
      <c r="EQ32" s="50" t="e">
        <f t="shared" si="76"/>
        <v>#DIV/0!</v>
      </c>
      <c r="ER32" s="28">
        <f t="shared" si="77"/>
        <v>0</v>
      </c>
      <c r="ES32" s="28">
        <f t="shared" si="78"/>
        <v>0</v>
      </c>
      <c r="ET32" s="28">
        <f t="shared" si="79"/>
        <v>0</v>
      </c>
      <c r="EU32" s="28">
        <f t="shared" si="80"/>
        <v>0</v>
      </c>
      <c r="EV32" s="28">
        <f t="shared" si="81"/>
        <v>0</v>
      </c>
      <c r="EX32" s="48">
        <f t="shared" si="82"/>
        <v>0</v>
      </c>
      <c r="EY32" s="49">
        <f t="shared" si="83"/>
        <v>0</v>
      </c>
      <c r="EZ32" s="49">
        <f t="shared" si="84"/>
        <v>-6.1952E-2</v>
      </c>
      <c r="FA32" s="49">
        <f t="shared" si="85"/>
        <v>-4.5567999999999997E-2</v>
      </c>
      <c r="FB32" s="49">
        <f t="shared" si="86"/>
        <v>-4.5311999999999998E-2</v>
      </c>
      <c r="FC32" s="49">
        <f t="shared" si="87"/>
        <v>0</v>
      </c>
      <c r="FD32" s="49">
        <f t="shared" si="88"/>
        <v>0.152832</v>
      </c>
      <c r="FE32" s="49">
        <f t="shared" si="89"/>
        <v>-4.8259999999999996</v>
      </c>
      <c r="FF32" s="49">
        <f t="shared" si="90"/>
        <v>-0.19303999999999999</v>
      </c>
      <c r="FG32" s="49">
        <f t="shared" si="91"/>
        <v>0.152832</v>
      </c>
      <c r="FH32" s="49">
        <f t="shared" si="92"/>
        <v>-0.50838053999999999</v>
      </c>
      <c r="FI32" s="50" t="e">
        <f t="shared" si="93"/>
        <v>#DIV/0!</v>
      </c>
      <c r="FJ32" s="28">
        <f t="shared" si="94"/>
        <v>0</v>
      </c>
      <c r="FK32" s="28">
        <f t="shared" si="95"/>
        <v>0</v>
      </c>
      <c r="FL32" s="28">
        <f t="shared" si="96"/>
        <v>0</v>
      </c>
      <c r="FM32" s="28">
        <f t="shared" si="97"/>
        <v>0</v>
      </c>
      <c r="FN32" s="28">
        <f t="shared" si="98"/>
        <v>0</v>
      </c>
      <c r="FQ32" s="48">
        <f t="shared" si="99"/>
        <v>0</v>
      </c>
      <c r="FR32" s="49">
        <f t="shared" si="100"/>
        <v>0</v>
      </c>
      <c r="FS32" s="49">
        <f t="shared" si="101"/>
        <v>-5.8563999999999998E-2</v>
      </c>
      <c r="FT32" s="49">
        <f t="shared" si="102"/>
        <v>-2.1538000000000002E-2</v>
      </c>
      <c r="FU32" s="49">
        <f t="shared" si="103"/>
        <v>-4.2833999999999997E-2</v>
      </c>
      <c r="FV32" s="49">
        <f t="shared" si="104"/>
        <v>0</v>
      </c>
      <c r="FW32" s="49">
        <f t="shared" si="105"/>
        <v>0.122936</v>
      </c>
      <c r="FX32" s="49">
        <f t="shared" si="106"/>
        <v>-2.468</v>
      </c>
      <c r="FY32" s="49">
        <f t="shared" si="107"/>
        <v>-9.8720000000000002E-2</v>
      </c>
      <c r="FZ32" s="49">
        <f t="shared" si="108"/>
        <v>0.122936</v>
      </c>
      <c r="GA32" s="49">
        <f t="shared" si="109"/>
        <v>-0.39856673999999997</v>
      </c>
      <c r="GB32" s="50" t="e">
        <f t="shared" si="110"/>
        <v>#DIV/0!</v>
      </c>
      <c r="GC32" s="28">
        <f t="shared" si="111"/>
        <v>0</v>
      </c>
      <c r="GD32" s="28">
        <f t="shared" si="112"/>
        <v>0</v>
      </c>
      <c r="GE32" s="28">
        <f t="shared" si="113"/>
        <v>0</v>
      </c>
      <c r="GF32" s="28">
        <f t="shared" si="114"/>
        <v>0</v>
      </c>
      <c r="GG32" s="28">
        <f t="shared" si="115"/>
        <v>0</v>
      </c>
      <c r="GI32" s="48">
        <f t="shared" si="116"/>
        <v>0</v>
      </c>
      <c r="GJ32" s="49">
        <f t="shared" si="117"/>
        <v>0</v>
      </c>
      <c r="GK32" s="49">
        <f t="shared" si="118"/>
        <v>-4.7523999999999997E-2</v>
      </c>
      <c r="GL32" s="49">
        <f t="shared" si="119"/>
        <v>-3.3790000000000001E-2</v>
      </c>
      <c r="GM32" s="49">
        <f t="shared" si="120"/>
        <v>0</v>
      </c>
      <c r="GN32" s="49">
        <f t="shared" si="121"/>
        <v>8.1313999999999997E-2</v>
      </c>
      <c r="GO32" s="49">
        <f t="shared" si="122"/>
        <v>-2.0539999999999998</v>
      </c>
      <c r="GP32" s="49">
        <f t="shared" si="123"/>
        <v>-8.2159999999999997E-2</v>
      </c>
      <c r="GQ32" s="49">
        <f t="shared" si="124"/>
        <v>8.1313999999999997E-2</v>
      </c>
      <c r="GR32" s="49">
        <f t="shared" si="125"/>
        <v>-0.23213729999999999</v>
      </c>
      <c r="GS32" s="50" t="e">
        <f t="shared" si="126"/>
        <v>#DIV/0!</v>
      </c>
      <c r="GT32" s="28">
        <f t="shared" si="127"/>
        <v>0</v>
      </c>
      <c r="GU32" s="28">
        <f t="shared" si="128"/>
        <v>0</v>
      </c>
      <c r="GV32" s="28">
        <f t="shared" si="129"/>
        <v>0</v>
      </c>
      <c r="GW32" s="28">
        <f t="shared" si="130"/>
        <v>0</v>
      </c>
      <c r="GX32" s="28">
        <f t="shared" si="131"/>
        <v>0</v>
      </c>
      <c r="GZ32" s="48">
        <f t="shared" si="132"/>
        <v>0</v>
      </c>
      <c r="HA32" s="49">
        <f t="shared" si="133"/>
        <v>0</v>
      </c>
      <c r="HB32" s="49">
        <f t="shared" si="134"/>
        <v>-4.7523999999999997E-2</v>
      </c>
      <c r="HC32" s="49">
        <f t="shared" si="135"/>
        <v>-7.7607999999999996E-2</v>
      </c>
      <c r="HD32" s="49">
        <f t="shared" si="136"/>
        <v>-7.3901999999999995E-4</v>
      </c>
      <c r="HE32" s="49">
        <f t="shared" si="137"/>
        <v>0</v>
      </c>
      <c r="HF32" s="49">
        <f t="shared" si="138"/>
        <v>0.12587102</v>
      </c>
      <c r="HG32" s="49">
        <f t="shared" si="139"/>
        <v>-3.7707799999999998</v>
      </c>
      <c r="HH32" s="49">
        <f t="shared" si="140"/>
        <v>-0.1508312</v>
      </c>
      <c r="HI32" s="49">
        <f t="shared" si="141"/>
        <v>0.12587102</v>
      </c>
      <c r="HJ32" s="49">
        <f t="shared" si="142"/>
        <v>-0.53698631999999991</v>
      </c>
      <c r="HK32" s="50" t="e">
        <f t="shared" si="143"/>
        <v>#DIV/0!</v>
      </c>
      <c r="HL32" s="28">
        <f t="shared" si="144"/>
        <v>0</v>
      </c>
      <c r="HM32" s="28">
        <f t="shared" si="145"/>
        <v>0</v>
      </c>
      <c r="HN32" s="28">
        <f t="shared" si="146"/>
        <v>0</v>
      </c>
      <c r="HO32" s="28">
        <f t="shared" si="147"/>
        <v>0</v>
      </c>
      <c r="HP32" s="28">
        <f t="shared" si="148"/>
        <v>0</v>
      </c>
    </row>
    <row r="33" spans="1:224" s="28" customFormat="1" ht="15.75" thickBot="1" x14ac:dyDescent="0.3">
      <c r="A33" s="46"/>
      <c r="B33" s="32"/>
      <c r="C33" s="161">
        <v>14</v>
      </c>
      <c r="D33" s="161"/>
      <c r="E33" s="164"/>
      <c r="F33" s="166"/>
      <c r="G33" s="162"/>
      <c r="H33" s="168"/>
      <c r="I33" s="168"/>
      <c r="J33" s="162"/>
      <c r="K33" s="168"/>
      <c r="L33" s="163"/>
      <c r="M33" s="162"/>
      <c r="N33" s="168"/>
      <c r="O33" s="163"/>
      <c r="P33" s="162"/>
      <c r="Q33" s="168"/>
      <c r="R33" s="168"/>
      <c r="S33" s="163"/>
      <c r="T33" s="162"/>
      <c r="U33" s="163"/>
      <c r="V33" s="164"/>
      <c r="W33" s="165"/>
      <c r="X33" s="166"/>
      <c r="Y33" s="152" t="str">
        <f t="shared" si="0"/>
        <v/>
      </c>
      <c r="Z33" s="153"/>
      <c r="AA33" s="154" t="str">
        <f t="shared" si="4"/>
        <v/>
      </c>
      <c r="AB33" s="155"/>
      <c r="AC33" s="80" t="str">
        <f t="shared" si="5"/>
        <v/>
      </c>
      <c r="AD33" s="132" t="str">
        <f t="shared" si="6"/>
        <v/>
      </c>
      <c r="AE33" s="156"/>
      <c r="AF33" s="133"/>
      <c r="AG33" s="35"/>
      <c r="AH33" s="46"/>
      <c r="AI33" s="46"/>
      <c r="AJ33" s="167">
        <v>14</v>
      </c>
      <c r="AK33" s="167"/>
      <c r="AL33" s="158" t="s">
        <v>82</v>
      </c>
      <c r="AM33" s="159"/>
      <c r="AN33" s="159"/>
      <c r="AO33" s="160"/>
      <c r="AP33" s="86"/>
      <c r="AQ33" s="129" t="str">
        <f t="shared" si="7"/>
        <v/>
      </c>
      <c r="AR33" s="130"/>
      <c r="AS33" s="131"/>
      <c r="AT33" s="132" t="str">
        <f t="shared" si="8"/>
        <v/>
      </c>
      <c r="AU33" s="133"/>
      <c r="AV33" s="129" t="str">
        <f t="shared" si="9"/>
        <v/>
      </c>
      <c r="AW33" s="131"/>
      <c r="AX33" s="36">
        <f t="shared" si="1"/>
        <v>0</v>
      </c>
      <c r="AY33" s="36">
        <f t="shared" si="10"/>
        <v>0</v>
      </c>
      <c r="AZ33" s="36"/>
      <c r="BA33" s="36"/>
      <c r="BB33" s="36"/>
      <c r="BC33" s="36">
        <f t="shared" si="11"/>
        <v>0</v>
      </c>
      <c r="BD33" s="28">
        <f t="shared" si="12"/>
        <v>0</v>
      </c>
      <c r="BE33" s="28">
        <f t="shared" si="13"/>
        <v>0</v>
      </c>
      <c r="BF33" s="28">
        <f t="shared" si="14"/>
        <v>0</v>
      </c>
      <c r="BG33" s="28" t="e">
        <f t="shared" si="15"/>
        <v>#VALUE!</v>
      </c>
      <c r="BH33" s="28" t="e">
        <f t="shared" si="16"/>
        <v>#VALUE!</v>
      </c>
      <c r="BI33" s="79" t="e">
        <f t="shared" si="17"/>
        <v>#VALUE!</v>
      </c>
      <c r="BJ33" s="28" t="e">
        <f t="shared" si="18"/>
        <v>#VALUE!</v>
      </c>
      <c r="BK33" s="28" t="e">
        <f t="shared" si="19"/>
        <v>#VALUE!</v>
      </c>
      <c r="BL33" s="28" t="str">
        <f t="shared" si="20"/>
        <v>se serve</v>
      </c>
      <c r="BM33" s="28" t="str">
        <f t="shared" si="21"/>
        <v>A</v>
      </c>
      <c r="BN33" s="28" t="e">
        <f t="shared" si="22"/>
        <v>#VALUE!</v>
      </c>
      <c r="BO33" s="28" t="str">
        <f t="shared" si="23"/>
        <v>D</v>
      </c>
      <c r="BP33" s="28" t="str">
        <f t="shared" si="24"/>
        <v>B</v>
      </c>
      <c r="BQ33" s="28" t="str">
        <f t="shared" si="25"/>
        <v>A</v>
      </c>
      <c r="BR33" s="28" t="str">
        <f t="shared" si="149"/>
        <v/>
      </c>
      <c r="BS33" s="28" t="str">
        <f t="shared" si="26"/>
        <v/>
      </c>
      <c r="BT33" s="70" t="e">
        <f t="shared" si="27"/>
        <v>#VALUE!</v>
      </c>
      <c r="BU33" s="67" t="e">
        <f t="shared" si="28"/>
        <v>#VALUE!</v>
      </c>
      <c r="BV33" s="71" t="e">
        <f t="shared" si="29"/>
        <v>#VALUE!</v>
      </c>
      <c r="BW33" s="69" t="e">
        <f t="shared" si="30"/>
        <v>#VALUE!</v>
      </c>
      <c r="BX33" s="72" t="e">
        <f>IF(BS33="NO","",HLOOKUP(BS33*1,$BY$19:$CE$38,15))</f>
        <v>#VALUE!</v>
      </c>
      <c r="BY33" s="28" t="e">
        <f t="shared" si="31"/>
        <v>#DIV/0!</v>
      </c>
      <c r="BZ33" s="28" t="e">
        <f t="shared" si="32"/>
        <v>#DIV/0!</v>
      </c>
      <c r="CA33" s="28" t="e">
        <f t="shared" si="33"/>
        <v>#DIV/0!</v>
      </c>
      <c r="CB33" s="28" t="e">
        <f t="shared" si="34"/>
        <v>#DIV/0!</v>
      </c>
      <c r="CC33" s="28" t="e">
        <f t="shared" si="35"/>
        <v>#DIV/0!</v>
      </c>
      <c r="CD33" s="28" t="e">
        <f t="shared" si="36"/>
        <v>#DIV/0!</v>
      </c>
      <c r="CE33" s="28" t="e">
        <f t="shared" si="37"/>
        <v>#DIV/0!</v>
      </c>
      <c r="CQ33" s="28">
        <v>2.2999999999999998</v>
      </c>
      <c r="CS33" s="29"/>
      <c r="CT33" s="30"/>
      <c r="CU33" s="31"/>
      <c r="CV33" s="31"/>
      <c r="CW33" s="30"/>
      <c r="CZ33" s="48">
        <f t="shared" si="2"/>
        <v>0</v>
      </c>
      <c r="DA33" s="49">
        <f t="shared" si="151"/>
        <v>0</v>
      </c>
      <c r="DB33" s="49">
        <f t="shared" si="152"/>
        <v>0</v>
      </c>
      <c r="DC33" s="49">
        <f t="shared" si="153"/>
        <v>0</v>
      </c>
      <c r="DD33" s="49">
        <f t="shared" si="154"/>
        <v>0</v>
      </c>
      <c r="DE33" s="49">
        <f t="shared" si="155"/>
        <v>0</v>
      </c>
      <c r="DF33" s="49">
        <f t="shared" si="156"/>
        <v>0</v>
      </c>
      <c r="DG33" s="49">
        <f t="shared" si="157"/>
        <v>0</v>
      </c>
      <c r="DH33" s="49">
        <f t="shared" si="158"/>
        <v>0</v>
      </c>
      <c r="DI33" s="50" t="e">
        <f t="shared" si="159"/>
        <v>#DIV/0!</v>
      </c>
      <c r="DJ33" s="49">
        <f t="shared" si="47"/>
        <v>0</v>
      </c>
      <c r="DK33" s="49">
        <f t="shared" si="48"/>
        <v>0</v>
      </c>
      <c r="DL33" s="49">
        <f t="shared" si="49"/>
        <v>0</v>
      </c>
      <c r="DM33" s="49">
        <f t="shared" si="50"/>
        <v>0</v>
      </c>
      <c r="DN33" s="49">
        <f t="shared" si="51"/>
        <v>0</v>
      </c>
      <c r="DO33" s="49"/>
      <c r="DP33" s="48">
        <f t="shared" si="52"/>
        <v>218</v>
      </c>
      <c r="DQ33" s="49">
        <f t="shared" si="53"/>
        <v>0</v>
      </c>
      <c r="DR33" s="49">
        <f t="shared" si="54"/>
        <v>4.7523999999999997E-2</v>
      </c>
      <c r="DS33" s="49">
        <f t="shared" si="55"/>
        <v>-6.2658000000000005E-2</v>
      </c>
      <c r="DT33" s="49">
        <f t="shared" si="56"/>
        <v>0</v>
      </c>
      <c r="DU33" s="49">
        <f t="shared" si="57"/>
        <v>1.5134000000000009E-2</v>
      </c>
      <c r="DV33" s="49">
        <f t="shared" si="58"/>
        <v>-0.79</v>
      </c>
      <c r="DW33" s="49">
        <f t="shared" si="59"/>
        <v>-3.1600000000000003E-2</v>
      </c>
      <c r="DX33" s="49">
        <f t="shared" si="60"/>
        <v>1.5134000000000009E-2</v>
      </c>
      <c r="DY33" s="49">
        <f t="shared" si="61"/>
        <v>-0.21241062000000002</v>
      </c>
      <c r="DZ33" s="50" t="e">
        <f t="shared" si="62"/>
        <v>#DIV/0!</v>
      </c>
      <c r="EA33" s="49">
        <f t="shared" si="63"/>
        <v>0</v>
      </c>
      <c r="EB33" s="49">
        <f t="shared" si="64"/>
        <v>0</v>
      </c>
      <c r="EC33" s="49">
        <f t="shared" si="65"/>
        <v>0</v>
      </c>
      <c r="ED33" s="49">
        <f t="shared" si="66"/>
        <v>0</v>
      </c>
      <c r="EE33" s="49">
        <f t="shared" si="67"/>
        <v>0</v>
      </c>
      <c r="EF33" s="49"/>
      <c r="EG33" s="48">
        <f t="shared" si="3"/>
        <v>0</v>
      </c>
      <c r="EH33" s="49">
        <f t="shared" si="150"/>
        <v>0</v>
      </c>
      <c r="EI33" s="49">
        <f t="shared" si="68"/>
        <v>-6.1952E-2</v>
      </c>
      <c r="EJ33" s="49">
        <f t="shared" si="69"/>
        <v>-2.2783999999999999E-2</v>
      </c>
      <c r="EK33" s="49">
        <f t="shared" si="70"/>
        <v>0</v>
      </c>
      <c r="EL33" s="49">
        <f t="shared" si="71"/>
        <v>8.4736000000000006E-2</v>
      </c>
      <c r="EM33" s="49">
        <f t="shared" si="72"/>
        <v>-1.6859999999999999</v>
      </c>
      <c r="EN33" s="49">
        <f t="shared" si="73"/>
        <v>-6.744E-2</v>
      </c>
      <c r="EO33" s="49">
        <f t="shared" si="74"/>
        <v>8.4736000000000006E-2</v>
      </c>
      <c r="EP33" s="49">
        <f t="shared" si="75"/>
        <v>-0.26796582000000002</v>
      </c>
      <c r="EQ33" s="50" t="e">
        <f t="shared" si="76"/>
        <v>#DIV/0!</v>
      </c>
      <c r="ER33" s="28">
        <f t="shared" si="77"/>
        <v>0</v>
      </c>
      <c r="ES33" s="28">
        <f t="shared" si="78"/>
        <v>0</v>
      </c>
      <c r="ET33" s="28">
        <f t="shared" si="79"/>
        <v>0</v>
      </c>
      <c r="EU33" s="28">
        <f t="shared" si="80"/>
        <v>0</v>
      </c>
      <c r="EV33" s="28">
        <f t="shared" si="81"/>
        <v>0</v>
      </c>
      <c r="EX33" s="48">
        <f t="shared" si="82"/>
        <v>0</v>
      </c>
      <c r="EY33" s="49">
        <f t="shared" si="83"/>
        <v>0</v>
      </c>
      <c r="EZ33" s="49">
        <f t="shared" si="84"/>
        <v>-6.1952E-2</v>
      </c>
      <c r="FA33" s="49">
        <f t="shared" si="85"/>
        <v>-4.5567999999999997E-2</v>
      </c>
      <c r="FB33" s="49">
        <f t="shared" si="86"/>
        <v>-4.5311999999999998E-2</v>
      </c>
      <c r="FC33" s="49">
        <f t="shared" si="87"/>
        <v>0</v>
      </c>
      <c r="FD33" s="49">
        <f t="shared" si="88"/>
        <v>0.152832</v>
      </c>
      <c r="FE33" s="49">
        <f t="shared" si="89"/>
        <v>-4.8259999999999996</v>
      </c>
      <c r="FF33" s="49">
        <f t="shared" si="90"/>
        <v>-0.19303999999999999</v>
      </c>
      <c r="FG33" s="49">
        <f t="shared" si="91"/>
        <v>0.152832</v>
      </c>
      <c r="FH33" s="49">
        <f t="shared" si="92"/>
        <v>-0.50838053999999999</v>
      </c>
      <c r="FI33" s="50" t="e">
        <f t="shared" si="93"/>
        <v>#DIV/0!</v>
      </c>
      <c r="FJ33" s="28">
        <f t="shared" si="94"/>
        <v>0</v>
      </c>
      <c r="FK33" s="28">
        <f t="shared" si="95"/>
        <v>0</v>
      </c>
      <c r="FL33" s="28">
        <f t="shared" si="96"/>
        <v>0</v>
      </c>
      <c r="FM33" s="28">
        <f t="shared" si="97"/>
        <v>0</v>
      </c>
      <c r="FN33" s="28">
        <f t="shared" si="98"/>
        <v>0</v>
      </c>
      <c r="FQ33" s="48">
        <f t="shared" si="99"/>
        <v>0</v>
      </c>
      <c r="FR33" s="49">
        <f t="shared" si="100"/>
        <v>0</v>
      </c>
      <c r="FS33" s="49">
        <f t="shared" si="101"/>
        <v>-5.8563999999999998E-2</v>
      </c>
      <c r="FT33" s="49">
        <f t="shared" si="102"/>
        <v>-2.1538000000000002E-2</v>
      </c>
      <c r="FU33" s="49">
        <f t="shared" si="103"/>
        <v>-4.2833999999999997E-2</v>
      </c>
      <c r="FV33" s="49">
        <f t="shared" si="104"/>
        <v>0</v>
      </c>
      <c r="FW33" s="49">
        <f t="shared" si="105"/>
        <v>0.122936</v>
      </c>
      <c r="FX33" s="49">
        <f t="shared" si="106"/>
        <v>-2.468</v>
      </c>
      <c r="FY33" s="49">
        <f t="shared" si="107"/>
        <v>-9.8720000000000002E-2</v>
      </c>
      <c r="FZ33" s="49">
        <f t="shared" si="108"/>
        <v>0.122936</v>
      </c>
      <c r="GA33" s="49">
        <f t="shared" si="109"/>
        <v>-0.39856673999999997</v>
      </c>
      <c r="GB33" s="50" t="e">
        <f t="shared" si="110"/>
        <v>#DIV/0!</v>
      </c>
      <c r="GC33" s="28">
        <f t="shared" si="111"/>
        <v>0</v>
      </c>
      <c r="GD33" s="28">
        <f t="shared" si="112"/>
        <v>0</v>
      </c>
      <c r="GE33" s="28">
        <f t="shared" si="113"/>
        <v>0</v>
      </c>
      <c r="GF33" s="28">
        <f t="shared" si="114"/>
        <v>0</v>
      </c>
      <c r="GG33" s="28">
        <f t="shared" si="115"/>
        <v>0</v>
      </c>
      <c r="GI33" s="48">
        <f t="shared" si="116"/>
        <v>0</v>
      </c>
      <c r="GJ33" s="49">
        <f t="shared" si="117"/>
        <v>0</v>
      </c>
      <c r="GK33" s="49">
        <f t="shared" si="118"/>
        <v>-4.7523999999999997E-2</v>
      </c>
      <c r="GL33" s="49">
        <f t="shared" si="119"/>
        <v>-3.3790000000000001E-2</v>
      </c>
      <c r="GM33" s="49">
        <f t="shared" si="120"/>
        <v>0</v>
      </c>
      <c r="GN33" s="49">
        <f t="shared" si="121"/>
        <v>8.1313999999999997E-2</v>
      </c>
      <c r="GO33" s="49">
        <f t="shared" si="122"/>
        <v>-2.0539999999999998</v>
      </c>
      <c r="GP33" s="49">
        <f t="shared" si="123"/>
        <v>-8.2159999999999997E-2</v>
      </c>
      <c r="GQ33" s="49">
        <f t="shared" si="124"/>
        <v>8.1313999999999997E-2</v>
      </c>
      <c r="GR33" s="49">
        <f t="shared" si="125"/>
        <v>-0.23213729999999999</v>
      </c>
      <c r="GS33" s="50" t="e">
        <f t="shared" si="126"/>
        <v>#DIV/0!</v>
      </c>
      <c r="GT33" s="28">
        <f t="shared" si="127"/>
        <v>0</v>
      </c>
      <c r="GU33" s="28">
        <f t="shared" si="128"/>
        <v>0</v>
      </c>
      <c r="GV33" s="28">
        <f t="shared" si="129"/>
        <v>0</v>
      </c>
      <c r="GW33" s="28">
        <f t="shared" si="130"/>
        <v>0</v>
      </c>
      <c r="GX33" s="28">
        <f t="shared" si="131"/>
        <v>0</v>
      </c>
      <c r="GZ33" s="48">
        <f t="shared" si="132"/>
        <v>0</v>
      </c>
      <c r="HA33" s="49">
        <f t="shared" si="133"/>
        <v>0</v>
      </c>
      <c r="HB33" s="49">
        <f t="shared" si="134"/>
        <v>-4.7523999999999997E-2</v>
      </c>
      <c r="HC33" s="49">
        <f t="shared" si="135"/>
        <v>-7.7607999999999996E-2</v>
      </c>
      <c r="HD33" s="49">
        <f t="shared" si="136"/>
        <v>-7.3901999999999995E-4</v>
      </c>
      <c r="HE33" s="49">
        <f t="shared" si="137"/>
        <v>0</v>
      </c>
      <c r="HF33" s="49">
        <f t="shared" si="138"/>
        <v>0.12587102</v>
      </c>
      <c r="HG33" s="49">
        <f t="shared" si="139"/>
        <v>-3.7707799999999998</v>
      </c>
      <c r="HH33" s="49">
        <f t="shared" si="140"/>
        <v>-0.1508312</v>
      </c>
      <c r="HI33" s="49">
        <f t="shared" si="141"/>
        <v>0.12587102</v>
      </c>
      <c r="HJ33" s="49">
        <f t="shared" si="142"/>
        <v>-0.53698631999999991</v>
      </c>
      <c r="HK33" s="50" t="e">
        <f t="shared" si="143"/>
        <v>#DIV/0!</v>
      </c>
      <c r="HL33" s="28">
        <f t="shared" si="144"/>
        <v>0</v>
      </c>
      <c r="HM33" s="28">
        <f t="shared" si="145"/>
        <v>0</v>
      </c>
      <c r="HN33" s="28">
        <f t="shared" si="146"/>
        <v>0</v>
      </c>
      <c r="HO33" s="28">
        <f t="shared" si="147"/>
        <v>0</v>
      </c>
      <c r="HP33" s="28">
        <f t="shared" si="148"/>
        <v>0</v>
      </c>
    </row>
    <row r="34" spans="1:224" s="28" customFormat="1" ht="15.75" thickBot="1" x14ac:dyDescent="0.3">
      <c r="A34" s="46"/>
      <c r="B34" s="32"/>
      <c r="C34" s="161">
        <v>15</v>
      </c>
      <c r="D34" s="161"/>
      <c r="E34" s="149"/>
      <c r="F34" s="150"/>
      <c r="G34" s="149"/>
      <c r="H34" s="151"/>
      <c r="I34" s="150"/>
      <c r="J34" s="149"/>
      <c r="K34" s="151"/>
      <c r="L34" s="150"/>
      <c r="M34" s="149"/>
      <c r="N34" s="151"/>
      <c r="O34" s="150"/>
      <c r="P34" s="149"/>
      <c r="Q34" s="151"/>
      <c r="R34" s="151"/>
      <c r="S34" s="150"/>
      <c r="T34" s="149"/>
      <c r="U34" s="150"/>
      <c r="V34" s="149"/>
      <c r="W34" s="151"/>
      <c r="X34" s="150"/>
      <c r="Y34" s="152" t="str">
        <f t="shared" si="0"/>
        <v/>
      </c>
      <c r="Z34" s="153"/>
      <c r="AA34" s="154" t="str">
        <f t="shared" si="4"/>
        <v/>
      </c>
      <c r="AB34" s="155"/>
      <c r="AC34" s="80" t="str">
        <f t="shared" si="5"/>
        <v/>
      </c>
      <c r="AD34" s="132" t="str">
        <f t="shared" si="6"/>
        <v/>
      </c>
      <c r="AE34" s="156"/>
      <c r="AF34" s="133"/>
      <c r="AG34" s="35"/>
      <c r="AH34" s="46"/>
      <c r="AI34" s="46"/>
      <c r="AJ34" s="157">
        <v>15</v>
      </c>
      <c r="AK34" s="157"/>
      <c r="AL34" s="126" t="s">
        <v>82</v>
      </c>
      <c r="AM34" s="127"/>
      <c r="AN34" s="127"/>
      <c r="AO34" s="128"/>
      <c r="AP34" s="85"/>
      <c r="AQ34" s="129" t="str">
        <f t="shared" si="7"/>
        <v/>
      </c>
      <c r="AR34" s="130"/>
      <c r="AS34" s="131"/>
      <c r="AT34" s="132" t="str">
        <f t="shared" si="8"/>
        <v/>
      </c>
      <c r="AU34" s="133"/>
      <c r="AV34" s="129" t="str">
        <f t="shared" si="9"/>
        <v/>
      </c>
      <c r="AW34" s="131"/>
      <c r="AX34" s="36">
        <f t="shared" si="1"/>
        <v>0</v>
      </c>
      <c r="AY34" s="36">
        <f t="shared" si="10"/>
        <v>0</v>
      </c>
      <c r="AZ34" s="36"/>
      <c r="BA34" s="36"/>
      <c r="BB34" s="36"/>
      <c r="BC34" s="36">
        <f t="shared" si="11"/>
        <v>0</v>
      </c>
      <c r="BD34" s="28">
        <f t="shared" si="12"/>
        <v>0</v>
      </c>
      <c r="BE34" s="28">
        <f t="shared" si="13"/>
        <v>0</v>
      </c>
      <c r="BF34" s="28">
        <f t="shared" si="14"/>
        <v>0</v>
      </c>
      <c r="BG34" s="28" t="e">
        <f t="shared" si="15"/>
        <v>#VALUE!</v>
      </c>
      <c r="BH34" s="28" t="e">
        <f t="shared" si="16"/>
        <v>#VALUE!</v>
      </c>
      <c r="BI34" s="79" t="e">
        <f t="shared" si="17"/>
        <v>#VALUE!</v>
      </c>
      <c r="BJ34" s="28" t="e">
        <f t="shared" si="18"/>
        <v>#VALUE!</v>
      </c>
      <c r="BK34" s="28" t="e">
        <f t="shared" si="19"/>
        <v>#VALUE!</v>
      </c>
      <c r="BL34" s="28" t="str">
        <f t="shared" si="20"/>
        <v>se serve</v>
      </c>
      <c r="BM34" s="28" t="str">
        <f t="shared" si="21"/>
        <v>A</v>
      </c>
      <c r="BN34" s="28" t="e">
        <f t="shared" si="22"/>
        <v>#VALUE!</v>
      </c>
      <c r="BO34" s="28" t="str">
        <f t="shared" si="23"/>
        <v>D</v>
      </c>
      <c r="BP34" s="28" t="str">
        <f t="shared" si="24"/>
        <v>B</v>
      </c>
      <c r="BQ34" s="28" t="str">
        <f t="shared" si="25"/>
        <v>A</v>
      </c>
      <c r="BR34" s="28" t="str">
        <f t="shared" si="149"/>
        <v/>
      </c>
      <c r="BS34" s="28" t="str">
        <f t="shared" si="26"/>
        <v/>
      </c>
      <c r="BT34" s="73" t="e">
        <f t="shared" si="27"/>
        <v>#VALUE!</v>
      </c>
      <c r="BU34" s="67" t="e">
        <f t="shared" si="28"/>
        <v>#VALUE!</v>
      </c>
      <c r="BV34" s="74" t="e">
        <f t="shared" si="29"/>
        <v>#VALUE!</v>
      </c>
      <c r="BW34" s="69" t="e">
        <f t="shared" si="30"/>
        <v>#VALUE!</v>
      </c>
      <c r="BX34" s="75" t="e">
        <f>IF(BS34="NO","",HLOOKUP(BS34*1,$BY$19:$CE$38,16))</f>
        <v>#VALUE!</v>
      </c>
      <c r="BY34" s="28" t="e">
        <f t="shared" si="31"/>
        <v>#DIV/0!</v>
      </c>
      <c r="BZ34" s="28" t="e">
        <f t="shared" si="32"/>
        <v>#DIV/0!</v>
      </c>
      <c r="CA34" s="28" t="e">
        <f t="shared" si="33"/>
        <v>#DIV/0!</v>
      </c>
      <c r="CB34" s="28" t="e">
        <f t="shared" si="34"/>
        <v>#DIV/0!</v>
      </c>
      <c r="CC34" s="28" t="e">
        <f t="shared" si="35"/>
        <v>#DIV/0!</v>
      </c>
      <c r="CD34" s="28" t="e">
        <f t="shared" si="36"/>
        <v>#DIV/0!</v>
      </c>
      <c r="CE34" s="28" t="e">
        <f t="shared" si="37"/>
        <v>#DIV/0!</v>
      </c>
      <c r="CQ34" s="28">
        <v>2.4</v>
      </c>
      <c r="CS34" s="29"/>
      <c r="CT34" s="30"/>
      <c r="CU34" s="31"/>
      <c r="CV34" s="31"/>
      <c r="CW34" s="30"/>
      <c r="CZ34" s="48">
        <f t="shared" si="2"/>
        <v>0</v>
      </c>
      <c r="DA34" s="49">
        <f t="shared" si="151"/>
        <v>0</v>
      </c>
      <c r="DB34" s="49">
        <f t="shared" si="152"/>
        <v>0</v>
      </c>
      <c r="DC34" s="49">
        <f t="shared" si="153"/>
        <v>0</v>
      </c>
      <c r="DD34" s="49">
        <f t="shared" si="154"/>
        <v>0</v>
      </c>
      <c r="DE34" s="49">
        <f t="shared" si="155"/>
        <v>0</v>
      </c>
      <c r="DF34" s="49">
        <f t="shared" si="156"/>
        <v>0</v>
      </c>
      <c r="DG34" s="49">
        <f t="shared" si="157"/>
        <v>0</v>
      </c>
      <c r="DH34" s="49">
        <f t="shared" si="158"/>
        <v>0</v>
      </c>
      <c r="DI34" s="50" t="e">
        <f t="shared" si="159"/>
        <v>#DIV/0!</v>
      </c>
      <c r="DJ34" s="49">
        <f t="shared" si="47"/>
        <v>0</v>
      </c>
      <c r="DK34" s="49">
        <f t="shared" si="48"/>
        <v>0</v>
      </c>
      <c r="DL34" s="49">
        <f t="shared" si="49"/>
        <v>0</v>
      </c>
      <c r="DM34" s="49">
        <f t="shared" si="50"/>
        <v>0</v>
      </c>
      <c r="DN34" s="49">
        <f t="shared" si="51"/>
        <v>0</v>
      </c>
      <c r="DO34" s="49"/>
      <c r="DP34" s="48">
        <f t="shared" si="52"/>
        <v>218</v>
      </c>
      <c r="DQ34" s="49">
        <f t="shared" si="53"/>
        <v>0</v>
      </c>
      <c r="DR34" s="49">
        <f t="shared" si="54"/>
        <v>4.7523999999999997E-2</v>
      </c>
      <c r="DS34" s="49">
        <f t="shared" si="55"/>
        <v>-6.2658000000000005E-2</v>
      </c>
      <c r="DT34" s="49">
        <f t="shared" si="56"/>
        <v>0</v>
      </c>
      <c r="DU34" s="49">
        <f t="shared" si="57"/>
        <v>1.5134000000000009E-2</v>
      </c>
      <c r="DV34" s="49">
        <f t="shared" si="58"/>
        <v>-0.79</v>
      </c>
      <c r="DW34" s="49">
        <f t="shared" si="59"/>
        <v>-3.1600000000000003E-2</v>
      </c>
      <c r="DX34" s="49">
        <f t="shared" si="60"/>
        <v>1.5134000000000009E-2</v>
      </c>
      <c r="DY34" s="49">
        <f t="shared" si="61"/>
        <v>-0.21241062000000002</v>
      </c>
      <c r="DZ34" s="50" t="e">
        <f t="shared" si="62"/>
        <v>#DIV/0!</v>
      </c>
      <c r="EA34" s="49">
        <f t="shared" si="63"/>
        <v>0</v>
      </c>
      <c r="EB34" s="49">
        <f t="shared" si="64"/>
        <v>0</v>
      </c>
      <c r="EC34" s="49">
        <f t="shared" si="65"/>
        <v>0</v>
      </c>
      <c r="ED34" s="49">
        <f t="shared" si="66"/>
        <v>0</v>
      </c>
      <c r="EE34" s="49">
        <f t="shared" si="67"/>
        <v>0</v>
      </c>
      <c r="EF34" s="49"/>
      <c r="EG34" s="48">
        <f t="shared" si="3"/>
        <v>0</v>
      </c>
      <c r="EH34" s="49">
        <f t="shared" si="150"/>
        <v>0</v>
      </c>
      <c r="EI34" s="49">
        <f t="shared" si="68"/>
        <v>-6.1952E-2</v>
      </c>
      <c r="EJ34" s="49">
        <f t="shared" si="69"/>
        <v>-2.2783999999999999E-2</v>
      </c>
      <c r="EK34" s="49">
        <f t="shared" si="70"/>
        <v>0</v>
      </c>
      <c r="EL34" s="49">
        <f t="shared" si="71"/>
        <v>8.4736000000000006E-2</v>
      </c>
      <c r="EM34" s="49">
        <f t="shared" si="72"/>
        <v>-1.6859999999999999</v>
      </c>
      <c r="EN34" s="49">
        <f t="shared" si="73"/>
        <v>-6.744E-2</v>
      </c>
      <c r="EO34" s="49">
        <f t="shared" si="74"/>
        <v>8.4736000000000006E-2</v>
      </c>
      <c r="EP34" s="49">
        <f t="shared" si="75"/>
        <v>-0.26796582000000002</v>
      </c>
      <c r="EQ34" s="50" t="e">
        <f t="shared" si="76"/>
        <v>#DIV/0!</v>
      </c>
      <c r="ER34" s="28">
        <f t="shared" si="77"/>
        <v>0</v>
      </c>
      <c r="ES34" s="28">
        <f t="shared" si="78"/>
        <v>0</v>
      </c>
      <c r="ET34" s="28">
        <f t="shared" si="79"/>
        <v>0</v>
      </c>
      <c r="EU34" s="28">
        <f t="shared" si="80"/>
        <v>0</v>
      </c>
      <c r="EV34" s="28">
        <f t="shared" si="81"/>
        <v>0</v>
      </c>
      <c r="EX34" s="48">
        <f t="shared" si="82"/>
        <v>0</v>
      </c>
      <c r="EY34" s="49">
        <f t="shared" si="83"/>
        <v>0</v>
      </c>
      <c r="EZ34" s="49">
        <f t="shared" si="84"/>
        <v>-6.1952E-2</v>
      </c>
      <c r="FA34" s="49">
        <f t="shared" si="85"/>
        <v>-4.5567999999999997E-2</v>
      </c>
      <c r="FB34" s="49">
        <f t="shared" si="86"/>
        <v>-4.5311999999999998E-2</v>
      </c>
      <c r="FC34" s="49">
        <f t="shared" si="87"/>
        <v>0</v>
      </c>
      <c r="FD34" s="49">
        <f t="shared" si="88"/>
        <v>0.152832</v>
      </c>
      <c r="FE34" s="49">
        <f t="shared" si="89"/>
        <v>-4.8259999999999996</v>
      </c>
      <c r="FF34" s="49">
        <f t="shared" si="90"/>
        <v>-0.19303999999999999</v>
      </c>
      <c r="FG34" s="49">
        <f t="shared" si="91"/>
        <v>0.152832</v>
      </c>
      <c r="FH34" s="49">
        <f t="shared" si="92"/>
        <v>-0.50838053999999999</v>
      </c>
      <c r="FI34" s="50" t="e">
        <f t="shared" si="93"/>
        <v>#DIV/0!</v>
      </c>
      <c r="FJ34" s="28">
        <f t="shared" si="94"/>
        <v>0</v>
      </c>
      <c r="FK34" s="28">
        <f t="shared" si="95"/>
        <v>0</v>
      </c>
      <c r="FL34" s="28">
        <f t="shared" si="96"/>
        <v>0</v>
      </c>
      <c r="FM34" s="28">
        <f t="shared" si="97"/>
        <v>0</v>
      </c>
      <c r="FN34" s="28">
        <f t="shared" si="98"/>
        <v>0</v>
      </c>
      <c r="FQ34" s="48">
        <f t="shared" si="99"/>
        <v>0</v>
      </c>
      <c r="FR34" s="49">
        <f t="shared" si="100"/>
        <v>0</v>
      </c>
      <c r="FS34" s="49">
        <f t="shared" si="101"/>
        <v>-5.8563999999999998E-2</v>
      </c>
      <c r="FT34" s="49">
        <f t="shared" si="102"/>
        <v>-2.1538000000000002E-2</v>
      </c>
      <c r="FU34" s="49">
        <f t="shared" si="103"/>
        <v>-4.2833999999999997E-2</v>
      </c>
      <c r="FV34" s="49">
        <f t="shared" si="104"/>
        <v>0</v>
      </c>
      <c r="FW34" s="49">
        <f t="shared" si="105"/>
        <v>0.122936</v>
      </c>
      <c r="FX34" s="49">
        <f t="shared" si="106"/>
        <v>-2.468</v>
      </c>
      <c r="FY34" s="49">
        <f t="shared" si="107"/>
        <v>-9.8720000000000002E-2</v>
      </c>
      <c r="FZ34" s="49">
        <f t="shared" si="108"/>
        <v>0.122936</v>
      </c>
      <c r="GA34" s="49">
        <f t="shared" si="109"/>
        <v>-0.39856673999999997</v>
      </c>
      <c r="GB34" s="50" t="e">
        <f t="shared" si="110"/>
        <v>#DIV/0!</v>
      </c>
      <c r="GC34" s="28">
        <f t="shared" si="111"/>
        <v>0</v>
      </c>
      <c r="GD34" s="28">
        <f t="shared" si="112"/>
        <v>0</v>
      </c>
      <c r="GE34" s="28">
        <f t="shared" si="113"/>
        <v>0</v>
      </c>
      <c r="GF34" s="28">
        <f t="shared" si="114"/>
        <v>0</v>
      </c>
      <c r="GG34" s="28">
        <f t="shared" si="115"/>
        <v>0</v>
      </c>
      <c r="GI34" s="48">
        <f t="shared" si="116"/>
        <v>0</v>
      </c>
      <c r="GJ34" s="49">
        <f t="shared" si="117"/>
        <v>0</v>
      </c>
      <c r="GK34" s="49">
        <f t="shared" si="118"/>
        <v>-4.7523999999999997E-2</v>
      </c>
      <c r="GL34" s="49">
        <f t="shared" si="119"/>
        <v>-3.3790000000000001E-2</v>
      </c>
      <c r="GM34" s="49">
        <f t="shared" si="120"/>
        <v>0</v>
      </c>
      <c r="GN34" s="49">
        <f t="shared" si="121"/>
        <v>8.1313999999999997E-2</v>
      </c>
      <c r="GO34" s="49">
        <f t="shared" si="122"/>
        <v>-2.0539999999999998</v>
      </c>
      <c r="GP34" s="49">
        <f t="shared" si="123"/>
        <v>-8.2159999999999997E-2</v>
      </c>
      <c r="GQ34" s="49">
        <f t="shared" si="124"/>
        <v>8.1313999999999997E-2</v>
      </c>
      <c r="GR34" s="49">
        <f t="shared" si="125"/>
        <v>-0.23213729999999999</v>
      </c>
      <c r="GS34" s="50" t="e">
        <f t="shared" si="126"/>
        <v>#DIV/0!</v>
      </c>
      <c r="GT34" s="28">
        <f t="shared" si="127"/>
        <v>0</v>
      </c>
      <c r="GU34" s="28">
        <f t="shared" si="128"/>
        <v>0</v>
      </c>
      <c r="GV34" s="28">
        <f t="shared" si="129"/>
        <v>0</v>
      </c>
      <c r="GW34" s="28">
        <f t="shared" si="130"/>
        <v>0</v>
      </c>
      <c r="GX34" s="28">
        <f t="shared" si="131"/>
        <v>0</v>
      </c>
      <c r="GZ34" s="48">
        <f t="shared" si="132"/>
        <v>0</v>
      </c>
      <c r="HA34" s="49">
        <f t="shared" si="133"/>
        <v>0</v>
      </c>
      <c r="HB34" s="49">
        <f t="shared" si="134"/>
        <v>-4.7523999999999997E-2</v>
      </c>
      <c r="HC34" s="49">
        <f t="shared" si="135"/>
        <v>-7.7607999999999996E-2</v>
      </c>
      <c r="HD34" s="49">
        <f t="shared" si="136"/>
        <v>-7.3901999999999995E-4</v>
      </c>
      <c r="HE34" s="49">
        <f t="shared" si="137"/>
        <v>0</v>
      </c>
      <c r="HF34" s="49">
        <f t="shared" si="138"/>
        <v>0.12587102</v>
      </c>
      <c r="HG34" s="49">
        <f t="shared" si="139"/>
        <v>-3.7707799999999998</v>
      </c>
      <c r="HH34" s="49">
        <f t="shared" si="140"/>
        <v>-0.1508312</v>
      </c>
      <c r="HI34" s="49">
        <f t="shared" si="141"/>
        <v>0.12587102</v>
      </c>
      <c r="HJ34" s="49">
        <f t="shared" si="142"/>
        <v>-0.53698631999999991</v>
      </c>
      <c r="HK34" s="50" t="e">
        <f t="shared" si="143"/>
        <v>#DIV/0!</v>
      </c>
      <c r="HL34" s="28">
        <f t="shared" si="144"/>
        <v>0</v>
      </c>
      <c r="HM34" s="28">
        <f t="shared" si="145"/>
        <v>0</v>
      </c>
      <c r="HN34" s="28">
        <f t="shared" si="146"/>
        <v>0</v>
      </c>
      <c r="HO34" s="28">
        <f t="shared" si="147"/>
        <v>0</v>
      </c>
      <c r="HP34" s="28">
        <f t="shared" si="148"/>
        <v>0</v>
      </c>
    </row>
    <row r="35" spans="1:224" x14ac:dyDescent="0.25">
      <c r="A35" s="1"/>
      <c r="B35" s="6"/>
      <c r="C35" s="124"/>
      <c r="D35" s="1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7"/>
      <c r="AH35" s="1"/>
      <c r="AI35" s="1"/>
      <c r="AX35" s="36">
        <f>SUM(AX20:AX34)</f>
        <v>3.3669302272964177</v>
      </c>
      <c r="AY35" s="36">
        <f>SUM(AY20:AY34)</f>
        <v>1.8204</v>
      </c>
      <c r="BD35" s="28">
        <f>MAX(BD20:BD34)</f>
        <v>1</v>
      </c>
      <c r="BE35" s="28">
        <v>0</v>
      </c>
      <c r="BF35" s="28">
        <v>0</v>
      </c>
      <c r="BW35">
        <v>20</v>
      </c>
      <c r="BX35" s="36">
        <f>HLOOKUP(11,$BY$19:$CE$38,2)</f>
        <v>1.1190947044605581</v>
      </c>
      <c r="BY35" s="36">
        <f t="shared" si="31"/>
        <v>1.1061713178977024</v>
      </c>
      <c r="BZ35" s="36">
        <f t="shared" si="32"/>
        <v>1.0513169205035655</v>
      </c>
      <c r="CA35" s="36">
        <f>EQ35</f>
        <v>1.8495551677084254</v>
      </c>
      <c r="CB35" s="36">
        <f t="shared" si="34"/>
        <v>2.1023878026234706</v>
      </c>
      <c r="CC35" s="36">
        <f t="shared" si="35"/>
        <v>2.26116661237785</v>
      </c>
      <c r="CD35" s="36">
        <f t="shared" si="36"/>
        <v>1.7537368826481208</v>
      </c>
      <c r="CE35" s="36">
        <f t="shared" si="37"/>
        <v>2.5431359494673829</v>
      </c>
      <c r="CQ35">
        <v>2.5</v>
      </c>
      <c r="CS35" s="26"/>
      <c r="CT35" s="27"/>
      <c r="CU35" s="24"/>
      <c r="CV35" s="24"/>
      <c r="CW35" s="27"/>
      <c r="CZ35" s="41">
        <f>1535+$DC$17</f>
        <v>1535</v>
      </c>
      <c r="DA35" s="1">
        <f>1480</f>
        <v>1480</v>
      </c>
      <c r="DB35" s="49">
        <f>(DA35*2+(CZ35+$DC$17)*2)*$DC$17/10^6</f>
        <v>0</v>
      </c>
      <c r="DC35" s="49">
        <f>CZ35*DA35/10^6</f>
        <v>2.2717999999999998</v>
      </c>
      <c r="DD35" s="49">
        <f>DC35-DB35-DJ35-DK35</f>
        <v>2.2717999999999998</v>
      </c>
      <c r="DE35" s="49">
        <f>((((CZ35-$DC$17*2)+(DA35-$DC$17*2))*2)/1000)+DL35</f>
        <v>6.03</v>
      </c>
      <c r="DF35" s="49">
        <f>DE35*$DC$8</f>
        <v>0.24120000000000003</v>
      </c>
      <c r="DG35" s="49">
        <f>DD35*$DC$9</f>
        <v>2.2717999999999998</v>
      </c>
      <c r="DH35" s="49">
        <f>(DB35*$DB$17)+DM35+DN35</f>
        <v>0</v>
      </c>
      <c r="DI35" s="50">
        <f>(DH35+DG35+DF35)/DC35</f>
        <v>1.1061713178977024</v>
      </c>
      <c r="DJ35" s="49">
        <f t="shared" si="47"/>
        <v>0</v>
      </c>
      <c r="DK35" s="49">
        <f t="shared" si="48"/>
        <v>0</v>
      </c>
      <c r="DL35" s="49">
        <f t="shared" si="49"/>
        <v>0</v>
      </c>
      <c r="DM35" s="49">
        <f t="shared" si="50"/>
        <v>0</v>
      </c>
      <c r="DN35" s="49">
        <f t="shared" si="51"/>
        <v>0</v>
      </c>
      <c r="DO35" s="49"/>
      <c r="DP35" s="41">
        <f>1535+$DC$17</f>
        <v>1535</v>
      </c>
      <c r="DQ35" s="1">
        <f>1480</f>
        <v>1480</v>
      </c>
      <c r="DR35" s="49">
        <f t="shared" si="54"/>
        <v>0.65727000000000002</v>
      </c>
      <c r="DS35" s="49">
        <f t="shared" si="55"/>
        <v>0.19930200000000001</v>
      </c>
      <c r="DT35" s="49">
        <f t="shared" si="56"/>
        <v>2.2717999999999998</v>
      </c>
      <c r="DU35" s="49">
        <f t="shared" si="57"/>
        <v>1.4152279999999997</v>
      </c>
      <c r="DV35" s="49">
        <f t="shared" si="58"/>
        <v>7.4379999999999997</v>
      </c>
      <c r="DW35" s="49">
        <f t="shared" si="59"/>
        <v>0.29752000000000001</v>
      </c>
      <c r="DX35" s="49">
        <f t="shared" si="60"/>
        <v>1.4152279999999997</v>
      </c>
      <c r="DY35" s="49">
        <f t="shared" si="61"/>
        <v>0.67563378000000007</v>
      </c>
      <c r="DZ35" s="50">
        <f t="shared" si="62"/>
        <v>1.0513169205035655</v>
      </c>
      <c r="EA35" s="49">
        <f t="shared" si="63"/>
        <v>0</v>
      </c>
      <c r="EB35" s="49">
        <f t="shared" si="64"/>
        <v>0</v>
      </c>
      <c r="EC35" s="49">
        <f t="shared" si="65"/>
        <v>0</v>
      </c>
      <c r="ED35" s="49">
        <f t="shared" si="66"/>
        <v>0</v>
      </c>
      <c r="EE35" s="49">
        <f t="shared" si="67"/>
        <v>0</v>
      </c>
      <c r="EF35" s="49"/>
      <c r="EG35" s="48">
        <v>1535</v>
      </c>
      <c r="EH35" s="49">
        <v>1480</v>
      </c>
      <c r="EI35" s="49">
        <f t="shared" si="68"/>
        <v>0.689168</v>
      </c>
      <c r="EJ35" s="49">
        <f t="shared" si="69"/>
        <v>0.10893600000000001</v>
      </c>
      <c r="EK35" s="49">
        <f t="shared" si="70"/>
        <v>2.2717999999999998</v>
      </c>
      <c r="EL35" s="49">
        <f t="shared" si="71"/>
        <v>1.4736959999999999</v>
      </c>
      <c r="EM35" s="49">
        <f t="shared" si="72"/>
        <v>7.3040000000000003</v>
      </c>
      <c r="EN35" s="49">
        <f t="shared" si="73"/>
        <v>0.29216000000000003</v>
      </c>
      <c r="EO35" s="49">
        <f t="shared" si="74"/>
        <v>1.4736959999999999</v>
      </c>
      <c r="EP35" s="49">
        <f t="shared" si="75"/>
        <v>2.4359634300000002</v>
      </c>
      <c r="EQ35" s="50">
        <f t="shared" si="76"/>
        <v>1.8495551677084254</v>
      </c>
      <c r="ER35" s="28">
        <f t="shared" si="77"/>
        <v>0</v>
      </c>
      <c r="ES35" s="28">
        <f t="shared" si="78"/>
        <v>0</v>
      </c>
      <c r="ET35" s="28">
        <f t="shared" si="79"/>
        <v>0</v>
      </c>
      <c r="EU35" s="28">
        <f t="shared" si="80"/>
        <v>0</v>
      </c>
      <c r="EV35" s="28">
        <f t="shared" si="81"/>
        <v>0</v>
      </c>
      <c r="EX35" s="48">
        <v>1535</v>
      </c>
      <c r="EY35" s="49">
        <v>1480</v>
      </c>
      <c r="EZ35" s="49">
        <f t="shared" si="84"/>
        <v>0.689168</v>
      </c>
      <c r="FA35" s="49">
        <f t="shared" si="85"/>
        <v>0.21787200000000001</v>
      </c>
      <c r="FB35" s="49">
        <f t="shared" si="86"/>
        <v>0.21664800000000001</v>
      </c>
      <c r="FC35" s="49">
        <f t="shared" si="87"/>
        <v>2.2717999999999998</v>
      </c>
      <c r="FD35" s="49">
        <f t="shared" si="88"/>
        <v>1.1481119999999998</v>
      </c>
      <c r="FE35" s="49">
        <f t="shared" si="89"/>
        <v>10.084</v>
      </c>
      <c r="FF35" s="49">
        <f t="shared" si="90"/>
        <v>0.40336</v>
      </c>
      <c r="FG35" s="49">
        <f t="shared" si="91"/>
        <v>1.1481119999999998</v>
      </c>
      <c r="FH35" s="49">
        <f t="shared" si="92"/>
        <v>3.58544631</v>
      </c>
      <c r="FI35" s="50">
        <f t="shared" si="93"/>
        <v>2.26116661237785</v>
      </c>
      <c r="FJ35" s="28">
        <f t="shared" si="94"/>
        <v>0</v>
      </c>
      <c r="FK35" s="28">
        <f t="shared" si="95"/>
        <v>0</v>
      </c>
      <c r="FL35" s="28">
        <f t="shared" si="96"/>
        <v>0</v>
      </c>
      <c r="FM35" s="28">
        <f t="shared" si="97"/>
        <v>0</v>
      </c>
      <c r="FN35" s="28">
        <f t="shared" si="98"/>
        <v>0</v>
      </c>
      <c r="FQ35" s="48">
        <v>1535</v>
      </c>
      <c r="FR35" s="49">
        <v>1480</v>
      </c>
      <c r="FS35" s="49">
        <f t="shared" si="101"/>
        <v>0.67106600000000005</v>
      </c>
      <c r="FT35" s="49">
        <f t="shared" si="102"/>
        <v>0.110182</v>
      </c>
      <c r="FU35" s="49">
        <f t="shared" si="103"/>
        <v>0.21912599999999999</v>
      </c>
      <c r="FV35" s="49">
        <f t="shared" si="104"/>
        <v>2.2717999999999998</v>
      </c>
      <c r="FW35" s="49">
        <f t="shared" si="105"/>
        <v>1.2714259999999997</v>
      </c>
      <c r="FX35" s="49">
        <f t="shared" si="106"/>
        <v>9.4819999999999993</v>
      </c>
      <c r="FY35" s="49">
        <f t="shared" si="107"/>
        <v>0.37928000000000001</v>
      </c>
      <c r="FZ35" s="49">
        <f t="shared" si="108"/>
        <v>1.2714259999999997</v>
      </c>
      <c r="GA35" s="49">
        <f>FS35*$FS$16+FT35*$FS$15+FU35*$FS$14+GF35+GG35</f>
        <v>3.1254986100000002</v>
      </c>
      <c r="GB35" s="50">
        <f t="shared" si="110"/>
        <v>2.1023878026234706</v>
      </c>
      <c r="GC35" s="28">
        <f t="shared" si="111"/>
        <v>0</v>
      </c>
      <c r="GD35" s="28">
        <f t="shared" si="112"/>
        <v>0</v>
      </c>
      <c r="GE35" s="28">
        <f t="shared" si="113"/>
        <v>0</v>
      </c>
      <c r="GF35" s="28">
        <f t="shared" si="114"/>
        <v>0</v>
      </c>
      <c r="GG35" s="28">
        <f t="shared" si="115"/>
        <v>0</v>
      </c>
      <c r="GI35" s="48">
        <v>1535</v>
      </c>
      <c r="GJ35" s="49">
        <v>1480</v>
      </c>
      <c r="GK35" s="49">
        <f t="shared" si="118"/>
        <v>0.60974600000000001</v>
      </c>
      <c r="GL35" s="49">
        <f t="shared" si="119"/>
        <v>0.19561000000000001</v>
      </c>
      <c r="GM35" s="49">
        <f t="shared" si="120"/>
        <v>2.2717999999999998</v>
      </c>
      <c r="GN35" s="49">
        <f t="shared" si="121"/>
        <v>1.4664439999999999</v>
      </c>
      <c r="GO35" s="49">
        <f t="shared" si="122"/>
        <v>9.8960000000000008</v>
      </c>
      <c r="GP35" s="49">
        <f t="shared" si="123"/>
        <v>0.39584000000000003</v>
      </c>
      <c r="GQ35" s="49">
        <f t="shared" si="124"/>
        <v>1.4664439999999999</v>
      </c>
      <c r="GR35" s="49">
        <f t="shared" si="125"/>
        <v>2.12185545</v>
      </c>
      <c r="GS35" s="50">
        <f t="shared" si="126"/>
        <v>1.7537368826481208</v>
      </c>
      <c r="GT35" s="28">
        <f t="shared" si="127"/>
        <v>0</v>
      </c>
      <c r="GU35" s="28">
        <f t="shared" si="128"/>
        <v>0</v>
      </c>
      <c r="GV35" s="28">
        <f t="shared" si="129"/>
        <v>0</v>
      </c>
      <c r="GW35" s="28">
        <f t="shared" si="130"/>
        <v>0</v>
      </c>
      <c r="GX35" s="28">
        <f t="shared" si="131"/>
        <v>0</v>
      </c>
      <c r="GZ35" s="48">
        <v>1535</v>
      </c>
      <c r="HA35" s="49">
        <v>1480</v>
      </c>
      <c r="HB35" s="49">
        <f t="shared" si="134"/>
        <v>0.60974600000000001</v>
      </c>
      <c r="HC35" s="49">
        <f t="shared" si="135"/>
        <v>0.449272</v>
      </c>
      <c r="HD35" s="49">
        <f t="shared" si="136"/>
        <v>4.2781800000000004E-3</v>
      </c>
      <c r="HE35" s="49">
        <f t="shared" si="137"/>
        <v>2.2717999999999998</v>
      </c>
      <c r="HF35" s="49">
        <f t="shared" si="138"/>
        <v>1.2085038199999998</v>
      </c>
      <c r="HG35" s="49">
        <f t="shared" si="139"/>
        <v>17.05922</v>
      </c>
      <c r="HH35" s="49">
        <f t="shared" si="140"/>
        <v>0.6823688</v>
      </c>
      <c r="HI35" s="49">
        <f t="shared" si="141"/>
        <v>1.2085038199999998</v>
      </c>
      <c r="HJ35" s="49">
        <f t="shared" si="142"/>
        <v>3.8866236299999999</v>
      </c>
      <c r="HK35" s="50">
        <f t="shared" si="143"/>
        <v>2.5431359494673829</v>
      </c>
      <c r="HL35" s="28">
        <f t="shared" si="144"/>
        <v>0</v>
      </c>
      <c r="HM35" s="28">
        <f t="shared" si="145"/>
        <v>0</v>
      </c>
      <c r="HN35" s="28">
        <f t="shared" si="146"/>
        <v>0</v>
      </c>
      <c r="HO35" s="28">
        <f t="shared" si="147"/>
        <v>0</v>
      </c>
      <c r="HP35" s="28">
        <f t="shared" si="148"/>
        <v>0</v>
      </c>
    </row>
    <row r="36" spans="1:224" x14ac:dyDescent="0.25">
      <c r="A36" s="1"/>
      <c r="B36" s="6"/>
      <c r="C36" s="134" t="s">
        <v>142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6"/>
      <c r="AG36" s="7"/>
      <c r="AH36" s="1"/>
      <c r="AI36" s="1"/>
      <c r="AY36" s="36">
        <f>AX35/AY35</f>
        <v>1.8495551677084254</v>
      </c>
      <c r="BE36">
        <v>0</v>
      </c>
      <c r="BF36">
        <v>0</v>
      </c>
      <c r="BW36">
        <v>21</v>
      </c>
      <c r="BX36" s="36">
        <f>HLOOKUP(11,$BY$19:$CE$38,2)</f>
        <v>1.1190947044605581</v>
      </c>
      <c r="BY36" s="36">
        <f t="shared" si="31"/>
        <v>1.1190947044605581</v>
      </c>
      <c r="BZ36" s="36">
        <f t="shared" si="32"/>
        <v>1.0737594924192486</v>
      </c>
      <c r="CA36" s="36">
        <f t="shared" si="33"/>
        <v>1.9642822896066801</v>
      </c>
      <c r="CB36" s="36">
        <f t="shared" si="34"/>
        <v>2.2842893649747311</v>
      </c>
      <c r="CC36" s="36">
        <f t="shared" si="35"/>
        <v>2.4779599868160846</v>
      </c>
      <c r="CD36" s="36">
        <f t="shared" si="36"/>
        <v>1.8788399252911445</v>
      </c>
      <c r="CE36" s="36">
        <f t="shared" si="37"/>
        <v>2.8639842891672158</v>
      </c>
      <c r="CQ36">
        <v>5.5</v>
      </c>
      <c r="CS36" s="26"/>
      <c r="CT36" s="27"/>
      <c r="CU36" s="24"/>
      <c r="CV36" s="24"/>
      <c r="CW36" s="27"/>
      <c r="CZ36" s="41">
        <f>1230+$DC$17</f>
        <v>1230</v>
      </c>
      <c r="DA36" s="1">
        <v>1480</v>
      </c>
      <c r="DB36" s="49">
        <f t="shared" ref="DB36" si="160">(DA36*2+(CZ36+$DC$17)*2)*$DC$17/10^6</f>
        <v>0</v>
      </c>
      <c r="DC36" s="49">
        <f t="shared" ref="DC36" si="161">CZ36*DA36/10^6</f>
        <v>1.8204</v>
      </c>
      <c r="DD36" s="49">
        <f t="shared" ref="DD36" si="162">DC36-DB36-DJ36-DK36</f>
        <v>1.8204</v>
      </c>
      <c r="DE36" s="49">
        <f t="shared" ref="DE36" si="163">((((CZ36-$DC$17*2)+(DA36-$DC$17*2))*2)/1000)+DL36</f>
        <v>5.42</v>
      </c>
      <c r="DF36" s="49">
        <f t="shared" si="156"/>
        <v>0.21679999999999999</v>
      </c>
      <c r="DG36" s="49">
        <f t="shared" ref="DG36" si="164">DD36*$DC$9</f>
        <v>1.8204</v>
      </c>
      <c r="DH36" s="49">
        <f t="shared" ref="DH36" si="165">(DB36*$DB$17)+DM36+DN36</f>
        <v>0</v>
      </c>
      <c r="DI36" s="50">
        <f t="shared" ref="DI36" si="166">(DH36+DG36+DF36)/DC36</f>
        <v>1.1190947044605581</v>
      </c>
      <c r="DJ36" s="49">
        <f t="shared" si="47"/>
        <v>0</v>
      </c>
      <c r="DK36" s="49">
        <f t="shared" si="48"/>
        <v>0</v>
      </c>
      <c r="DL36" s="49">
        <f t="shared" si="49"/>
        <v>0</v>
      </c>
      <c r="DM36" s="49">
        <f t="shared" si="50"/>
        <v>0</v>
      </c>
      <c r="DN36" s="49">
        <f t="shared" si="51"/>
        <v>0</v>
      </c>
      <c r="DO36" s="49"/>
      <c r="DP36" s="41">
        <f>1230+$DC$17</f>
        <v>1230</v>
      </c>
      <c r="DQ36" s="1">
        <v>1480</v>
      </c>
      <c r="DR36" s="49">
        <f t="shared" si="54"/>
        <v>0.59077999999999997</v>
      </c>
      <c r="DS36" s="49">
        <f t="shared" si="55"/>
        <v>0.19930200000000001</v>
      </c>
      <c r="DT36" s="49">
        <f t="shared" si="56"/>
        <v>1.8204</v>
      </c>
      <c r="DU36" s="49">
        <f t="shared" si="57"/>
        <v>1.0303180000000001</v>
      </c>
      <c r="DV36" s="49">
        <f t="shared" si="58"/>
        <v>6.218</v>
      </c>
      <c r="DW36" s="49">
        <f t="shared" si="59"/>
        <v>0.24872</v>
      </c>
      <c r="DX36" s="49">
        <f t="shared" si="60"/>
        <v>1.0303180000000001</v>
      </c>
      <c r="DY36" s="49">
        <f t="shared" si="61"/>
        <v>0.67563378000000007</v>
      </c>
      <c r="DZ36" s="50">
        <f t="shared" si="62"/>
        <v>1.0737594924192486</v>
      </c>
      <c r="EA36" s="49">
        <f t="shared" si="63"/>
        <v>0</v>
      </c>
      <c r="EB36" s="49">
        <f t="shared" si="64"/>
        <v>0</v>
      </c>
      <c r="EC36" s="49">
        <f t="shared" si="65"/>
        <v>0</v>
      </c>
      <c r="ED36" s="49">
        <f t="shared" si="66"/>
        <v>0</v>
      </c>
      <c r="EE36" s="49">
        <f t="shared" si="67"/>
        <v>0</v>
      </c>
      <c r="EF36" s="49"/>
      <c r="EG36" s="48">
        <v>1230</v>
      </c>
      <c r="EH36" s="49">
        <v>1480</v>
      </c>
      <c r="EI36" s="49">
        <f t="shared" si="68"/>
        <v>0.61108799999999996</v>
      </c>
      <c r="EJ36" s="49">
        <f t="shared" si="69"/>
        <v>0.10893600000000001</v>
      </c>
      <c r="EK36" s="49">
        <f t="shared" si="70"/>
        <v>1.8204</v>
      </c>
      <c r="EL36" s="49">
        <f t="shared" si="71"/>
        <v>1.1003760000000002</v>
      </c>
      <c r="EM36" s="49">
        <f t="shared" si="72"/>
        <v>6.694</v>
      </c>
      <c r="EN36" s="49">
        <f t="shared" si="73"/>
        <v>0.26776</v>
      </c>
      <c r="EO36" s="49">
        <f t="shared" si="74"/>
        <v>1.1003760000000002</v>
      </c>
      <c r="EP36" s="49">
        <f t="shared" si="75"/>
        <v>2.2076434800000002</v>
      </c>
      <c r="EQ36" s="50">
        <f t="shared" si="76"/>
        <v>1.9642822896066801</v>
      </c>
      <c r="ER36" s="28">
        <f t="shared" si="77"/>
        <v>0</v>
      </c>
      <c r="ES36" s="28">
        <f t="shared" si="78"/>
        <v>0</v>
      </c>
      <c r="ET36" s="28">
        <f t="shared" si="79"/>
        <v>0</v>
      </c>
      <c r="EU36" s="28">
        <f t="shared" si="80"/>
        <v>0</v>
      </c>
      <c r="EV36" s="28">
        <f t="shared" si="81"/>
        <v>0</v>
      </c>
      <c r="EX36" s="48">
        <v>1230</v>
      </c>
      <c r="EY36" s="49">
        <v>1480</v>
      </c>
      <c r="EZ36" s="49">
        <f t="shared" si="84"/>
        <v>0.61108799999999996</v>
      </c>
      <c r="FA36" s="49">
        <f t="shared" si="85"/>
        <v>0.21787200000000001</v>
      </c>
      <c r="FB36" s="49">
        <f t="shared" si="86"/>
        <v>0.21664800000000001</v>
      </c>
      <c r="FC36" s="49">
        <f t="shared" si="87"/>
        <v>1.8204</v>
      </c>
      <c r="FD36" s="49">
        <f t="shared" si="88"/>
        <v>0.77479200000000015</v>
      </c>
      <c r="FE36" s="49">
        <f t="shared" si="89"/>
        <v>9.4740000000000002</v>
      </c>
      <c r="FF36" s="49">
        <f t="shared" si="90"/>
        <v>0.37896000000000002</v>
      </c>
      <c r="FG36" s="49">
        <f t="shared" si="91"/>
        <v>0.77479200000000015</v>
      </c>
      <c r="FH36" s="49">
        <f t="shared" si="92"/>
        <v>3.3571263600000001</v>
      </c>
      <c r="FI36" s="50">
        <f t="shared" si="93"/>
        <v>2.4779599868160846</v>
      </c>
      <c r="FJ36" s="28">
        <f t="shared" si="94"/>
        <v>0</v>
      </c>
      <c r="FK36" s="28">
        <f t="shared" si="95"/>
        <v>0</v>
      </c>
      <c r="FL36" s="28">
        <f t="shared" si="96"/>
        <v>0</v>
      </c>
      <c r="FM36" s="28">
        <f t="shared" si="97"/>
        <v>0</v>
      </c>
      <c r="FN36" s="28">
        <f t="shared" si="98"/>
        <v>0</v>
      </c>
      <c r="FQ36" s="48">
        <v>1230</v>
      </c>
      <c r="FR36" s="49">
        <v>1480</v>
      </c>
      <c r="FS36" s="49">
        <f t="shared" si="101"/>
        <v>0.59725600000000001</v>
      </c>
      <c r="FT36" s="49">
        <f t="shared" si="102"/>
        <v>0.110182</v>
      </c>
      <c r="FU36" s="49">
        <f t="shared" si="103"/>
        <v>0.21912599999999999</v>
      </c>
      <c r="FV36" s="49">
        <f t="shared" si="104"/>
        <v>1.8204</v>
      </c>
      <c r="FW36" s="49">
        <f t="shared" si="105"/>
        <v>0.89383600000000007</v>
      </c>
      <c r="FX36" s="49">
        <f t="shared" si="106"/>
        <v>8.8719999999999999</v>
      </c>
      <c r="FY36" s="49">
        <f t="shared" si="107"/>
        <v>0.35488000000000003</v>
      </c>
      <c r="FZ36" s="49">
        <f t="shared" si="108"/>
        <v>0.89383600000000007</v>
      </c>
      <c r="GA36" s="49">
        <f t="shared" si="109"/>
        <v>2.9096043600000003</v>
      </c>
      <c r="GB36" s="50">
        <f t="shared" si="110"/>
        <v>2.2842893649747311</v>
      </c>
      <c r="GC36" s="28">
        <f t="shared" si="111"/>
        <v>0</v>
      </c>
      <c r="GD36" s="28">
        <f t="shared" si="112"/>
        <v>0</v>
      </c>
      <c r="GE36" s="28">
        <f t="shared" si="113"/>
        <v>0</v>
      </c>
      <c r="GF36" s="28">
        <f t="shared" si="114"/>
        <v>0</v>
      </c>
      <c r="GG36" s="28">
        <f t="shared" si="115"/>
        <v>0</v>
      </c>
      <c r="GI36" s="48">
        <v>1230</v>
      </c>
      <c r="GJ36" s="49">
        <v>1480</v>
      </c>
      <c r="GK36" s="49">
        <f t="shared" si="118"/>
        <v>0.54325599999999996</v>
      </c>
      <c r="GL36" s="49">
        <f t="shared" si="119"/>
        <v>0.19561000000000001</v>
      </c>
      <c r="GM36" s="49">
        <f t="shared" si="120"/>
        <v>1.8204</v>
      </c>
      <c r="GN36" s="49">
        <f t="shared" si="121"/>
        <v>1.081534</v>
      </c>
      <c r="GO36" s="49">
        <f t="shared" si="122"/>
        <v>9.2859999999999996</v>
      </c>
      <c r="GP36" s="49">
        <f t="shared" si="123"/>
        <v>0.37143999999999999</v>
      </c>
      <c r="GQ36" s="49">
        <f t="shared" si="124"/>
        <v>1.081534</v>
      </c>
      <c r="GR36" s="49">
        <f t="shared" si="125"/>
        <v>1.9672661999999999</v>
      </c>
      <c r="GS36" s="50">
        <f t="shared" si="126"/>
        <v>1.8788399252911445</v>
      </c>
      <c r="GT36" s="28">
        <f t="shared" si="127"/>
        <v>0</v>
      </c>
      <c r="GU36" s="28">
        <f t="shared" si="128"/>
        <v>0</v>
      </c>
      <c r="GV36" s="28">
        <f t="shared" si="129"/>
        <v>0</v>
      </c>
      <c r="GW36" s="28">
        <f t="shared" si="130"/>
        <v>0</v>
      </c>
      <c r="GX36" s="28">
        <f t="shared" si="131"/>
        <v>0</v>
      </c>
      <c r="GZ36" s="48">
        <v>1230</v>
      </c>
      <c r="HA36" s="49">
        <v>1480</v>
      </c>
      <c r="HB36" s="49">
        <f t="shared" si="134"/>
        <v>0.54325599999999996</v>
      </c>
      <c r="HC36" s="49">
        <f t="shared" si="135"/>
        <v>0.449272</v>
      </c>
      <c r="HD36" s="49">
        <f t="shared" si="136"/>
        <v>4.2781800000000004E-3</v>
      </c>
      <c r="HE36" s="49">
        <f t="shared" si="137"/>
        <v>1.8204</v>
      </c>
      <c r="HF36" s="49">
        <f t="shared" si="138"/>
        <v>0.82359382000000003</v>
      </c>
      <c r="HG36" s="49">
        <f t="shared" si="139"/>
        <v>16.44922</v>
      </c>
      <c r="HH36" s="49">
        <f t="shared" si="140"/>
        <v>0.65796880000000002</v>
      </c>
      <c r="HI36" s="49">
        <f t="shared" si="141"/>
        <v>0.82359382000000003</v>
      </c>
      <c r="HJ36" s="49">
        <f t="shared" si="142"/>
        <v>3.73203438</v>
      </c>
      <c r="HK36" s="50">
        <f t="shared" si="143"/>
        <v>2.8639842891672158</v>
      </c>
      <c r="HL36" s="28">
        <f t="shared" si="144"/>
        <v>0</v>
      </c>
      <c r="HM36" s="28">
        <f t="shared" si="145"/>
        <v>0</v>
      </c>
      <c r="HN36" s="28">
        <f t="shared" si="146"/>
        <v>0</v>
      </c>
      <c r="HO36" s="28">
        <f t="shared" si="147"/>
        <v>0</v>
      </c>
      <c r="HP36" s="28">
        <f t="shared" si="148"/>
        <v>0</v>
      </c>
    </row>
    <row r="37" spans="1:224" ht="21" x14ac:dyDescent="0.35">
      <c r="A37" s="1"/>
      <c r="B37" s="6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9"/>
      <c r="AG37" s="7"/>
      <c r="AH37" s="1"/>
      <c r="AI37" s="1"/>
      <c r="AJ37" s="143" t="str">
        <f>IF(AX35=0,"","VALORE MEDIO Uw ="&amp; ROUNDUP(AY36,2))</f>
        <v>VALORE MEDIO Uw =1,85</v>
      </c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5"/>
      <c r="BE37">
        <v>0</v>
      </c>
      <c r="BF37">
        <v>0</v>
      </c>
      <c r="BW37">
        <v>22</v>
      </c>
      <c r="BX37" s="36">
        <f>HLOOKUP(11,$BY$19:$CE$38,2)</f>
        <v>1.1190947044605581</v>
      </c>
      <c r="BY37" s="36">
        <f t="shared" si="31"/>
        <v>1.08535904819304</v>
      </c>
      <c r="BZ37" s="36">
        <f t="shared" si="32"/>
        <v>1.0864362988013128</v>
      </c>
      <c r="CA37" s="36">
        <f t="shared" si="33"/>
        <v>1.6759445276469129</v>
      </c>
      <c r="CB37" s="36">
        <f t="shared" si="34"/>
        <v>1.9029571931564591</v>
      </c>
      <c r="CC37" s="36">
        <f t="shared" si="35"/>
        <v>2.052409412348128</v>
      </c>
      <c r="CD37" s="36">
        <f t="shared" si="36"/>
        <v>1.6151307215472352</v>
      </c>
      <c r="CE37" s="36">
        <f t="shared" si="37"/>
        <v>2.3086979915695509</v>
      </c>
      <c r="CS37" s="26"/>
      <c r="CT37" s="27"/>
      <c r="CU37" s="24"/>
      <c r="CV37" s="24"/>
      <c r="CW37" s="27"/>
      <c r="CZ37" s="41">
        <v>1644</v>
      </c>
      <c r="DA37" s="1">
        <v>2180</v>
      </c>
      <c r="DB37" s="49">
        <f>(DA37*2+(CZ37+$DC$17)*2)*$DC$17/10^6</f>
        <v>0</v>
      </c>
      <c r="DC37" s="49">
        <f>CZ37*DA37/10^6</f>
        <v>3.58392</v>
      </c>
      <c r="DD37" s="49">
        <f>DC37-DB37-DJ37-DK37</f>
        <v>3.58392</v>
      </c>
      <c r="DE37" s="49">
        <f>((((CZ37-$DC$17*2)+(DA37-$DC$17*2))*2)/1000)+DL37</f>
        <v>7.6479999999999997</v>
      </c>
      <c r="DF37" s="49">
        <f>DE37*$DC$8</f>
        <v>0.30591999999999997</v>
      </c>
      <c r="DG37" s="49">
        <f>DD37*$DC$9</f>
        <v>3.58392</v>
      </c>
      <c r="DH37" s="49">
        <f>(DB37*$DB$17)+DM37+DN37</f>
        <v>0</v>
      </c>
      <c r="DI37" s="50">
        <f>(DH37+DG37+DF37)/DC37</f>
        <v>1.08535904819304</v>
      </c>
      <c r="DJ37" s="49">
        <f t="shared" si="47"/>
        <v>0</v>
      </c>
      <c r="DK37" s="49">
        <f t="shared" si="48"/>
        <v>0</v>
      </c>
      <c r="DL37" s="49">
        <f t="shared" si="49"/>
        <v>0</v>
      </c>
      <c r="DM37" s="49">
        <f t="shared" si="50"/>
        <v>0</v>
      </c>
      <c r="DN37" s="49">
        <f t="shared" si="51"/>
        <v>0</v>
      </c>
      <c r="DO37" s="49"/>
      <c r="DP37" s="41">
        <v>1644</v>
      </c>
      <c r="DQ37" s="1">
        <v>2180</v>
      </c>
      <c r="DR37" s="49">
        <f t="shared" si="54"/>
        <v>0.83363200000000004</v>
      </c>
      <c r="DS37" s="49">
        <f t="shared" si="55"/>
        <v>0.32320199999999999</v>
      </c>
      <c r="DT37" s="49">
        <f t="shared" si="56"/>
        <v>3.58392</v>
      </c>
      <c r="DU37" s="49">
        <f t="shared" si="57"/>
        <v>2.4270860000000001</v>
      </c>
      <c r="DV37" s="49">
        <f t="shared" si="58"/>
        <v>9.2739999999999991</v>
      </c>
      <c r="DW37" s="49">
        <f t="shared" si="59"/>
        <v>0.37095999999999996</v>
      </c>
      <c r="DX37" s="49">
        <f t="shared" si="60"/>
        <v>2.4270860000000001</v>
      </c>
      <c r="DY37" s="49">
        <f t="shared" si="61"/>
        <v>1.0956547800000001</v>
      </c>
      <c r="DZ37" s="50">
        <f t="shared" si="62"/>
        <v>1.0864362988013128</v>
      </c>
      <c r="EA37" s="49">
        <f t="shared" si="63"/>
        <v>0</v>
      </c>
      <c r="EB37" s="49">
        <f t="shared" si="64"/>
        <v>0</v>
      </c>
      <c r="EC37" s="49">
        <f t="shared" si="65"/>
        <v>0</v>
      </c>
      <c r="ED37" s="49">
        <f t="shared" si="66"/>
        <v>0</v>
      </c>
      <c r="EE37" s="49">
        <f t="shared" si="67"/>
        <v>0</v>
      </c>
      <c r="EF37" s="49"/>
      <c r="EG37" s="48">
        <v>1850</v>
      </c>
      <c r="EH37" s="49">
        <v>2180</v>
      </c>
      <c r="EI37" s="49">
        <f t="shared" si="68"/>
        <v>0.93920800000000004</v>
      </c>
      <c r="EJ37" s="49">
        <f t="shared" si="69"/>
        <v>0.171236</v>
      </c>
      <c r="EK37" s="49">
        <f t="shared" si="70"/>
        <v>4.0330000000000004</v>
      </c>
      <c r="EL37" s="49">
        <f t="shared" si="71"/>
        <v>2.9225560000000006</v>
      </c>
      <c r="EM37" s="49">
        <f t="shared" si="72"/>
        <v>10.734</v>
      </c>
      <c r="EN37" s="49">
        <f t="shared" si="73"/>
        <v>0.42936000000000002</v>
      </c>
      <c r="EO37" s="49">
        <f t="shared" si="74"/>
        <v>2.9225560000000006</v>
      </c>
      <c r="EP37" s="49">
        <f t="shared" si="75"/>
        <v>3.40716828</v>
      </c>
      <c r="EQ37" s="50">
        <f t="shared" si="76"/>
        <v>1.6759445276469129</v>
      </c>
      <c r="ER37" s="28">
        <f t="shared" si="77"/>
        <v>0</v>
      </c>
      <c r="ES37" s="28">
        <f t="shared" si="78"/>
        <v>0</v>
      </c>
      <c r="ET37" s="28">
        <f t="shared" si="79"/>
        <v>0</v>
      </c>
      <c r="EU37" s="28">
        <f t="shared" si="80"/>
        <v>0</v>
      </c>
      <c r="EV37" s="28">
        <f t="shared" si="81"/>
        <v>0</v>
      </c>
      <c r="EX37" s="48">
        <v>1850</v>
      </c>
      <c r="EY37" s="49">
        <v>2180</v>
      </c>
      <c r="EZ37" s="49">
        <f t="shared" si="84"/>
        <v>0.93920800000000004</v>
      </c>
      <c r="FA37" s="49">
        <f t="shared" si="85"/>
        <v>0.342472</v>
      </c>
      <c r="FB37" s="49">
        <f t="shared" si="86"/>
        <v>0.34054800000000002</v>
      </c>
      <c r="FC37" s="49">
        <f t="shared" si="87"/>
        <v>4.0330000000000004</v>
      </c>
      <c r="FD37" s="49">
        <f t="shared" si="88"/>
        <v>2.4107720000000006</v>
      </c>
      <c r="FE37" s="49">
        <f t="shared" si="89"/>
        <v>16.314</v>
      </c>
      <c r="FF37" s="49">
        <f t="shared" si="90"/>
        <v>0.65256000000000003</v>
      </c>
      <c r="FG37" s="49">
        <f t="shared" si="91"/>
        <v>2.4107720000000006</v>
      </c>
      <c r="FH37" s="49">
        <f t="shared" si="92"/>
        <v>5.2140351599999999</v>
      </c>
      <c r="FI37" s="50">
        <f t="shared" si="93"/>
        <v>2.052409412348128</v>
      </c>
      <c r="FJ37" s="28">
        <f t="shared" si="94"/>
        <v>0</v>
      </c>
      <c r="FK37" s="28">
        <f t="shared" si="95"/>
        <v>0</v>
      </c>
      <c r="FL37" s="28">
        <f t="shared" si="96"/>
        <v>0</v>
      </c>
      <c r="FM37" s="28">
        <f t="shared" si="97"/>
        <v>0</v>
      </c>
      <c r="FN37" s="28">
        <f t="shared" si="98"/>
        <v>0</v>
      </c>
      <c r="FQ37" s="48">
        <v>1850</v>
      </c>
      <c r="FR37" s="49">
        <v>2180</v>
      </c>
      <c r="FS37" s="49">
        <f t="shared" si="101"/>
        <v>0.91669599999999996</v>
      </c>
      <c r="FT37" s="49">
        <f t="shared" si="102"/>
        <v>0.172482</v>
      </c>
      <c r="FU37" s="49">
        <f t="shared" si="103"/>
        <v>0.343026</v>
      </c>
      <c r="FV37" s="49">
        <f t="shared" si="104"/>
        <v>4.0330000000000004</v>
      </c>
      <c r="FW37" s="49">
        <f t="shared" si="105"/>
        <v>2.6007960000000003</v>
      </c>
      <c r="FX37" s="49">
        <f t="shared" si="106"/>
        <v>14.311999999999999</v>
      </c>
      <c r="FY37" s="49">
        <f t="shared" si="107"/>
        <v>0.57247999999999999</v>
      </c>
      <c r="FZ37" s="49">
        <f t="shared" si="108"/>
        <v>2.6007960000000003</v>
      </c>
      <c r="GA37" s="49">
        <f t="shared" si="109"/>
        <v>4.50135036</v>
      </c>
      <c r="GB37" s="50">
        <f t="shared" si="110"/>
        <v>1.9029571931564591</v>
      </c>
      <c r="GC37" s="28">
        <f t="shared" si="111"/>
        <v>0</v>
      </c>
      <c r="GD37" s="28">
        <f t="shared" si="112"/>
        <v>0</v>
      </c>
      <c r="GE37" s="28">
        <f t="shared" si="113"/>
        <v>0</v>
      </c>
      <c r="GF37" s="28">
        <f t="shared" si="114"/>
        <v>0</v>
      </c>
      <c r="GG37" s="28">
        <f t="shared" si="115"/>
        <v>0</v>
      </c>
      <c r="GI37" s="48">
        <v>1850</v>
      </c>
      <c r="GJ37" s="49">
        <v>2180</v>
      </c>
      <c r="GK37" s="49">
        <f t="shared" si="118"/>
        <v>0.83101599999999998</v>
      </c>
      <c r="GL37" s="49">
        <f t="shared" si="119"/>
        <v>0.30410999999999999</v>
      </c>
      <c r="GM37" s="49">
        <f t="shared" si="120"/>
        <v>4.0330000000000004</v>
      </c>
      <c r="GN37" s="49">
        <f t="shared" si="121"/>
        <v>2.8978740000000003</v>
      </c>
      <c r="GO37" s="49">
        <f t="shared" si="122"/>
        <v>14.726000000000001</v>
      </c>
      <c r="GP37" s="49">
        <f t="shared" si="123"/>
        <v>0.58904000000000001</v>
      </c>
      <c r="GQ37" s="49">
        <f t="shared" si="124"/>
        <v>2.8978740000000003</v>
      </c>
      <c r="GR37" s="49">
        <f t="shared" si="125"/>
        <v>3.0269081999999998</v>
      </c>
      <c r="GS37" s="50">
        <f t="shared" si="126"/>
        <v>1.6151307215472352</v>
      </c>
      <c r="GT37" s="28">
        <f t="shared" si="127"/>
        <v>0</v>
      </c>
      <c r="GU37" s="28">
        <f t="shared" si="128"/>
        <v>0</v>
      </c>
      <c r="GV37" s="28">
        <f t="shared" si="129"/>
        <v>0</v>
      </c>
      <c r="GW37" s="28">
        <f t="shared" si="130"/>
        <v>0</v>
      </c>
      <c r="GX37" s="28">
        <f t="shared" si="131"/>
        <v>0</v>
      </c>
      <c r="GZ37" s="48">
        <v>1850</v>
      </c>
      <c r="HA37" s="49">
        <v>2180</v>
      </c>
      <c r="HB37" s="49">
        <f t="shared" si="134"/>
        <v>0.83101599999999998</v>
      </c>
      <c r="HC37" s="49">
        <f t="shared" si="135"/>
        <v>0.69847199999999998</v>
      </c>
      <c r="HD37" s="49">
        <f t="shared" si="136"/>
        <v>6.6511800000000005E-3</v>
      </c>
      <c r="HE37" s="49">
        <f t="shared" si="137"/>
        <v>4.0330000000000004</v>
      </c>
      <c r="HF37" s="49">
        <f t="shared" si="138"/>
        <v>2.4968608200000006</v>
      </c>
      <c r="HG37" s="49">
        <f t="shared" si="139"/>
        <v>26.089220000000001</v>
      </c>
      <c r="HH37" s="49">
        <f t="shared" si="140"/>
        <v>1.0435688000000001</v>
      </c>
      <c r="HI37" s="49">
        <f t="shared" si="141"/>
        <v>2.4968608200000006</v>
      </c>
      <c r="HJ37" s="49">
        <f t="shared" si="142"/>
        <v>5.7705493800000003</v>
      </c>
      <c r="HK37" s="50">
        <f t="shared" si="143"/>
        <v>2.3086979915695509</v>
      </c>
      <c r="HL37" s="28">
        <f t="shared" si="144"/>
        <v>0</v>
      </c>
      <c r="HM37" s="28">
        <f t="shared" si="145"/>
        <v>0</v>
      </c>
      <c r="HN37" s="28">
        <f t="shared" si="146"/>
        <v>0</v>
      </c>
      <c r="HO37" s="28">
        <f t="shared" si="147"/>
        <v>0</v>
      </c>
      <c r="HP37" s="28">
        <f t="shared" si="148"/>
        <v>0</v>
      </c>
    </row>
    <row r="38" spans="1:224" ht="21" x14ac:dyDescent="0.35">
      <c r="A38" s="1"/>
      <c r="B38" s="6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9"/>
      <c r="AG38" s="7"/>
      <c r="AH38" s="1"/>
      <c r="AI38" s="1"/>
      <c r="AJ38" s="87"/>
      <c r="AK38" s="87"/>
      <c r="AL38" s="87"/>
      <c r="AM38" s="87"/>
      <c r="AN38" s="87"/>
      <c r="AO38" s="87"/>
      <c r="AP38" s="87"/>
      <c r="AQ38" s="88"/>
      <c r="AR38" s="88"/>
      <c r="AS38" s="88"/>
      <c r="AT38" s="88"/>
      <c r="AU38" s="88"/>
      <c r="AV38" s="88"/>
      <c r="AW38" s="88"/>
      <c r="BE38" s="28">
        <v>0</v>
      </c>
      <c r="BF38" s="28">
        <v>0</v>
      </c>
      <c r="BW38">
        <v>23</v>
      </c>
      <c r="BX38" s="36">
        <f>HLOOKUP(11,$BY$19:$CE$38,2)</f>
        <v>1.1190947044605581</v>
      </c>
      <c r="BY38" s="36">
        <f t="shared" si="31"/>
        <v>1.0907513017604762</v>
      </c>
      <c r="BZ38" s="36">
        <f t="shared" si="32"/>
        <v>1.0989625526903051</v>
      </c>
      <c r="CA38" s="36">
        <f t="shared" si="33"/>
        <v>1.7792666687329532</v>
      </c>
      <c r="CB38" s="36">
        <f t="shared" si="34"/>
        <v>2.0660990143813538</v>
      </c>
      <c r="CC38" s="36">
        <f t="shared" si="35"/>
        <v>2.2498477746094721</v>
      </c>
      <c r="CD38" s="36">
        <f t="shared" si="36"/>
        <v>1.7266140900074387</v>
      </c>
      <c r="CE38" s="36">
        <f t="shared" si="37"/>
        <v>2.5935731775353337</v>
      </c>
      <c r="CS38" s="26"/>
      <c r="CT38" s="27"/>
      <c r="CU38" s="24"/>
      <c r="CV38" s="24"/>
      <c r="CW38" s="27"/>
      <c r="CZ38" s="41">
        <v>1480</v>
      </c>
      <c r="DA38" s="1">
        <v>2180</v>
      </c>
      <c r="DB38" s="49">
        <f t="shared" ref="DB38:DB50" si="167">(DA38*2+(CZ38+$DC$17)*2)*$DC$17/10^6</f>
        <v>0</v>
      </c>
      <c r="DC38" s="49">
        <f t="shared" ref="DC38:DC50" si="168">CZ38*DA38/10^6</f>
        <v>3.2263999999999999</v>
      </c>
      <c r="DD38" s="49">
        <f t="shared" ref="DD38:DD50" si="169">DC38-DB38-DJ38-DK38</f>
        <v>3.2263999999999999</v>
      </c>
      <c r="DE38" s="49">
        <f t="shared" ref="DE38:DE50" si="170">((((CZ38-$DC$17*2)+(DA38-$DC$17*2))*2)/1000)+DL38</f>
        <v>7.32</v>
      </c>
      <c r="DF38" s="49">
        <f t="shared" si="156"/>
        <v>0.2928</v>
      </c>
      <c r="DG38" s="49">
        <f t="shared" ref="DG38:DG50" si="171">DD38*$DC$9</f>
        <v>3.2263999999999999</v>
      </c>
      <c r="DH38" s="49">
        <f t="shared" ref="DH38:DH50" si="172">(DB38*$DB$17)+DM38+DN38</f>
        <v>0</v>
      </c>
      <c r="DI38" s="50">
        <f t="shared" ref="DI38:DI50" si="173">(DH38+DG38+DF38)/DC38</f>
        <v>1.0907513017604762</v>
      </c>
      <c r="DJ38" s="49">
        <f t="shared" si="47"/>
        <v>0</v>
      </c>
      <c r="DK38" s="49">
        <f t="shared" si="48"/>
        <v>0</v>
      </c>
      <c r="DL38" s="49">
        <f t="shared" si="49"/>
        <v>0</v>
      </c>
      <c r="DM38" s="49">
        <f t="shared" si="50"/>
        <v>0</v>
      </c>
      <c r="DN38" s="49">
        <f t="shared" si="51"/>
        <v>0</v>
      </c>
      <c r="DO38" s="49"/>
      <c r="DP38" s="41">
        <v>1480</v>
      </c>
      <c r="DQ38" s="1">
        <v>2180</v>
      </c>
      <c r="DR38" s="49">
        <f t="shared" si="54"/>
        <v>0.79788000000000003</v>
      </c>
      <c r="DS38" s="49">
        <f t="shared" si="55"/>
        <v>0.32320199999999999</v>
      </c>
      <c r="DT38" s="49">
        <f t="shared" si="56"/>
        <v>3.2263999999999999</v>
      </c>
      <c r="DU38" s="49">
        <f t="shared" si="57"/>
        <v>2.1053179999999996</v>
      </c>
      <c r="DV38" s="49">
        <f t="shared" si="58"/>
        <v>8.6180000000000003</v>
      </c>
      <c r="DW38" s="49">
        <f t="shared" si="59"/>
        <v>0.34472000000000003</v>
      </c>
      <c r="DX38" s="49">
        <f t="shared" si="60"/>
        <v>2.1053179999999996</v>
      </c>
      <c r="DY38" s="49">
        <f t="shared" si="61"/>
        <v>1.0956547800000001</v>
      </c>
      <c r="DZ38" s="50">
        <f t="shared" si="62"/>
        <v>1.0989625526903051</v>
      </c>
      <c r="EA38" s="49">
        <f t="shared" si="63"/>
        <v>0</v>
      </c>
      <c r="EB38" s="49">
        <f t="shared" si="64"/>
        <v>0</v>
      </c>
      <c r="EC38" s="49">
        <f t="shared" si="65"/>
        <v>0</v>
      </c>
      <c r="ED38" s="49">
        <f t="shared" si="66"/>
        <v>0</v>
      </c>
      <c r="EE38" s="49">
        <f t="shared" si="67"/>
        <v>0</v>
      </c>
      <c r="EF38" s="49"/>
      <c r="EG38" s="48">
        <v>1480</v>
      </c>
      <c r="EH38" s="49">
        <v>2180</v>
      </c>
      <c r="EI38" s="49">
        <f t="shared" si="68"/>
        <v>0.84448800000000002</v>
      </c>
      <c r="EJ38" s="49">
        <f t="shared" si="69"/>
        <v>0.171236</v>
      </c>
      <c r="EK38" s="49">
        <f t="shared" si="70"/>
        <v>3.2263999999999999</v>
      </c>
      <c r="EL38" s="49">
        <f t="shared" si="71"/>
        <v>2.2106759999999999</v>
      </c>
      <c r="EM38" s="49">
        <f t="shared" si="72"/>
        <v>9.9939999999999998</v>
      </c>
      <c r="EN38" s="49">
        <f t="shared" si="73"/>
        <v>0.39976</v>
      </c>
      <c r="EO38" s="49">
        <f t="shared" si="74"/>
        <v>2.2106759999999999</v>
      </c>
      <c r="EP38" s="49">
        <f t="shared" si="75"/>
        <v>3.1301899799999999</v>
      </c>
      <c r="EQ38" s="50">
        <f t="shared" si="76"/>
        <v>1.7792666687329532</v>
      </c>
      <c r="ER38" s="28">
        <f t="shared" si="77"/>
        <v>0</v>
      </c>
      <c r="ES38" s="28">
        <f t="shared" si="78"/>
        <v>0</v>
      </c>
      <c r="ET38" s="28">
        <f t="shared" si="79"/>
        <v>0</v>
      </c>
      <c r="EU38" s="28">
        <f t="shared" si="80"/>
        <v>0</v>
      </c>
      <c r="EV38" s="28">
        <f t="shared" si="81"/>
        <v>0</v>
      </c>
      <c r="EX38" s="48">
        <v>1480</v>
      </c>
      <c r="EY38" s="49">
        <v>2180</v>
      </c>
      <c r="EZ38" s="49">
        <f t="shared" si="84"/>
        <v>0.84448800000000002</v>
      </c>
      <c r="FA38" s="49">
        <f t="shared" si="85"/>
        <v>0.342472</v>
      </c>
      <c r="FB38" s="49">
        <f t="shared" si="86"/>
        <v>0.34054800000000002</v>
      </c>
      <c r="FC38" s="49">
        <f t="shared" si="87"/>
        <v>3.2263999999999999</v>
      </c>
      <c r="FD38" s="49">
        <f t="shared" si="88"/>
        <v>1.6988919999999998</v>
      </c>
      <c r="FE38" s="49">
        <f t="shared" si="89"/>
        <v>15.574</v>
      </c>
      <c r="FF38" s="49">
        <f t="shared" si="90"/>
        <v>0.62295999999999996</v>
      </c>
      <c r="FG38" s="49">
        <f t="shared" si="91"/>
        <v>1.6988919999999998</v>
      </c>
      <c r="FH38" s="49">
        <f t="shared" si="92"/>
        <v>4.9370568600000002</v>
      </c>
      <c r="FI38" s="50">
        <f t="shared" si="93"/>
        <v>2.2498477746094721</v>
      </c>
      <c r="FJ38" s="28">
        <f t="shared" si="94"/>
        <v>0</v>
      </c>
      <c r="FK38" s="28">
        <f t="shared" si="95"/>
        <v>0</v>
      </c>
      <c r="FL38" s="28">
        <f t="shared" si="96"/>
        <v>0</v>
      </c>
      <c r="FM38" s="28">
        <f t="shared" si="97"/>
        <v>0</v>
      </c>
      <c r="FN38" s="28">
        <f t="shared" si="98"/>
        <v>0</v>
      </c>
      <c r="FQ38" s="48">
        <v>1480</v>
      </c>
      <c r="FR38" s="49">
        <v>2180</v>
      </c>
      <c r="FS38" s="49">
        <f t="shared" si="101"/>
        <v>0.827156</v>
      </c>
      <c r="FT38" s="49">
        <f t="shared" si="102"/>
        <v>0.172482</v>
      </c>
      <c r="FU38" s="49">
        <f t="shared" si="103"/>
        <v>0.343026</v>
      </c>
      <c r="FV38" s="49">
        <f t="shared" si="104"/>
        <v>3.2263999999999999</v>
      </c>
      <c r="FW38" s="49">
        <f t="shared" si="105"/>
        <v>1.8837359999999999</v>
      </c>
      <c r="FX38" s="49">
        <f t="shared" si="106"/>
        <v>13.571999999999999</v>
      </c>
      <c r="FY38" s="49">
        <f t="shared" si="107"/>
        <v>0.54288000000000003</v>
      </c>
      <c r="FZ38" s="49">
        <f t="shared" si="108"/>
        <v>1.8837359999999999</v>
      </c>
      <c r="GA38" s="49">
        <f t="shared" si="109"/>
        <v>4.23944586</v>
      </c>
      <c r="GB38" s="50">
        <f t="shared" si="110"/>
        <v>2.0660990143813538</v>
      </c>
      <c r="GC38" s="28">
        <f t="shared" si="111"/>
        <v>0</v>
      </c>
      <c r="GD38" s="28">
        <f t="shared" si="112"/>
        <v>0</v>
      </c>
      <c r="GE38" s="28">
        <f t="shared" si="113"/>
        <v>0</v>
      </c>
      <c r="GF38" s="28">
        <f t="shared" si="114"/>
        <v>0</v>
      </c>
      <c r="GG38" s="28">
        <f t="shared" si="115"/>
        <v>0</v>
      </c>
      <c r="GI38" s="48">
        <v>1480</v>
      </c>
      <c r="GJ38" s="49">
        <v>2180</v>
      </c>
      <c r="GK38" s="49">
        <f t="shared" si="118"/>
        <v>0.75035600000000002</v>
      </c>
      <c r="GL38" s="49">
        <f t="shared" si="119"/>
        <v>0.30410999999999999</v>
      </c>
      <c r="GM38" s="49">
        <f t="shared" si="120"/>
        <v>3.2263999999999999</v>
      </c>
      <c r="GN38" s="49">
        <f t="shared" si="121"/>
        <v>2.1719339999999998</v>
      </c>
      <c r="GO38" s="49">
        <f t="shared" si="122"/>
        <v>13.986000000000001</v>
      </c>
      <c r="GP38" s="49">
        <f t="shared" si="123"/>
        <v>0.55944000000000005</v>
      </c>
      <c r="GQ38" s="49">
        <f t="shared" si="124"/>
        <v>2.1719339999999998</v>
      </c>
      <c r="GR38" s="49">
        <f t="shared" si="125"/>
        <v>2.8393736999999999</v>
      </c>
      <c r="GS38" s="50">
        <f t="shared" si="126"/>
        <v>1.7266140900074387</v>
      </c>
      <c r="GT38" s="28">
        <f t="shared" si="127"/>
        <v>0</v>
      </c>
      <c r="GU38" s="28">
        <f t="shared" si="128"/>
        <v>0</v>
      </c>
      <c r="GV38" s="28">
        <f t="shared" si="129"/>
        <v>0</v>
      </c>
      <c r="GW38" s="28">
        <f t="shared" si="130"/>
        <v>0</v>
      </c>
      <c r="GX38" s="28">
        <f t="shared" si="131"/>
        <v>0</v>
      </c>
      <c r="GZ38" s="48">
        <v>1480</v>
      </c>
      <c r="HA38" s="49">
        <v>2180</v>
      </c>
      <c r="HB38" s="49">
        <f t="shared" si="134"/>
        <v>0.75035600000000002</v>
      </c>
      <c r="HC38" s="49">
        <f t="shared" si="135"/>
        <v>0.69847199999999998</v>
      </c>
      <c r="HD38" s="49">
        <f t="shared" si="136"/>
        <v>6.6511800000000005E-3</v>
      </c>
      <c r="HE38" s="49">
        <f t="shared" si="137"/>
        <v>3.2263999999999999</v>
      </c>
      <c r="HF38" s="49">
        <f t="shared" si="138"/>
        <v>1.77092082</v>
      </c>
      <c r="HG38" s="49">
        <f t="shared" si="139"/>
        <v>25.349220000000003</v>
      </c>
      <c r="HH38" s="49">
        <f t="shared" si="140"/>
        <v>1.0139688000000002</v>
      </c>
      <c r="HI38" s="49">
        <f t="shared" si="141"/>
        <v>1.77092082</v>
      </c>
      <c r="HJ38" s="49">
        <f t="shared" si="142"/>
        <v>5.5830148800000003</v>
      </c>
      <c r="HK38" s="50">
        <f t="shared" si="143"/>
        <v>2.5935731775353337</v>
      </c>
      <c r="HL38" s="28">
        <f t="shared" si="144"/>
        <v>0</v>
      </c>
      <c r="HM38" s="28">
        <f t="shared" si="145"/>
        <v>0</v>
      </c>
      <c r="HN38" s="28">
        <f t="shared" si="146"/>
        <v>0</v>
      </c>
      <c r="HO38" s="28">
        <f t="shared" si="147"/>
        <v>0</v>
      </c>
      <c r="HP38" s="28">
        <f t="shared" si="148"/>
        <v>0</v>
      </c>
    </row>
    <row r="39" spans="1:224" x14ac:dyDescent="0.25">
      <c r="A39" s="1"/>
      <c r="B39" s="6"/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G39" s="7"/>
      <c r="AH39" s="1"/>
      <c r="AI39" s="1"/>
      <c r="AJ39" s="146" t="s">
        <v>8255</v>
      </c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8"/>
      <c r="BB39" s="116"/>
      <c r="BE39" s="28">
        <v>1</v>
      </c>
      <c r="BF39" s="28">
        <v>0</v>
      </c>
      <c r="BW39">
        <v>24</v>
      </c>
      <c r="BY39" s="36">
        <f t="shared" si="31"/>
        <v>1.2277929395193237</v>
      </c>
      <c r="BZ39" s="36">
        <f t="shared" si="32"/>
        <v>1.1416417730434019</v>
      </c>
      <c r="CA39" s="36">
        <f t="shared" si="33"/>
        <v>1.9449508891627787</v>
      </c>
      <c r="CB39" s="36">
        <f t="shared" si="34"/>
        <v>2.165676824544414</v>
      </c>
      <c r="CC39" s="36">
        <f t="shared" si="35"/>
        <v>2.3332680297561406</v>
      </c>
      <c r="CD39" s="36">
        <f t="shared" si="36"/>
        <v>1.8253452988819439</v>
      </c>
      <c r="CE39" s="36">
        <f t="shared" si="37"/>
        <v>2.6021488027115063</v>
      </c>
      <c r="CJ39" s="78"/>
      <c r="CK39" s="78"/>
      <c r="CL39" s="78"/>
      <c r="CM39" s="78"/>
      <c r="CN39" s="95"/>
      <c r="CO39" s="95"/>
      <c r="CP39" s="95"/>
      <c r="CQ39" s="95"/>
      <c r="CS39" s="26"/>
      <c r="CT39" s="27"/>
      <c r="CU39" s="24"/>
      <c r="CV39" s="24"/>
      <c r="CW39" s="27"/>
      <c r="CZ39" s="41">
        <f>1535+$DC$17</f>
        <v>1535</v>
      </c>
      <c r="DA39" s="1">
        <f>1480</f>
        <v>1480</v>
      </c>
      <c r="DB39" s="49">
        <f t="shared" si="167"/>
        <v>0</v>
      </c>
      <c r="DC39" s="49">
        <f t="shared" si="168"/>
        <v>2.2717999999999998</v>
      </c>
      <c r="DD39" s="49">
        <f t="shared" si="169"/>
        <v>2.1182999999999996</v>
      </c>
      <c r="DE39" s="49">
        <f t="shared" si="170"/>
        <v>9.1</v>
      </c>
      <c r="DF39" s="49">
        <f t="shared" si="156"/>
        <v>0.36399999999999999</v>
      </c>
      <c r="DG39" s="49">
        <f t="shared" si="171"/>
        <v>2.1182999999999996</v>
      </c>
      <c r="DH39" s="49">
        <f t="shared" si="172"/>
        <v>0.307</v>
      </c>
      <c r="DI39" s="50">
        <f t="shared" si="173"/>
        <v>1.2277929395193237</v>
      </c>
      <c r="DJ39" s="49">
        <f t="shared" si="47"/>
        <v>0.1535</v>
      </c>
      <c r="DK39" s="49">
        <f t="shared" si="48"/>
        <v>0</v>
      </c>
      <c r="DL39" s="49">
        <f t="shared" si="49"/>
        <v>3.07</v>
      </c>
      <c r="DM39" s="49">
        <f t="shared" si="50"/>
        <v>0.307</v>
      </c>
      <c r="DN39" s="49">
        <f t="shared" si="51"/>
        <v>0</v>
      </c>
      <c r="DO39" s="49"/>
      <c r="DP39" s="41">
        <f>1535+$DC$17</f>
        <v>1535</v>
      </c>
      <c r="DQ39" s="1">
        <f>1480</f>
        <v>1480</v>
      </c>
      <c r="DR39" s="49">
        <f t="shared" si="54"/>
        <v>0.65727000000000002</v>
      </c>
      <c r="DS39" s="49">
        <f t="shared" si="55"/>
        <v>0.19930200000000001</v>
      </c>
      <c r="DT39" s="49">
        <f t="shared" si="56"/>
        <v>2.2717999999999998</v>
      </c>
      <c r="DU39" s="49">
        <f t="shared" si="57"/>
        <v>1.3012279999999996</v>
      </c>
      <c r="DV39" s="49">
        <f t="shared" si="58"/>
        <v>9.718</v>
      </c>
      <c r="DW39" s="49">
        <f t="shared" si="59"/>
        <v>0.38872000000000001</v>
      </c>
      <c r="DX39" s="49">
        <f t="shared" si="60"/>
        <v>1.3012279999999996</v>
      </c>
      <c r="DY39" s="49">
        <f t="shared" si="61"/>
        <v>0.90363378000000005</v>
      </c>
      <c r="DZ39" s="50">
        <f t="shared" si="62"/>
        <v>1.1416417730434019</v>
      </c>
      <c r="EA39" s="49">
        <f t="shared" si="63"/>
        <v>0.114</v>
      </c>
      <c r="EB39" s="49">
        <f t="shared" si="64"/>
        <v>0</v>
      </c>
      <c r="EC39" s="49">
        <f t="shared" si="65"/>
        <v>2.2799999999999998</v>
      </c>
      <c r="ED39" s="49">
        <f t="shared" si="66"/>
        <v>0.22800000000000001</v>
      </c>
      <c r="EE39" s="49">
        <f t="shared" si="67"/>
        <v>0</v>
      </c>
      <c r="EF39" s="1"/>
      <c r="EG39" s="48">
        <v>1535</v>
      </c>
      <c r="EH39" s="49">
        <v>1480</v>
      </c>
      <c r="EI39" s="49">
        <f t="shared" si="68"/>
        <v>0.689168</v>
      </c>
      <c r="EJ39" s="49">
        <f t="shared" si="69"/>
        <v>0.10893600000000001</v>
      </c>
      <c r="EK39" s="49">
        <f t="shared" si="70"/>
        <v>2.2717999999999998</v>
      </c>
      <c r="EL39" s="49">
        <f t="shared" si="71"/>
        <v>1.3532959999999998</v>
      </c>
      <c r="EM39" s="49">
        <f t="shared" si="72"/>
        <v>9.7119999999999997</v>
      </c>
      <c r="EN39" s="49">
        <f t="shared" si="73"/>
        <v>0.38847999999999999</v>
      </c>
      <c r="EO39" s="49">
        <f t="shared" si="74"/>
        <v>1.3532959999999998</v>
      </c>
      <c r="EP39" s="49">
        <f t="shared" si="75"/>
        <v>2.6767634300000003</v>
      </c>
      <c r="EQ39" s="50">
        <f t="shared" si="76"/>
        <v>1.9449508891627787</v>
      </c>
      <c r="ER39" s="28">
        <f t="shared" si="77"/>
        <v>0.12039999999999999</v>
      </c>
      <c r="ES39" s="28">
        <f t="shared" si="78"/>
        <v>0</v>
      </c>
      <c r="ET39" s="28">
        <f t="shared" si="79"/>
        <v>2.4079999999999999</v>
      </c>
      <c r="EU39" s="28">
        <f t="shared" si="80"/>
        <v>0.24079999999999999</v>
      </c>
      <c r="EV39" s="28">
        <f t="shared" si="81"/>
        <v>0</v>
      </c>
      <c r="EX39" s="48">
        <v>1535</v>
      </c>
      <c r="EY39" s="49">
        <v>1480</v>
      </c>
      <c r="EZ39" s="49">
        <f t="shared" si="84"/>
        <v>0.689168</v>
      </c>
      <c r="FA39" s="49">
        <f t="shared" si="85"/>
        <v>0.21787200000000001</v>
      </c>
      <c r="FB39" s="49">
        <f t="shared" si="86"/>
        <v>0.21664800000000001</v>
      </c>
      <c r="FC39" s="49">
        <f t="shared" si="87"/>
        <v>2.2717999999999998</v>
      </c>
      <c r="FD39" s="49">
        <f t="shared" si="88"/>
        <v>1.0571119999999998</v>
      </c>
      <c r="FE39" s="49">
        <f t="shared" si="89"/>
        <v>11.904</v>
      </c>
      <c r="FF39" s="49">
        <f t="shared" si="90"/>
        <v>0.47616000000000003</v>
      </c>
      <c r="FG39" s="49">
        <f t="shared" si="91"/>
        <v>1.0571119999999998</v>
      </c>
      <c r="FH39" s="49">
        <f t="shared" si="92"/>
        <v>3.76744631</v>
      </c>
      <c r="FI39" s="50">
        <f t="shared" si="93"/>
        <v>2.3332680297561406</v>
      </c>
      <c r="FJ39" s="28">
        <f t="shared" si="94"/>
        <v>9.0999999999999998E-2</v>
      </c>
      <c r="FK39" s="28">
        <f t="shared" si="95"/>
        <v>0</v>
      </c>
      <c r="FL39" s="28">
        <f t="shared" si="96"/>
        <v>1.82</v>
      </c>
      <c r="FM39" s="28">
        <f t="shared" si="97"/>
        <v>0.182</v>
      </c>
      <c r="FN39" s="28">
        <f t="shared" si="98"/>
        <v>0</v>
      </c>
      <c r="FQ39" s="48">
        <v>1535</v>
      </c>
      <c r="FR39" s="49">
        <v>1480</v>
      </c>
      <c r="FS39" s="49">
        <f t="shared" si="101"/>
        <v>0.67106600000000005</v>
      </c>
      <c r="FT39" s="49">
        <f t="shared" si="102"/>
        <v>0.110182</v>
      </c>
      <c r="FU39" s="49">
        <f t="shared" si="103"/>
        <v>0.21912599999999999</v>
      </c>
      <c r="FV39" s="49">
        <f t="shared" si="104"/>
        <v>2.2717999999999998</v>
      </c>
      <c r="FW39" s="49">
        <f t="shared" si="105"/>
        <v>1.1687259999999997</v>
      </c>
      <c r="FX39" s="49">
        <f t="shared" si="106"/>
        <v>10.508999999999999</v>
      </c>
      <c r="FY39" s="49">
        <f t="shared" si="107"/>
        <v>0.42035999999999996</v>
      </c>
      <c r="FZ39" s="49">
        <f t="shared" si="108"/>
        <v>1.1687259999999997</v>
      </c>
      <c r="GA39" s="49">
        <f t="shared" si="109"/>
        <v>3.3308986100000002</v>
      </c>
      <c r="GB39" s="50">
        <f t="shared" si="110"/>
        <v>2.165676824544414</v>
      </c>
      <c r="GC39" s="28">
        <f t="shared" si="111"/>
        <v>0.1027</v>
      </c>
      <c r="GD39" s="28">
        <f t="shared" si="112"/>
        <v>0</v>
      </c>
      <c r="GE39" s="28">
        <f t="shared" si="113"/>
        <v>1.0269999999999999</v>
      </c>
      <c r="GF39" s="28">
        <f t="shared" si="114"/>
        <v>0.2054</v>
      </c>
      <c r="GG39" s="28">
        <f t="shared" si="115"/>
        <v>0</v>
      </c>
      <c r="GI39" s="48">
        <v>1535</v>
      </c>
      <c r="GJ39" s="49">
        <v>1480</v>
      </c>
      <c r="GK39" s="49">
        <f t="shared" si="118"/>
        <v>0.60974600000000001</v>
      </c>
      <c r="GL39" s="49">
        <f t="shared" si="119"/>
        <v>0.19561000000000001</v>
      </c>
      <c r="GM39" s="49">
        <f t="shared" si="120"/>
        <v>2.2717999999999998</v>
      </c>
      <c r="GN39" s="49">
        <f t="shared" si="121"/>
        <v>1.3502439999999998</v>
      </c>
      <c r="GO39" s="49">
        <f t="shared" si="122"/>
        <v>11.058</v>
      </c>
      <c r="GP39" s="49">
        <f t="shared" si="123"/>
        <v>0.44231999999999999</v>
      </c>
      <c r="GQ39" s="49">
        <f t="shared" si="124"/>
        <v>1.3502439999999998</v>
      </c>
      <c r="GR39" s="49">
        <f t="shared" si="125"/>
        <v>2.3542554500000001</v>
      </c>
      <c r="GS39" s="50">
        <f t="shared" si="126"/>
        <v>1.8253452988819439</v>
      </c>
      <c r="GT39" s="28">
        <f t="shared" si="127"/>
        <v>0.1162</v>
      </c>
      <c r="GU39" s="28">
        <f t="shared" si="128"/>
        <v>0</v>
      </c>
      <c r="GV39" s="28">
        <f t="shared" si="129"/>
        <v>1.1619999999999999</v>
      </c>
      <c r="GW39" s="28">
        <f t="shared" si="130"/>
        <v>0.2324</v>
      </c>
      <c r="GX39" s="28">
        <f t="shared" si="131"/>
        <v>0</v>
      </c>
      <c r="GZ39" s="48">
        <v>1535</v>
      </c>
      <c r="HA39" s="49">
        <v>1480</v>
      </c>
      <c r="HB39" s="49">
        <f t="shared" si="134"/>
        <v>0.60974600000000001</v>
      </c>
      <c r="HC39" s="49">
        <f t="shared" si="135"/>
        <v>0.449272</v>
      </c>
      <c r="HD39" s="49">
        <f t="shared" si="136"/>
        <v>4.2781800000000004E-3</v>
      </c>
      <c r="HE39" s="49">
        <f t="shared" si="137"/>
        <v>2.2717999999999998</v>
      </c>
      <c r="HF39" s="49">
        <f t="shared" si="138"/>
        <v>1.1127428199999998</v>
      </c>
      <c r="HG39" s="49">
        <f t="shared" si="139"/>
        <v>18.016829999999999</v>
      </c>
      <c r="HH39" s="49">
        <f t="shared" si="140"/>
        <v>0.72067320000000001</v>
      </c>
      <c r="HI39" s="49">
        <f t="shared" si="141"/>
        <v>1.1127428199999998</v>
      </c>
      <c r="HJ39" s="49">
        <f t="shared" si="142"/>
        <v>4.0781456299999999</v>
      </c>
      <c r="HK39" s="50">
        <f t="shared" si="143"/>
        <v>2.6021488027115063</v>
      </c>
      <c r="HL39" s="28">
        <f t="shared" si="144"/>
        <v>9.5760999999999999E-2</v>
      </c>
      <c r="HM39" s="28">
        <f t="shared" si="145"/>
        <v>0</v>
      </c>
      <c r="HN39" s="28">
        <f t="shared" si="146"/>
        <v>0.95760999999999996</v>
      </c>
      <c r="HO39" s="28">
        <f t="shared" si="147"/>
        <v>0.191522</v>
      </c>
      <c r="HP39" s="28">
        <f t="shared" si="148"/>
        <v>0</v>
      </c>
    </row>
    <row r="40" spans="1:224" x14ac:dyDescent="0.25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7"/>
      <c r="AH40" s="1"/>
      <c r="AI40" s="1"/>
      <c r="AJ40" s="6"/>
      <c r="AK40" s="1"/>
      <c r="AL40" s="1"/>
      <c r="AM40" s="1"/>
      <c r="AN40" s="1"/>
      <c r="AO40" s="1"/>
      <c r="AP40" s="1"/>
      <c r="AQ40" s="1"/>
      <c r="AR40" s="1"/>
      <c r="AS40" s="1"/>
      <c r="AT40" s="124" t="s">
        <v>2</v>
      </c>
      <c r="AU40" s="124"/>
      <c r="AV40" s="124"/>
      <c r="AW40" s="124" t="s">
        <v>122</v>
      </c>
      <c r="AX40" s="124"/>
      <c r="AY40" s="124"/>
      <c r="AZ40" s="124"/>
      <c r="BA40" s="125"/>
      <c r="BB40" s="116"/>
      <c r="BE40" s="28">
        <v>1</v>
      </c>
      <c r="BF40" s="28">
        <v>0</v>
      </c>
      <c r="BW40">
        <v>25</v>
      </c>
      <c r="BY40" s="36">
        <f t="shared" si="31"/>
        <v>1.2407163260821796</v>
      </c>
      <c r="BZ40" s="36">
        <f t="shared" si="32"/>
        <v>1.1563237640079107</v>
      </c>
      <c r="CA40" s="36">
        <f t="shared" si="33"/>
        <v>2.0531748406943531</v>
      </c>
      <c r="CB40" s="36">
        <f t="shared" si="34"/>
        <v>2.3398156229400131</v>
      </c>
      <c r="CC40" s="36">
        <f t="shared" si="35"/>
        <v>2.5377820039551748</v>
      </c>
      <c r="CD40" s="36">
        <f t="shared" si="36"/>
        <v>1.9447485168094922</v>
      </c>
      <c r="CE40" s="36">
        <f t="shared" si="37"/>
        <v>2.9141740276862227</v>
      </c>
      <c r="CJ40" s="78"/>
      <c r="CK40" s="78"/>
      <c r="CL40" s="78"/>
      <c r="CM40" s="78"/>
      <c r="CN40" s="95"/>
      <c r="CO40" s="95"/>
      <c r="CP40" s="95"/>
      <c r="CQ40" s="95"/>
      <c r="CS40" s="26"/>
      <c r="CT40" s="27"/>
      <c r="CU40" s="24"/>
      <c r="CV40" s="24"/>
      <c r="CW40" s="27"/>
      <c r="CZ40" s="41">
        <f>1230+$DC$17</f>
        <v>1230</v>
      </c>
      <c r="DA40" s="1">
        <v>1480</v>
      </c>
      <c r="DB40" s="49">
        <f t="shared" si="167"/>
        <v>0</v>
      </c>
      <c r="DC40" s="49">
        <f t="shared" si="168"/>
        <v>1.8204</v>
      </c>
      <c r="DD40" s="49">
        <f t="shared" si="169"/>
        <v>1.6974</v>
      </c>
      <c r="DE40" s="49">
        <f t="shared" si="170"/>
        <v>7.88</v>
      </c>
      <c r="DF40" s="49">
        <f t="shared" si="156"/>
        <v>0.31519999999999998</v>
      </c>
      <c r="DG40" s="49">
        <f t="shared" si="171"/>
        <v>1.6974</v>
      </c>
      <c r="DH40" s="49">
        <f t="shared" si="172"/>
        <v>0.246</v>
      </c>
      <c r="DI40" s="50">
        <f t="shared" si="173"/>
        <v>1.2407163260821796</v>
      </c>
      <c r="DJ40" s="49">
        <f t="shared" si="47"/>
        <v>0.123</v>
      </c>
      <c r="DK40" s="49">
        <f t="shared" si="48"/>
        <v>0</v>
      </c>
      <c r="DL40" s="49">
        <f t="shared" si="49"/>
        <v>2.46</v>
      </c>
      <c r="DM40" s="49">
        <f t="shared" si="50"/>
        <v>0.246</v>
      </c>
      <c r="DN40" s="49">
        <f t="shared" si="51"/>
        <v>0</v>
      </c>
      <c r="DO40" s="49"/>
      <c r="DP40" s="41">
        <f>1230+$DC$17</f>
        <v>1230</v>
      </c>
      <c r="DQ40" s="1">
        <v>1480</v>
      </c>
      <c r="DR40" s="49">
        <f t="shared" si="54"/>
        <v>0.59077999999999997</v>
      </c>
      <c r="DS40" s="49">
        <f t="shared" si="55"/>
        <v>0.19930200000000001</v>
      </c>
      <c r="DT40" s="49">
        <f t="shared" si="56"/>
        <v>1.8204</v>
      </c>
      <c r="DU40" s="49">
        <f t="shared" si="57"/>
        <v>0.94681800000000005</v>
      </c>
      <c r="DV40" s="49">
        <f t="shared" si="58"/>
        <v>7.8879999999999999</v>
      </c>
      <c r="DW40" s="49">
        <f t="shared" si="59"/>
        <v>0.31552000000000002</v>
      </c>
      <c r="DX40" s="49">
        <f t="shared" si="60"/>
        <v>0.94681800000000005</v>
      </c>
      <c r="DY40" s="49">
        <f t="shared" si="61"/>
        <v>0.84263378000000011</v>
      </c>
      <c r="DZ40" s="50">
        <f t="shared" si="62"/>
        <v>1.1563237640079107</v>
      </c>
      <c r="EA40" s="49">
        <f t="shared" si="63"/>
        <v>8.3500000000000005E-2</v>
      </c>
      <c r="EB40" s="49">
        <f t="shared" si="64"/>
        <v>0</v>
      </c>
      <c r="EC40" s="49">
        <f t="shared" si="65"/>
        <v>1.67</v>
      </c>
      <c r="ED40" s="49">
        <f t="shared" si="66"/>
        <v>0.16700000000000001</v>
      </c>
      <c r="EE40" s="49">
        <f t="shared" si="67"/>
        <v>0</v>
      </c>
      <c r="EF40" s="1"/>
      <c r="EG40" s="48">
        <v>1230</v>
      </c>
      <c r="EH40" s="49">
        <v>1480</v>
      </c>
      <c r="EI40" s="49">
        <f t="shared" si="68"/>
        <v>0.61108799999999996</v>
      </c>
      <c r="EJ40" s="49">
        <f t="shared" si="69"/>
        <v>0.10893600000000001</v>
      </c>
      <c r="EK40" s="49">
        <f t="shared" si="70"/>
        <v>1.8204</v>
      </c>
      <c r="EL40" s="49">
        <f t="shared" si="71"/>
        <v>1.0104760000000002</v>
      </c>
      <c r="EM40" s="49">
        <f t="shared" si="72"/>
        <v>8.4920000000000009</v>
      </c>
      <c r="EN40" s="49">
        <f t="shared" si="73"/>
        <v>0.33968000000000004</v>
      </c>
      <c r="EO40" s="49">
        <f t="shared" si="74"/>
        <v>1.0104760000000002</v>
      </c>
      <c r="EP40" s="49">
        <f t="shared" si="75"/>
        <v>2.3874434800000004</v>
      </c>
      <c r="EQ40" s="50">
        <f t="shared" si="76"/>
        <v>2.0531748406943531</v>
      </c>
      <c r="ER40" s="28">
        <f t="shared" si="77"/>
        <v>8.9899999999999994E-2</v>
      </c>
      <c r="ES40" s="28">
        <f t="shared" si="78"/>
        <v>0</v>
      </c>
      <c r="ET40" s="28">
        <f t="shared" si="79"/>
        <v>1.798</v>
      </c>
      <c r="EU40" s="28">
        <f t="shared" si="80"/>
        <v>0.17979999999999999</v>
      </c>
      <c r="EV40" s="28">
        <f t="shared" si="81"/>
        <v>0</v>
      </c>
      <c r="EX40" s="48">
        <v>1230</v>
      </c>
      <c r="EY40" s="49">
        <v>1480</v>
      </c>
      <c r="EZ40" s="49">
        <f t="shared" si="84"/>
        <v>0.61108799999999996</v>
      </c>
      <c r="FA40" s="49">
        <f t="shared" si="85"/>
        <v>0.21787200000000001</v>
      </c>
      <c r="FB40" s="49">
        <f t="shared" si="86"/>
        <v>0.21664800000000001</v>
      </c>
      <c r="FC40" s="49">
        <f t="shared" si="87"/>
        <v>1.8204</v>
      </c>
      <c r="FD40" s="49">
        <f t="shared" si="88"/>
        <v>0.71429200000000015</v>
      </c>
      <c r="FE40" s="49">
        <f t="shared" si="89"/>
        <v>10.684000000000001</v>
      </c>
      <c r="FF40" s="49">
        <f t="shared" si="90"/>
        <v>0.42736000000000007</v>
      </c>
      <c r="FG40" s="49">
        <f t="shared" si="91"/>
        <v>0.71429200000000015</v>
      </c>
      <c r="FH40" s="49">
        <f t="shared" si="92"/>
        <v>3.4781263600000001</v>
      </c>
      <c r="FI40" s="50">
        <f t="shared" si="93"/>
        <v>2.5377820039551748</v>
      </c>
      <c r="FJ40" s="28">
        <f t="shared" si="94"/>
        <v>6.0499999999999998E-2</v>
      </c>
      <c r="FK40" s="28">
        <f t="shared" si="95"/>
        <v>0</v>
      </c>
      <c r="FL40" s="28">
        <f t="shared" si="96"/>
        <v>1.21</v>
      </c>
      <c r="FM40" s="28">
        <f t="shared" si="97"/>
        <v>0.121</v>
      </c>
      <c r="FN40" s="28">
        <f t="shared" si="98"/>
        <v>0</v>
      </c>
      <c r="FQ40" s="48">
        <v>1230</v>
      </c>
      <c r="FR40" s="49">
        <v>1480</v>
      </c>
      <c r="FS40" s="49">
        <f t="shared" si="101"/>
        <v>0.59725600000000001</v>
      </c>
      <c r="FT40" s="49">
        <f t="shared" si="102"/>
        <v>0.110182</v>
      </c>
      <c r="FU40" s="49">
        <f t="shared" si="103"/>
        <v>0.21912599999999999</v>
      </c>
      <c r="FV40" s="49">
        <f t="shared" si="104"/>
        <v>1.8204</v>
      </c>
      <c r="FW40" s="49">
        <f t="shared" si="105"/>
        <v>0.82163600000000003</v>
      </c>
      <c r="FX40" s="49">
        <f t="shared" si="106"/>
        <v>9.5939999999999994</v>
      </c>
      <c r="FY40" s="49">
        <f t="shared" si="107"/>
        <v>0.38375999999999999</v>
      </c>
      <c r="FZ40" s="49">
        <f t="shared" si="108"/>
        <v>0.82163600000000003</v>
      </c>
      <c r="GA40" s="49">
        <f t="shared" si="109"/>
        <v>3.0540043600000004</v>
      </c>
      <c r="GB40" s="50">
        <f t="shared" si="110"/>
        <v>2.3398156229400131</v>
      </c>
      <c r="GC40" s="28">
        <f t="shared" si="111"/>
        <v>7.22E-2</v>
      </c>
      <c r="GD40" s="28">
        <f t="shared" si="112"/>
        <v>0</v>
      </c>
      <c r="GE40" s="28">
        <f t="shared" si="113"/>
        <v>0.72199999999999998</v>
      </c>
      <c r="GF40" s="28">
        <f t="shared" si="114"/>
        <v>0.1444</v>
      </c>
      <c r="GG40" s="28">
        <f t="shared" si="115"/>
        <v>0</v>
      </c>
      <c r="GI40" s="48">
        <v>1230</v>
      </c>
      <c r="GJ40" s="49">
        <v>1480</v>
      </c>
      <c r="GK40" s="49">
        <f t="shared" si="118"/>
        <v>0.54325599999999996</v>
      </c>
      <c r="GL40" s="49">
        <f t="shared" si="119"/>
        <v>0.19561000000000001</v>
      </c>
      <c r="GM40" s="49">
        <f t="shared" si="120"/>
        <v>1.8204</v>
      </c>
      <c r="GN40" s="49">
        <f t="shared" si="121"/>
        <v>0.995834</v>
      </c>
      <c r="GO40" s="49">
        <f t="shared" si="122"/>
        <v>10.142999999999999</v>
      </c>
      <c r="GP40" s="49">
        <f t="shared" si="123"/>
        <v>0.40571999999999997</v>
      </c>
      <c r="GQ40" s="49">
        <f t="shared" si="124"/>
        <v>0.995834</v>
      </c>
      <c r="GR40" s="49">
        <f t="shared" si="125"/>
        <v>2.1386661999999999</v>
      </c>
      <c r="GS40" s="50">
        <f t="shared" si="126"/>
        <v>1.9447485168094922</v>
      </c>
      <c r="GT40" s="28">
        <f t="shared" si="127"/>
        <v>8.5699999999999998E-2</v>
      </c>
      <c r="GU40" s="28">
        <f t="shared" si="128"/>
        <v>0</v>
      </c>
      <c r="GV40" s="28">
        <f t="shared" si="129"/>
        <v>0.85699999999999998</v>
      </c>
      <c r="GW40" s="28">
        <f t="shared" si="130"/>
        <v>0.1714</v>
      </c>
      <c r="GX40" s="28">
        <f t="shared" si="131"/>
        <v>0</v>
      </c>
      <c r="GZ40" s="48">
        <v>1230</v>
      </c>
      <c r="HA40" s="49">
        <v>1480</v>
      </c>
      <c r="HB40" s="49">
        <f t="shared" si="134"/>
        <v>0.54325599999999996</v>
      </c>
      <c r="HC40" s="49">
        <f t="shared" si="135"/>
        <v>0.449272</v>
      </c>
      <c r="HD40" s="49">
        <f t="shared" si="136"/>
        <v>4.2781800000000004E-3</v>
      </c>
      <c r="HE40" s="49">
        <f t="shared" si="137"/>
        <v>1.8204</v>
      </c>
      <c r="HF40" s="49">
        <f t="shared" si="138"/>
        <v>0.75833282000000002</v>
      </c>
      <c r="HG40" s="49">
        <f t="shared" si="139"/>
        <v>17.10183</v>
      </c>
      <c r="HH40" s="49">
        <f t="shared" si="140"/>
        <v>0.68407320000000005</v>
      </c>
      <c r="HI40" s="49">
        <f t="shared" si="141"/>
        <v>0.75833282000000002</v>
      </c>
      <c r="HJ40" s="49">
        <f t="shared" si="142"/>
        <v>3.86255638</v>
      </c>
      <c r="HK40" s="50">
        <f t="shared" si="143"/>
        <v>2.9141740276862227</v>
      </c>
      <c r="HL40" s="28">
        <f t="shared" si="144"/>
        <v>6.5261E-2</v>
      </c>
      <c r="HM40" s="28">
        <f t="shared" si="145"/>
        <v>0</v>
      </c>
      <c r="HN40" s="28">
        <f t="shared" si="146"/>
        <v>0.65261000000000002</v>
      </c>
      <c r="HO40" s="28">
        <f t="shared" si="147"/>
        <v>0.130522</v>
      </c>
      <c r="HP40" s="28">
        <f t="shared" si="148"/>
        <v>0</v>
      </c>
    </row>
    <row r="41" spans="1:224" x14ac:dyDescent="0.25">
      <c r="A41" s="1"/>
      <c r="B41" s="6"/>
      <c r="C41" s="334" t="s">
        <v>127</v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6"/>
      <c r="AG41" s="7"/>
      <c r="AH41" s="1"/>
      <c r="AI41" s="1"/>
      <c r="AJ41" s="118" t="s">
        <v>132</v>
      </c>
      <c r="AK41" s="119"/>
      <c r="AL41" s="119"/>
      <c r="AM41" s="119"/>
      <c r="AN41" s="119"/>
      <c r="AO41" s="119"/>
      <c r="AP41" s="119"/>
      <c r="AQ41" s="119"/>
      <c r="AR41" s="119"/>
      <c r="AS41" s="119"/>
      <c r="AT41" s="120">
        <v>2.94</v>
      </c>
      <c r="AU41" s="120"/>
      <c r="AV41" s="120"/>
      <c r="AW41" s="120">
        <v>121</v>
      </c>
      <c r="AX41" s="120"/>
      <c r="AY41" s="120"/>
      <c r="AZ41" s="120"/>
      <c r="BA41" s="121"/>
      <c r="BB41" s="116"/>
      <c r="BC41" s="76"/>
      <c r="BE41" s="28">
        <v>1</v>
      </c>
      <c r="BF41" s="28">
        <v>0</v>
      </c>
      <c r="BW41">
        <v>26</v>
      </c>
      <c r="BY41" s="36">
        <f t="shared" si="31"/>
        <v>1.1679278555324895</v>
      </c>
      <c r="BZ41" s="36">
        <f t="shared" si="32"/>
        <v>1.1491664936717341</v>
      </c>
      <c r="CA41" s="36">
        <f t="shared" si="33"/>
        <v>1.7437402132407636</v>
      </c>
      <c r="CB41" s="36">
        <f t="shared" si="34"/>
        <v>1.9495428613935037</v>
      </c>
      <c r="CC41" s="36">
        <f t="shared" si="35"/>
        <v>2.1070833523431687</v>
      </c>
      <c r="CD41" s="36">
        <f t="shared" si="36"/>
        <v>1.6664027274981401</v>
      </c>
      <c r="CE41" s="36">
        <f t="shared" si="37"/>
        <v>2.3528748822216712</v>
      </c>
      <c r="CJ41" s="78"/>
      <c r="CK41" s="78"/>
      <c r="CL41" s="78"/>
      <c r="CM41" s="78"/>
      <c r="CN41" s="95"/>
      <c r="CO41" s="95"/>
      <c r="CP41" s="95"/>
      <c r="CQ41" s="95"/>
      <c r="CS41" s="26"/>
      <c r="CT41" s="27"/>
      <c r="CU41" s="24"/>
      <c r="CV41" s="24"/>
      <c r="CW41" s="27"/>
      <c r="CZ41" s="41">
        <v>1644</v>
      </c>
      <c r="DA41" s="1">
        <v>2180</v>
      </c>
      <c r="DB41" s="49">
        <f t="shared" si="167"/>
        <v>0</v>
      </c>
      <c r="DC41" s="49">
        <f t="shared" si="168"/>
        <v>3.58392</v>
      </c>
      <c r="DD41" s="49">
        <f t="shared" si="169"/>
        <v>3.4195199999999999</v>
      </c>
      <c r="DE41" s="49">
        <f t="shared" si="170"/>
        <v>10.936</v>
      </c>
      <c r="DF41" s="49">
        <f t="shared" si="156"/>
        <v>0.43744</v>
      </c>
      <c r="DG41" s="49">
        <f t="shared" si="171"/>
        <v>3.4195199999999999</v>
      </c>
      <c r="DH41" s="49">
        <f t="shared" si="172"/>
        <v>0.32879999999999998</v>
      </c>
      <c r="DI41" s="50">
        <f t="shared" si="173"/>
        <v>1.1679278555324895</v>
      </c>
      <c r="DJ41" s="49">
        <f t="shared" si="47"/>
        <v>0.16439999999999999</v>
      </c>
      <c r="DK41" s="49">
        <f t="shared" si="48"/>
        <v>0</v>
      </c>
      <c r="DL41" s="49">
        <f t="shared" si="49"/>
        <v>3.2879999999999998</v>
      </c>
      <c r="DM41" s="49">
        <f t="shared" si="50"/>
        <v>0.32879999999999998</v>
      </c>
      <c r="DN41" s="49">
        <f t="shared" si="51"/>
        <v>0</v>
      </c>
      <c r="DO41" s="49"/>
      <c r="DP41" s="41">
        <v>1644</v>
      </c>
      <c r="DQ41" s="1">
        <v>2180</v>
      </c>
      <c r="DR41" s="49">
        <f t="shared" si="54"/>
        <v>0.83363200000000004</v>
      </c>
      <c r="DS41" s="49">
        <f t="shared" si="55"/>
        <v>0.32320199999999999</v>
      </c>
      <c r="DT41" s="49">
        <f t="shared" si="56"/>
        <v>3.58392</v>
      </c>
      <c r="DU41" s="49">
        <f t="shared" si="57"/>
        <v>2.3021860000000003</v>
      </c>
      <c r="DV41" s="49">
        <f t="shared" si="58"/>
        <v>11.771999999999998</v>
      </c>
      <c r="DW41" s="49">
        <f t="shared" si="59"/>
        <v>0.47087999999999997</v>
      </c>
      <c r="DX41" s="49">
        <f t="shared" si="60"/>
        <v>2.3021860000000003</v>
      </c>
      <c r="DY41" s="49">
        <f t="shared" si="61"/>
        <v>1.3454547800000001</v>
      </c>
      <c r="DZ41" s="50">
        <f t="shared" si="62"/>
        <v>1.1491664936717341</v>
      </c>
      <c r="EA41" s="49">
        <f t="shared" si="63"/>
        <v>0.1249</v>
      </c>
      <c r="EB41" s="49">
        <f t="shared" si="64"/>
        <v>0</v>
      </c>
      <c r="EC41" s="49">
        <f t="shared" si="65"/>
        <v>2.4980000000000002</v>
      </c>
      <c r="ED41" s="49">
        <f t="shared" si="66"/>
        <v>0.24979999999999999</v>
      </c>
      <c r="EE41" s="49">
        <f t="shared" si="67"/>
        <v>0</v>
      </c>
      <c r="EF41" s="1"/>
      <c r="EG41" s="48">
        <v>1850</v>
      </c>
      <c r="EH41" s="49">
        <v>2180</v>
      </c>
      <c r="EI41" s="49">
        <f t="shared" si="68"/>
        <v>0.93920800000000004</v>
      </c>
      <c r="EJ41" s="49">
        <f t="shared" si="69"/>
        <v>0.171236</v>
      </c>
      <c r="EK41" s="49">
        <f t="shared" si="70"/>
        <v>4.0330000000000004</v>
      </c>
      <c r="EL41" s="49">
        <f t="shared" si="71"/>
        <v>2.7706560000000007</v>
      </c>
      <c r="EM41" s="49">
        <f t="shared" si="72"/>
        <v>13.772</v>
      </c>
      <c r="EN41" s="49">
        <f t="shared" si="73"/>
        <v>0.55088000000000004</v>
      </c>
      <c r="EO41" s="49">
        <f t="shared" si="74"/>
        <v>2.7706560000000007</v>
      </c>
      <c r="EP41" s="49">
        <f t="shared" si="75"/>
        <v>3.7109682799999999</v>
      </c>
      <c r="EQ41" s="50">
        <f t="shared" si="76"/>
        <v>1.7437402132407636</v>
      </c>
      <c r="ER41" s="28">
        <f t="shared" si="77"/>
        <v>0.15190000000000001</v>
      </c>
      <c r="ES41" s="28">
        <f t="shared" si="78"/>
        <v>0</v>
      </c>
      <c r="ET41" s="28">
        <f t="shared" si="79"/>
        <v>3.0379999999999998</v>
      </c>
      <c r="EU41" s="28">
        <f t="shared" si="80"/>
        <v>0.30380000000000001</v>
      </c>
      <c r="EV41" s="28">
        <f t="shared" si="81"/>
        <v>0</v>
      </c>
      <c r="EX41" s="48">
        <v>1850</v>
      </c>
      <c r="EY41" s="49">
        <v>2180</v>
      </c>
      <c r="EZ41" s="49">
        <f t="shared" si="84"/>
        <v>0.93920800000000004</v>
      </c>
      <c r="FA41" s="49">
        <f t="shared" si="85"/>
        <v>0.342472</v>
      </c>
      <c r="FB41" s="49">
        <f t="shared" si="86"/>
        <v>0.34054800000000002</v>
      </c>
      <c r="FC41" s="49">
        <f t="shared" si="87"/>
        <v>4.0330000000000004</v>
      </c>
      <c r="FD41" s="49">
        <f t="shared" si="88"/>
        <v>2.2882720000000005</v>
      </c>
      <c r="FE41" s="49">
        <f t="shared" si="89"/>
        <v>18.763999999999999</v>
      </c>
      <c r="FF41" s="49">
        <f t="shared" si="90"/>
        <v>0.75056</v>
      </c>
      <c r="FG41" s="49">
        <f t="shared" si="91"/>
        <v>2.2882720000000005</v>
      </c>
      <c r="FH41" s="49">
        <f t="shared" si="92"/>
        <v>5.45903516</v>
      </c>
      <c r="FI41" s="50">
        <f t="shared" si="93"/>
        <v>2.1070833523431687</v>
      </c>
      <c r="FJ41" s="28">
        <f t="shared" si="94"/>
        <v>0.1225</v>
      </c>
      <c r="FK41" s="28">
        <f t="shared" si="95"/>
        <v>0</v>
      </c>
      <c r="FL41" s="28">
        <f t="shared" si="96"/>
        <v>2.4500000000000002</v>
      </c>
      <c r="FM41" s="28">
        <f t="shared" si="97"/>
        <v>0.245</v>
      </c>
      <c r="FN41" s="28">
        <f t="shared" si="98"/>
        <v>0</v>
      </c>
      <c r="FQ41" s="48">
        <v>1850</v>
      </c>
      <c r="FR41" s="49">
        <v>2180</v>
      </c>
      <c r="FS41" s="49">
        <f t="shared" si="101"/>
        <v>0.91669599999999996</v>
      </c>
      <c r="FT41" s="49">
        <f t="shared" si="102"/>
        <v>0.172482</v>
      </c>
      <c r="FU41" s="49">
        <f t="shared" si="103"/>
        <v>0.343026</v>
      </c>
      <c r="FV41" s="49">
        <f t="shared" si="104"/>
        <v>4.0330000000000004</v>
      </c>
      <c r="FW41" s="49">
        <f t="shared" si="105"/>
        <v>2.4665960000000005</v>
      </c>
      <c r="FX41" s="49">
        <f t="shared" si="106"/>
        <v>15.654</v>
      </c>
      <c r="FY41" s="49">
        <f t="shared" si="107"/>
        <v>0.62616000000000005</v>
      </c>
      <c r="FZ41" s="49">
        <f t="shared" si="108"/>
        <v>2.4665960000000005</v>
      </c>
      <c r="GA41" s="49">
        <f t="shared" si="109"/>
        <v>4.7697503599999997</v>
      </c>
      <c r="GB41" s="50">
        <f t="shared" si="110"/>
        <v>1.9495428613935037</v>
      </c>
      <c r="GC41" s="28">
        <f t="shared" si="111"/>
        <v>0.13420000000000001</v>
      </c>
      <c r="GD41" s="28">
        <f t="shared" si="112"/>
        <v>0</v>
      </c>
      <c r="GE41" s="28">
        <f t="shared" si="113"/>
        <v>1.3420000000000001</v>
      </c>
      <c r="GF41" s="28">
        <f t="shared" si="114"/>
        <v>0.26840000000000003</v>
      </c>
      <c r="GG41" s="28">
        <f t="shared" si="115"/>
        <v>0</v>
      </c>
      <c r="GI41" s="48">
        <v>1850</v>
      </c>
      <c r="GJ41" s="49">
        <v>2180</v>
      </c>
      <c r="GK41" s="49">
        <f t="shared" si="118"/>
        <v>0.83101599999999998</v>
      </c>
      <c r="GL41" s="49">
        <f t="shared" si="119"/>
        <v>0.30410999999999999</v>
      </c>
      <c r="GM41" s="49">
        <f t="shared" si="120"/>
        <v>4.0330000000000004</v>
      </c>
      <c r="GN41" s="49">
        <f t="shared" si="121"/>
        <v>2.7501740000000003</v>
      </c>
      <c r="GO41" s="49">
        <f t="shared" si="122"/>
        <v>16.202999999999999</v>
      </c>
      <c r="GP41" s="49">
        <f t="shared" si="123"/>
        <v>0.64812000000000003</v>
      </c>
      <c r="GQ41" s="49">
        <f t="shared" si="124"/>
        <v>2.7501740000000003</v>
      </c>
      <c r="GR41" s="49">
        <f t="shared" si="125"/>
        <v>3.3223081999999997</v>
      </c>
      <c r="GS41" s="50">
        <f t="shared" si="126"/>
        <v>1.6664027274981401</v>
      </c>
      <c r="GT41" s="28">
        <f t="shared" si="127"/>
        <v>0.1477</v>
      </c>
      <c r="GU41" s="28">
        <f t="shared" si="128"/>
        <v>0</v>
      </c>
      <c r="GV41" s="28">
        <f t="shared" si="129"/>
        <v>1.4770000000000001</v>
      </c>
      <c r="GW41" s="28">
        <f t="shared" si="130"/>
        <v>0.2954</v>
      </c>
      <c r="GX41" s="28">
        <f t="shared" si="131"/>
        <v>0</v>
      </c>
      <c r="GZ41" s="48">
        <v>1850</v>
      </c>
      <c r="HA41" s="49">
        <v>2180</v>
      </c>
      <c r="HB41" s="49">
        <f t="shared" si="134"/>
        <v>0.83101599999999998</v>
      </c>
      <c r="HC41" s="49">
        <f t="shared" si="135"/>
        <v>0.69847199999999998</v>
      </c>
      <c r="HD41" s="49">
        <f t="shared" si="136"/>
        <v>6.6511800000000005E-3</v>
      </c>
      <c r="HE41" s="49">
        <f t="shared" si="137"/>
        <v>4.0330000000000004</v>
      </c>
      <c r="HF41" s="49">
        <f t="shared" si="138"/>
        <v>2.3695998200000008</v>
      </c>
      <c r="HG41" s="49">
        <f t="shared" si="139"/>
        <v>27.361830000000001</v>
      </c>
      <c r="HH41" s="49">
        <f t="shared" si="140"/>
        <v>1.0944732000000001</v>
      </c>
      <c r="HI41" s="49">
        <f t="shared" si="141"/>
        <v>2.3695998200000008</v>
      </c>
      <c r="HJ41" s="49">
        <f t="shared" si="142"/>
        <v>6.02507138</v>
      </c>
      <c r="HK41" s="50">
        <f t="shared" si="143"/>
        <v>2.3528748822216712</v>
      </c>
      <c r="HL41" s="28">
        <f t="shared" si="144"/>
        <v>0.12726099999999999</v>
      </c>
      <c r="HM41" s="28">
        <f t="shared" si="145"/>
        <v>0</v>
      </c>
      <c r="HN41" s="28">
        <f t="shared" si="146"/>
        <v>1.2726099999999998</v>
      </c>
      <c r="HO41" s="28">
        <f t="shared" si="147"/>
        <v>0.25452199999999997</v>
      </c>
      <c r="HP41" s="28">
        <f t="shared" si="148"/>
        <v>0</v>
      </c>
    </row>
    <row r="42" spans="1:224" x14ac:dyDescent="0.25">
      <c r="A42" s="1"/>
      <c r="B42" s="6"/>
      <c r="C42" s="340" t="s">
        <v>131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2"/>
      <c r="AG42" s="7"/>
      <c r="AH42" s="1"/>
      <c r="AI42" s="1"/>
      <c r="AJ42" s="118" t="s">
        <v>133</v>
      </c>
      <c r="AK42" s="119"/>
      <c r="AL42" s="119"/>
      <c r="AM42" s="119"/>
      <c r="AN42" s="119"/>
      <c r="AO42" s="119"/>
      <c r="AP42" s="119"/>
      <c r="AQ42" s="119"/>
      <c r="AR42" s="119"/>
      <c r="AS42" s="119"/>
      <c r="AT42" s="120">
        <v>2.91</v>
      </c>
      <c r="AU42" s="120"/>
      <c r="AV42" s="120"/>
      <c r="AW42" s="120">
        <v>135</v>
      </c>
      <c r="AX42" s="120"/>
      <c r="AY42" s="120"/>
      <c r="AZ42" s="120"/>
      <c r="BA42" s="121"/>
      <c r="BB42" s="116"/>
      <c r="BC42" s="76"/>
      <c r="BE42" s="28">
        <v>1</v>
      </c>
      <c r="BF42" s="28">
        <v>0</v>
      </c>
      <c r="BW42">
        <v>27</v>
      </c>
      <c r="BY42" s="36">
        <f t="shared" si="31"/>
        <v>1.1733201090999255</v>
      </c>
      <c r="BZ42" s="36">
        <f t="shared" si="32"/>
        <v>1.1594944148276716</v>
      </c>
      <c r="CA42" s="36">
        <f t="shared" si="33"/>
        <v>1.8433690738904041</v>
      </c>
      <c r="CB42" s="36">
        <f t="shared" si="34"/>
        <v>2.1082760538060996</v>
      </c>
      <c r="CC42" s="36">
        <f t="shared" si="35"/>
        <v>2.2975479977684108</v>
      </c>
      <c r="CD42" s="36">
        <f t="shared" si="36"/>
        <v>1.7746490515745101</v>
      </c>
      <c r="CE42" s="36">
        <f t="shared" si="37"/>
        <v>2.6327392449789242</v>
      </c>
      <c r="CI42" s="25"/>
      <c r="CJ42" s="78"/>
      <c r="CK42" s="78"/>
      <c r="CL42" s="78"/>
      <c r="CM42" s="78"/>
      <c r="CN42" s="95"/>
      <c r="CO42" s="95"/>
      <c r="CP42" s="95"/>
      <c r="CQ42" s="95"/>
      <c r="CS42" s="26"/>
      <c r="CT42" s="27"/>
      <c r="CU42" s="24"/>
      <c r="CV42" s="24"/>
      <c r="CW42" s="27"/>
      <c r="CZ42" s="41">
        <v>1480</v>
      </c>
      <c r="DA42" s="1">
        <v>2180</v>
      </c>
      <c r="DB42" s="49">
        <f t="shared" si="167"/>
        <v>0</v>
      </c>
      <c r="DC42" s="49">
        <f t="shared" si="168"/>
        <v>3.2263999999999999</v>
      </c>
      <c r="DD42" s="49">
        <f t="shared" si="169"/>
        <v>3.0783999999999998</v>
      </c>
      <c r="DE42" s="49">
        <f t="shared" si="170"/>
        <v>10.280000000000001</v>
      </c>
      <c r="DF42" s="49">
        <f t="shared" si="156"/>
        <v>0.41120000000000007</v>
      </c>
      <c r="DG42" s="49">
        <f t="shared" si="171"/>
        <v>3.0783999999999998</v>
      </c>
      <c r="DH42" s="49">
        <f t="shared" si="172"/>
        <v>0.29599999999999999</v>
      </c>
      <c r="DI42" s="50">
        <f t="shared" si="173"/>
        <v>1.1733201090999255</v>
      </c>
      <c r="DJ42" s="49">
        <f t="shared" si="47"/>
        <v>0.14799999999999999</v>
      </c>
      <c r="DK42" s="49">
        <f t="shared" si="48"/>
        <v>0</v>
      </c>
      <c r="DL42" s="49">
        <f t="shared" si="49"/>
        <v>2.96</v>
      </c>
      <c r="DM42" s="49">
        <f t="shared" si="50"/>
        <v>0.29599999999999999</v>
      </c>
      <c r="DN42" s="49">
        <f t="shared" si="51"/>
        <v>0</v>
      </c>
      <c r="DO42" s="49"/>
      <c r="DP42" s="41">
        <v>1480</v>
      </c>
      <c r="DQ42" s="1">
        <v>2180</v>
      </c>
      <c r="DR42" s="49">
        <f t="shared" si="54"/>
        <v>0.79788000000000003</v>
      </c>
      <c r="DS42" s="49">
        <f t="shared" si="55"/>
        <v>0.32320199999999999</v>
      </c>
      <c r="DT42" s="49">
        <f t="shared" si="56"/>
        <v>3.2263999999999999</v>
      </c>
      <c r="DU42" s="49">
        <f t="shared" si="57"/>
        <v>1.9968179999999995</v>
      </c>
      <c r="DV42" s="49">
        <f t="shared" si="58"/>
        <v>10.788</v>
      </c>
      <c r="DW42" s="49">
        <f t="shared" si="59"/>
        <v>0.43152000000000001</v>
      </c>
      <c r="DX42" s="49">
        <f t="shared" si="60"/>
        <v>1.9968179999999995</v>
      </c>
      <c r="DY42" s="49">
        <f t="shared" si="61"/>
        <v>1.3126547800000001</v>
      </c>
      <c r="DZ42" s="50">
        <f t="shared" si="62"/>
        <v>1.1594944148276716</v>
      </c>
      <c r="EA42" s="49">
        <f t="shared" si="63"/>
        <v>0.1085</v>
      </c>
      <c r="EB42" s="49">
        <f t="shared" si="64"/>
        <v>0</v>
      </c>
      <c r="EC42" s="49">
        <f t="shared" si="65"/>
        <v>2.17</v>
      </c>
      <c r="ED42" s="49">
        <f t="shared" si="66"/>
        <v>0.217</v>
      </c>
      <c r="EE42" s="49">
        <f t="shared" si="67"/>
        <v>0</v>
      </c>
      <c r="EF42" s="1"/>
      <c r="EG42" s="48">
        <v>1480</v>
      </c>
      <c r="EH42" s="49">
        <v>2180</v>
      </c>
      <c r="EI42" s="49">
        <f t="shared" si="68"/>
        <v>0.84448800000000002</v>
      </c>
      <c r="EJ42" s="49">
        <f t="shared" si="69"/>
        <v>0.171236</v>
      </c>
      <c r="EK42" s="49">
        <f t="shared" si="70"/>
        <v>3.2263999999999999</v>
      </c>
      <c r="EL42" s="49">
        <f t="shared" si="71"/>
        <v>2.0957759999999999</v>
      </c>
      <c r="EM42" s="49">
        <f t="shared" si="72"/>
        <v>12.292</v>
      </c>
      <c r="EN42" s="49">
        <f t="shared" si="73"/>
        <v>0.49168000000000001</v>
      </c>
      <c r="EO42" s="49">
        <f t="shared" si="74"/>
        <v>2.0957759999999999</v>
      </c>
      <c r="EP42" s="49">
        <f t="shared" si="75"/>
        <v>3.3599899799999999</v>
      </c>
      <c r="EQ42" s="50">
        <f t="shared" si="76"/>
        <v>1.8433690738904041</v>
      </c>
      <c r="ER42" s="28">
        <f t="shared" si="77"/>
        <v>0.1149</v>
      </c>
      <c r="ES42" s="28">
        <f t="shared" si="78"/>
        <v>0</v>
      </c>
      <c r="ET42" s="28">
        <f t="shared" si="79"/>
        <v>2.298</v>
      </c>
      <c r="EU42" s="28">
        <f t="shared" si="80"/>
        <v>0.2298</v>
      </c>
      <c r="EV42" s="28">
        <f t="shared" si="81"/>
        <v>0</v>
      </c>
      <c r="EX42" s="48">
        <v>1480</v>
      </c>
      <c r="EY42" s="49">
        <v>2180</v>
      </c>
      <c r="EZ42" s="49">
        <f t="shared" si="84"/>
        <v>0.84448800000000002</v>
      </c>
      <c r="FA42" s="49">
        <f t="shared" si="85"/>
        <v>0.342472</v>
      </c>
      <c r="FB42" s="49">
        <f t="shared" si="86"/>
        <v>0.34054800000000002</v>
      </c>
      <c r="FC42" s="49">
        <f t="shared" si="87"/>
        <v>3.2263999999999999</v>
      </c>
      <c r="FD42" s="49">
        <f t="shared" si="88"/>
        <v>1.6133919999999999</v>
      </c>
      <c r="FE42" s="49">
        <f t="shared" si="89"/>
        <v>17.283999999999999</v>
      </c>
      <c r="FF42" s="49">
        <f t="shared" si="90"/>
        <v>0.69135999999999997</v>
      </c>
      <c r="FG42" s="49">
        <f t="shared" si="91"/>
        <v>1.6133919999999999</v>
      </c>
      <c r="FH42" s="49">
        <f t="shared" si="92"/>
        <v>5.1080568600000005</v>
      </c>
      <c r="FI42" s="50">
        <f t="shared" si="93"/>
        <v>2.2975479977684108</v>
      </c>
      <c r="FJ42" s="28">
        <f t="shared" si="94"/>
        <v>8.5500000000000007E-2</v>
      </c>
      <c r="FK42" s="28">
        <f t="shared" si="95"/>
        <v>0</v>
      </c>
      <c r="FL42" s="28">
        <f t="shared" si="96"/>
        <v>1.71</v>
      </c>
      <c r="FM42" s="28">
        <f t="shared" si="97"/>
        <v>0.17100000000000001</v>
      </c>
      <c r="FN42" s="28">
        <f t="shared" si="98"/>
        <v>0</v>
      </c>
      <c r="FQ42" s="48">
        <v>1480</v>
      </c>
      <c r="FR42" s="49">
        <v>2180</v>
      </c>
      <c r="FS42" s="49">
        <f t="shared" si="101"/>
        <v>0.827156</v>
      </c>
      <c r="FT42" s="49">
        <f t="shared" si="102"/>
        <v>0.172482</v>
      </c>
      <c r="FU42" s="49">
        <f t="shared" si="103"/>
        <v>0.343026</v>
      </c>
      <c r="FV42" s="49">
        <f t="shared" si="104"/>
        <v>3.2263999999999999</v>
      </c>
      <c r="FW42" s="49">
        <f t="shared" si="105"/>
        <v>1.7865359999999999</v>
      </c>
      <c r="FX42" s="49">
        <f t="shared" si="106"/>
        <v>14.543999999999999</v>
      </c>
      <c r="FY42" s="49">
        <f t="shared" si="107"/>
        <v>0.58175999999999994</v>
      </c>
      <c r="FZ42" s="49">
        <f t="shared" si="108"/>
        <v>1.7865359999999999</v>
      </c>
      <c r="GA42" s="49">
        <f t="shared" si="109"/>
        <v>4.4338458599999999</v>
      </c>
      <c r="GB42" s="50">
        <f t="shared" si="110"/>
        <v>2.1082760538060996</v>
      </c>
      <c r="GC42" s="28">
        <f t="shared" si="111"/>
        <v>9.7199999999999995E-2</v>
      </c>
      <c r="GD42" s="28">
        <f t="shared" si="112"/>
        <v>0</v>
      </c>
      <c r="GE42" s="28">
        <f t="shared" si="113"/>
        <v>0.97199999999999998</v>
      </c>
      <c r="GF42" s="28">
        <f t="shared" si="114"/>
        <v>0.19439999999999999</v>
      </c>
      <c r="GG42" s="28">
        <f t="shared" si="115"/>
        <v>0</v>
      </c>
      <c r="GI42" s="48">
        <v>1480</v>
      </c>
      <c r="GJ42" s="49">
        <v>2180</v>
      </c>
      <c r="GK42" s="49">
        <f t="shared" si="118"/>
        <v>0.75035600000000002</v>
      </c>
      <c r="GL42" s="49">
        <f t="shared" si="119"/>
        <v>0.30410999999999999</v>
      </c>
      <c r="GM42" s="49">
        <f t="shared" si="120"/>
        <v>3.2263999999999999</v>
      </c>
      <c r="GN42" s="49">
        <f t="shared" si="121"/>
        <v>2.0612339999999998</v>
      </c>
      <c r="GO42" s="49">
        <f t="shared" si="122"/>
        <v>15.093</v>
      </c>
      <c r="GP42" s="49">
        <f t="shared" si="123"/>
        <v>0.60372000000000003</v>
      </c>
      <c r="GQ42" s="49">
        <f t="shared" si="124"/>
        <v>2.0612339999999998</v>
      </c>
      <c r="GR42" s="49">
        <f t="shared" si="125"/>
        <v>3.0607736999999999</v>
      </c>
      <c r="GS42" s="50">
        <f t="shared" si="126"/>
        <v>1.7746490515745101</v>
      </c>
      <c r="GT42" s="28">
        <f t="shared" si="127"/>
        <v>0.11070000000000001</v>
      </c>
      <c r="GU42" s="28">
        <f t="shared" si="128"/>
        <v>0</v>
      </c>
      <c r="GV42" s="28">
        <f t="shared" si="129"/>
        <v>1.107</v>
      </c>
      <c r="GW42" s="28">
        <f t="shared" si="130"/>
        <v>0.22140000000000001</v>
      </c>
      <c r="GX42" s="28">
        <f t="shared" si="131"/>
        <v>0</v>
      </c>
      <c r="GZ42" s="48">
        <v>1480</v>
      </c>
      <c r="HA42" s="49">
        <v>2180</v>
      </c>
      <c r="HB42" s="49">
        <f t="shared" si="134"/>
        <v>0.75035600000000002</v>
      </c>
      <c r="HC42" s="49">
        <f t="shared" si="135"/>
        <v>0.69847199999999998</v>
      </c>
      <c r="HD42" s="49">
        <f t="shared" si="136"/>
        <v>6.6511800000000005E-3</v>
      </c>
      <c r="HE42" s="49">
        <f t="shared" si="137"/>
        <v>3.2263999999999999</v>
      </c>
      <c r="HF42" s="49">
        <f t="shared" si="138"/>
        <v>1.68065982</v>
      </c>
      <c r="HG42" s="49">
        <f t="shared" si="139"/>
        <v>26.251830000000002</v>
      </c>
      <c r="HH42" s="49">
        <f t="shared" si="140"/>
        <v>1.0500732000000002</v>
      </c>
      <c r="HI42" s="49">
        <f t="shared" si="141"/>
        <v>1.68065982</v>
      </c>
      <c r="HJ42" s="49">
        <f t="shared" si="142"/>
        <v>5.7635368800000002</v>
      </c>
      <c r="HK42" s="50">
        <f t="shared" si="143"/>
        <v>2.6327392449789242</v>
      </c>
      <c r="HL42" s="28">
        <f t="shared" si="144"/>
        <v>9.0260999999999994E-2</v>
      </c>
      <c r="HM42" s="28">
        <f t="shared" si="145"/>
        <v>0</v>
      </c>
      <c r="HN42" s="28">
        <f t="shared" si="146"/>
        <v>0.90261000000000002</v>
      </c>
      <c r="HO42" s="28">
        <f t="shared" si="147"/>
        <v>0.18052199999999999</v>
      </c>
      <c r="HP42" s="28">
        <f t="shared" si="148"/>
        <v>0</v>
      </c>
    </row>
    <row r="43" spans="1:224" x14ac:dyDescent="0.25">
      <c r="A43" s="1"/>
      <c r="B43" s="6"/>
      <c r="C43" s="340" t="s">
        <v>129</v>
      </c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2"/>
      <c r="AG43" s="7"/>
      <c r="AH43" s="1"/>
      <c r="AI43" s="1"/>
      <c r="AJ43" s="118" t="s">
        <v>103</v>
      </c>
      <c r="AK43" s="119"/>
      <c r="AL43" s="119"/>
      <c r="AM43" s="119"/>
      <c r="AN43" s="119"/>
      <c r="AO43" s="119"/>
      <c r="AP43" s="119"/>
      <c r="AQ43" s="119"/>
      <c r="AR43" s="119"/>
      <c r="AS43" s="119"/>
      <c r="AT43" s="120">
        <v>3.81</v>
      </c>
      <c r="AU43" s="120"/>
      <c r="AV43" s="120"/>
      <c r="AW43" s="120">
        <v>89</v>
      </c>
      <c r="AX43" s="120"/>
      <c r="AY43" s="120"/>
      <c r="AZ43" s="120"/>
      <c r="BA43" s="121"/>
      <c r="BB43" s="116"/>
      <c r="BC43" s="76"/>
      <c r="BE43" s="28">
        <v>0</v>
      </c>
      <c r="BF43" s="28">
        <v>1</v>
      </c>
      <c r="BW43">
        <v>28</v>
      </c>
      <c r="BY43" s="36">
        <f t="shared" si="31"/>
        <v>1.2615767233031077</v>
      </c>
      <c r="BZ43" s="36">
        <f t="shared" si="32"/>
        <v>1.0212086363236199</v>
      </c>
      <c r="CA43" s="36">
        <f t="shared" si="33"/>
        <v>1.9735696055990846</v>
      </c>
      <c r="CB43" s="36">
        <f t="shared" si="34"/>
        <v>2.2074927854564659</v>
      </c>
      <c r="CC43" s="36">
        <f t="shared" si="35"/>
        <v>2.3548984549696272</v>
      </c>
      <c r="CD43" s="36">
        <f t="shared" si="36"/>
        <v>1.8419686812219382</v>
      </c>
      <c r="CE43" s="36">
        <f t="shared" si="37"/>
        <v>2.6158482150717495</v>
      </c>
      <c r="CI43" s="25"/>
      <c r="CJ43" s="78"/>
      <c r="CK43" s="78"/>
      <c r="CL43" s="78"/>
      <c r="CM43" s="78"/>
      <c r="CN43" s="95"/>
      <c r="CO43" s="95"/>
      <c r="CP43" s="95"/>
      <c r="CQ43" s="95"/>
      <c r="CS43" s="26"/>
      <c r="CT43" s="27"/>
      <c r="CU43" s="24"/>
      <c r="CV43" s="24"/>
      <c r="CW43" s="27"/>
      <c r="CZ43" s="41">
        <f>1535+$DC$17</f>
        <v>1535</v>
      </c>
      <c r="DA43" s="1">
        <f>1480</f>
        <v>1480</v>
      </c>
      <c r="DB43" s="49">
        <f t="shared" si="167"/>
        <v>0</v>
      </c>
      <c r="DC43" s="49">
        <f t="shared" si="168"/>
        <v>2.2717999999999998</v>
      </c>
      <c r="DD43" s="49">
        <f t="shared" si="169"/>
        <v>2.1182999999999996</v>
      </c>
      <c r="DE43" s="49">
        <f t="shared" si="170"/>
        <v>7.5650000000000004</v>
      </c>
      <c r="DF43" s="49">
        <f t="shared" si="156"/>
        <v>0.30260000000000004</v>
      </c>
      <c r="DG43" s="49">
        <f t="shared" si="171"/>
        <v>2.1182999999999996</v>
      </c>
      <c r="DH43" s="49">
        <f t="shared" si="172"/>
        <v>0.44514999999999999</v>
      </c>
      <c r="DI43" s="50">
        <f t="shared" si="173"/>
        <v>1.2615767233031077</v>
      </c>
      <c r="DJ43" s="49">
        <f t="shared" si="47"/>
        <v>0</v>
      </c>
      <c r="DK43" s="49">
        <f t="shared" si="48"/>
        <v>0.1535</v>
      </c>
      <c r="DL43" s="49">
        <f t="shared" si="49"/>
        <v>1.5349999999999999</v>
      </c>
      <c r="DM43" s="49">
        <f t="shared" si="50"/>
        <v>0</v>
      </c>
      <c r="DN43" s="49">
        <f t="shared" si="51"/>
        <v>0.44514999999999999</v>
      </c>
      <c r="DO43" s="49"/>
      <c r="DP43" s="41">
        <f>1535+$DC$17</f>
        <v>1535</v>
      </c>
      <c r="DQ43" s="1">
        <f>1480</f>
        <v>1480</v>
      </c>
      <c r="DR43" s="49">
        <f t="shared" si="54"/>
        <v>0.65727000000000002</v>
      </c>
      <c r="DS43" s="49">
        <f t="shared" si="55"/>
        <v>0.19930200000000001</v>
      </c>
      <c r="DT43" s="49">
        <f t="shared" si="56"/>
        <v>2.2717999999999998</v>
      </c>
      <c r="DU43" s="49">
        <f t="shared" si="57"/>
        <v>1.3012279999999996</v>
      </c>
      <c r="DV43" s="49">
        <f t="shared" si="58"/>
        <v>8.5779999999999994</v>
      </c>
      <c r="DW43" s="49">
        <f t="shared" si="59"/>
        <v>0.34311999999999998</v>
      </c>
      <c r="DX43" s="49">
        <f t="shared" si="60"/>
        <v>1.3012279999999996</v>
      </c>
      <c r="DY43" s="49">
        <f t="shared" si="61"/>
        <v>0.67563378000000007</v>
      </c>
      <c r="DZ43" s="50">
        <f t="shared" si="62"/>
        <v>1.0212086363236199</v>
      </c>
      <c r="EA43" s="49">
        <f t="shared" si="63"/>
        <v>0</v>
      </c>
      <c r="EB43" s="49">
        <f t="shared" si="64"/>
        <v>0.114</v>
      </c>
      <c r="EC43" s="49">
        <f t="shared" si="65"/>
        <v>1.1399999999999999</v>
      </c>
      <c r="ED43" s="49">
        <f t="shared" si="66"/>
        <v>0</v>
      </c>
      <c r="EE43" s="49">
        <f t="shared" si="67"/>
        <v>0</v>
      </c>
      <c r="EG43" s="48">
        <v>1535</v>
      </c>
      <c r="EH43" s="49">
        <v>1480</v>
      </c>
      <c r="EI43" s="49">
        <f t="shared" si="68"/>
        <v>0.689168</v>
      </c>
      <c r="EJ43" s="49">
        <f t="shared" si="69"/>
        <v>0.10893600000000001</v>
      </c>
      <c r="EK43" s="49">
        <f t="shared" si="70"/>
        <v>2.2717999999999998</v>
      </c>
      <c r="EL43" s="49">
        <f t="shared" si="71"/>
        <v>1.3532959999999998</v>
      </c>
      <c r="EM43" s="49">
        <f t="shared" si="72"/>
        <v>8.5080000000000009</v>
      </c>
      <c r="EN43" s="49">
        <f t="shared" si="73"/>
        <v>0.34032000000000007</v>
      </c>
      <c r="EO43" s="49">
        <f t="shared" si="74"/>
        <v>1.3532959999999998</v>
      </c>
      <c r="EP43" s="49">
        <f t="shared" si="75"/>
        <v>2.78993943</v>
      </c>
      <c r="EQ43" s="50">
        <f t="shared" si="76"/>
        <v>1.9735696055990846</v>
      </c>
      <c r="ER43" s="28">
        <f t="shared" si="77"/>
        <v>0</v>
      </c>
      <c r="ES43" s="28">
        <f t="shared" si="78"/>
        <v>0.12039999999999999</v>
      </c>
      <c r="ET43" s="28">
        <f t="shared" si="79"/>
        <v>1.204</v>
      </c>
      <c r="EU43" s="28">
        <f t="shared" si="80"/>
        <v>0</v>
      </c>
      <c r="EV43" s="28">
        <f t="shared" si="81"/>
        <v>0.35397599999999996</v>
      </c>
      <c r="EX43" s="48">
        <v>1535</v>
      </c>
      <c r="EY43" s="49">
        <v>1480</v>
      </c>
      <c r="EZ43" s="49">
        <f t="shared" si="84"/>
        <v>0.689168</v>
      </c>
      <c r="FA43" s="49">
        <f t="shared" si="85"/>
        <v>0.21787200000000001</v>
      </c>
      <c r="FB43" s="49">
        <f t="shared" si="86"/>
        <v>0.21664800000000001</v>
      </c>
      <c r="FC43" s="49">
        <f t="shared" si="87"/>
        <v>2.2717999999999998</v>
      </c>
      <c r="FD43" s="49">
        <f t="shared" si="88"/>
        <v>1.0571119999999998</v>
      </c>
      <c r="FE43" s="49">
        <f t="shared" si="89"/>
        <v>10.994</v>
      </c>
      <c r="FF43" s="49">
        <f t="shared" si="90"/>
        <v>0.43975999999999998</v>
      </c>
      <c r="FG43" s="49">
        <f t="shared" si="91"/>
        <v>1.0571119999999998</v>
      </c>
      <c r="FH43" s="49">
        <f t="shared" si="92"/>
        <v>3.8529863099999999</v>
      </c>
      <c r="FI43" s="50">
        <f t="shared" si="93"/>
        <v>2.3548984549696272</v>
      </c>
      <c r="FJ43" s="28">
        <f t="shared" si="94"/>
        <v>0</v>
      </c>
      <c r="FK43" s="28">
        <f t="shared" si="95"/>
        <v>9.0999999999999998E-2</v>
      </c>
      <c r="FL43" s="28">
        <f t="shared" si="96"/>
        <v>0.91</v>
      </c>
      <c r="FM43" s="28">
        <f t="shared" si="97"/>
        <v>0</v>
      </c>
      <c r="FN43" s="28">
        <f t="shared" si="98"/>
        <v>0.26754</v>
      </c>
      <c r="FQ43" s="48">
        <v>1535</v>
      </c>
      <c r="FR43" s="49">
        <v>1480</v>
      </c>
      <c r="FS43" s="49">
        <f t="shared" si="101"/>
        <v>0.67106600000000005</v>
      </c>
      <c r="FT43" s="49">
        <f t="shared" si="102"/>
        <v>0.110182</v>
      </c>
      <c r="FU43" s="49">
        <f t="shared" si="103"/>
        <v>0.21912599999999999</v>
      </c>
      <c r="FV43" s="49">
        <f t="shared" si="104"/>
        <v>2.2717999999999998</v>
      </c>
      <c r="FW43" s="49">
        <f t="shared" si="105"/>
        <v>1.1687259999999997</v>
      </c>
      <c r="FX43" s="49">
        <f t="shared" si="106"/>
        <v>10.508999999999999</v>
      </c>
      <c r="FY43" s="49">
        <f t="shared" si="107"/>
        <v>0.42035999999999996</v>
      </c>
      <c r="FZ43" s="49">
        <f t="shared" si="108"/>
        <v>1.1687259999999997</v>
      </c>
      <c r="GA43" s="49">
        <f t="shared" si="109"/>
        <v>3.42589611</v>
      </c>
      <c r="GB43" s="50">
        <f t="shared" si="110"/>
        <v>2.2074927854564659</v>
      </c>
      <c r="GC43" s="28">
        <f t="shared" si="111"/>
        <v>0</v>
      </c>
      <c r="GD43" s="28">
        <f t="shared" si="112"/>
        <v>0.1027</v>
      </c>
      <c r="GE43" s="28">
        <f t="shared" si="113"/>
        <v>1.0269999999999999</v>
      </c>
      <c r="GF43" s="28">
        <f t="shared" si="114"/>
        <v>0</v>
      </c>
      <c r="GG43" s="28">
        <f t="shared" si="115"/>
        <v>0.30039749999999998</v>
      </c>
      <c r="GI43" s="48">
        <v>1535</v>
      </c>
      <c r="GJ43" s="49">
        <v>1480</v>
      </c>
      <c r="GK43" s="49">
        <f t="shared" si="118"/>
        <v>0.60974600000000001</v>
      </c>
      <c r="GL43" s="49">
        <f t="shared" si="119"/>
        <v>0.19561000000000001</v>
      </c>
      <c r="GM43" s="49">
        <f t="shared" si="120"/>
        <v>2.2717999999999998</v>
      </c>
      <c r="GN43" s="49">
        <f t="shared" si="121"/>
        <v>1.3502439999999998</v>
      </c>
      <c r="GO43" s="49">
        <f t="shared" si="122"/>
        <v>11.058</v>
      </c>
      <c r="GP43" s="49">
        <f t="shared" si="123"/>
        <v>0.44231999999999999</v>
      </c>
      <c r="GQ43" s="49">
        <f t="shared" si="124"/>
        <v>1.3502439999999998</v>
      </c>
      <c r="GR43" s="49">
        <f t="shared" si="125"/>
        <v>2.39202045</v>
      </c>
      <c r="GS43" s="50">
        <f t="shared" si="126"/>
        <v>1.8419686812219382</v>
      </c>
      <c r="GT43" s="28">
        <f t="shared" si="127"/>
        <v>0</v>
      </c>
      <c r="GU43" s="28">
        <f t="shared" si="128"/>
        <v>0.1162</v>
      </c>
      <c r="GV43" s="28">
        <f t="shared" si="129"/>
        <v>1.1619999999999999</v>
      </c>
      <c r="GW43" s="28">
        <f t="shared" si="130"/>
        <v>0</v>
      </c>
      <c r="GX43" s="28">
        <f t="shared" si="131"/>
        <v>0.27016499999999999</v>
      </c>
      <c r="GZ43" s="48">
        <v>1535</v>
      </c>
      <c r="HA43" s="49">
        <v>1480</v>
      </c>
      <c r="HB43" s="49">
        <f t="shared" si="134"/>
        <v>0.60974600000000001</v>
      </c>
      <c r="HC43" s="49">
        <f t="shared" si="135"/>
        <v>0.449272</v>
      </c>
      <c r="HD43" s="49">
        <f t="shared" si="136"/>
        <v>4.2781800000000004E-3</v>
      </c>
      <c r="HE43" s="49">
        <f t="shared" si="137"/>
        <v>2.2717999999999998</v>
      </c>
      <c r="HF43" s="49">
        <f t="shared" si="138"/>
        <v>1.1127428199999998</v>
      </c>
      <c r="HG43" s="49">
        <f t="shared" si="139"/>
        <v>18.016829999999999</v>
      </c>
      <c r="HH43" s="49">
        <f t="shared" si="140"/>
        <v>0.72067320000000001</v>
      </c>
      <c r="HI43" s="49">
        <f t="shared" si="141"/>
        <v>1.1127428199999998</v>
      </c>
      <c r="HJ43" s="49">
        <f t="shared" si="142"/>
        <v>4.109267955</v>
      </c>
      <c r="HK43" s="50">
        <f t="shared" si="143"/>
        <v>2.6158482150717495</v>
      </c>
      <c r="HL43" s="28">
        <f t="shared" si="144"/>
        <v>0</v>
      </c>
      <c r="HM43" s="28">
        <f t="shared" si="145"/>
        <v>9.5760999999999999E-2</v>
      </c>
      <c r="HN43" s="28">
        <f t="shared" si="146"/>
        <v>0.95760999999999996</v>
      </c>
      <c r="HO43" s="28">
        <f t="shared" si="147"/>
        <v>0</v>
      </c>
      <c r="HP43" s="28">
        <f t="shared" si="148"/>
        <v>0.22264432499999998</v>
      </c>
    </row>
    <row r="44" spans="1:224" x14ac:dyDescent="0.25">
      <c r="A44" s="1"/>
      <c r="B44" s="6"/>
      <c r="C44" s="337" t="s">
        <v>130</v>
      </c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9"/>
      <c r="AG44" s="7"/>
      <c r="AH44" s="1"/>
      <c r="AI44" s="1"/>
      <c r="AJ44" s="118" t="s">
        <v>104</v>
      </c>
      <c r="AK44" s="119"/>
      <c r="AL44" s="119"/>
      <c r="AM44" s="119"/>
      <c r="AN44" s="119"/>
      <c r="AO44" s="119"/>
      <c r="AP44" s="119"/>
      <c r="AQ44" s="119"/>
      <c r="AR44" s="119"/>
      <c r="AS44" s="119"/>
      <c r="AT44" s="120">
        <v>3.39</v>
      </c>
      <c r="AU44" s="120"/>
      <c r="AV44" s="120"/>
      <c r="AW44" s="120">
        <v>177</v>
      </c>
      <c r="AX44" s="120"/>
      <c r="AY44" s="120"/>
      <c r="AZ44" s="120"/>
      <c r="BA44" s="121"/>
      <c r="BB44" s="116"/>
      <c r="BC44" s="76"/>
      <c r="BE44" s="28">
        <v>0</v>
      </c>
      <c r="BF44" s="28">
        <v>1</v>
      </c>
      <c r="BW44">
        <v>29</v>
      </c>
      <c r="BY44" s="36">
        <f t="shared" si="31"/>
        <v>1.2745001098659636</v>
      </c>
      <c r="BZ44" s="36">
        <f t="shared" si="32"/>
        <v>1.0462380685563613</v>
      </c>
      <c r="CA44" s="36">
        <f t="shared" si="33"/>
        <v>2.0798426060206547</v>
      </c>
      <c r="CB44" s="36">
        <f t="shared" si="34"/>
        <v>2.3765026148099322</v>
      </c>
      <c r="CC44" s="36">
        <f t="shared" si="35"/>
        <v>2.555728609096902</v>
      </c>
      <c r="CD44" s="36">
        <f t="shared" si="36"/>
        <v>1.9600487255548229</v>
      </c>
      <c r="CE44" s="36">
        <f t="shared" si="37"/>
        <v>2.9258252169852783</v>
      </c>
      <c r="CI44" s="25"/>
      <c r="CJ44" s="78"/>
      <c r="CK44" s="78"/>
      <c r="CL44" s="78"/>
      <c r="CM44" s="78"/>
      <c r="CN44" s="95"/>
      <c r="CO44" s="95"/>
      <c r="CP44" s="95"/>
      <c r="CQ44" s="95"/>
      <c r="CS44" s="26"/>
      <c r="CT44" s="27"/>
      <c r="CU44" s="24"/>
      <c r="CV44" s="24"/>
      <c r="CW44" s="27"/>
      <c r="CZ44" s="41">
        <f>1230+$DC$17</f>
        <v>1230</v>
      </c>
      <c r="DA44" s="1">
        <v>1480</v>
      </c>
      <c r="DB44" s="49">
        <f t="shared" si="167"/>
        <v>0</v>
      </c>
      <c r="DC44" s="49">
        <f t="shared" si="168"/>
        <v>1.8204</v>
      </c>
      <c r="DD44" s="49">
        <f t="shared" si="169"/>
        <v>1.6974</v>
      </c>
      <c r="DE44" s="49">
        <f t="shared" si="170"/>
        <v>6.65</v>
      </c>
      <c r="DF44" s="49">
        <f t="shared" si="156"/>
        <v>0.26600000000000001</v>
      </c>
      <c r="DG44" s="49">
        <f t="shared" si="171"/>
        <v>1.6974</v>
      </c>
      <c r="DH44" s="49">
        <f t="shared" si="172"/>
        <v>0.35669999999999996</v>
      </c>
      <c r="DI44" s="50">
        <f t="shared" si="173"/>
        <v>1.2745001098659636</v>
      </c>
      <c r="DJ44" s="49">
        <f t="shared" si="47"/>
        <v>0</v>
      </c>
      <c r="DK44" s="49">
        <f t="shared" si="48"/>
        <v>0.123</v>
      </c>
      <c r="DL44" s="49">
        <f t="shared" si="49"/>
        <v>1.23</v>
      </c>
      <c r="DM44" s="49">
        <f t="shared" si="50"/>
        <v>0</v>
      </c>
      <c r="DN44" s="49">
        <f t="shared" si="51"/>
        <v>0.35669999999999996</v>
      </c>
      <c r="DO44" s="49"/>
      <c r="DP44" s="41">
        <f>1230+$DC$17</f>
        <v>1230</v>
      </c>
      <c r="DQ44" s="1">
        <v>1480</v>
      </c>
      <c r="DR44" s="49">
        <f t="shared" si="54"/>
        <v>0.59077999999999997</v>
      </c>
      <c r="DS44" s="49">
        <f t="shared" si="55"/>
        <v>0.19930200000000001</v>
      </c>
      <c r="DT44" s="49">
        <f t="shared" si="56"/>
        <v>1.8204</v>
      </c>
      <c r="DU44" s="49">
        <f t="shared" si="57"/>
        <v>0.94681800000000005</v>
      </c>
      <c r="DV44" s="49">
        <f t="shared" si="58"/>
        <v>7.0529999999999999</v>
      </c>
      <c r="DW44" s="49">
        <f t="shared" si="59"/>
        <v>0.28211999999999998</v>
      </c>
      <c r="DX44" s="49">
        <f t="shared" si="60"/>
        <v>0.94681800000000005</v>
      </c>
      <c r="DY44" s="49">
        <f t="shared" si="61"/>
        <v>0.67563378000000007</v>
      </c>
      <c r="DZ44" s="50">
        <f t="shared" si="62"/>
        <v>1.0462380685563613</v>
      </c>
      <c r="EA44" s="49">
        <f t="shared" si="63"/>
        <v>0</v>
      </c>
      <c r="EB44" s="49">
        <f t="shared" si="64"/>
        <v>8.3500000000000005E-2</v>
      </c>
      <c r="EC44" s="49">
        <f t="shared" si="65"/>
        <v>0.83499999999999996</v>
      </c>
      <c r="ED44" s="49">
        <f t="shared" si="66"/>
        <v>0</v>
      </c>
      <c r="EE44" s="49">
        <f t="shared" si="67"/>
        <v>0</v>
      </c>
      <c r="EG44" s="48">
        <v>1230</v>
      </c>
      <c r="EH44" s="49">
        <v>1480</v>
      </c>
      <c r="EI44" s="49">
        <f t="shared" si="68"/>
        <v>0.61108799999999996</v>
      </c>
      <c r="EJ44" s="49">
        <f t="shared" si="69"/>
        <v>0.10893600000000001</v>
      </c>
      <c r="EK44" s="49">
        <f t="shared" si="70"/>
        <v>1.8204</v>
      </c>
      <c r="EL44" s="49">
        <f t="shared" si="71"/>
        <v>1.0104760000000002</v>
      </c>
      <c r="EM44" s="49">
        <f t="shared" si="72"/>
        <v>7.593</v>
      </c>
      <c r="EN44" s="49">
        <f t="shared" si="73"/>
        <v>0.30371999999999999</v>
      </c>
      <c r="EO44" s="49">
        <f t="shared" si="74"/>
        <v>1.0104760000000002</v>
      </c>
      <c r="EP44" s="49">
        <f t="shared" si="75"/>
        <v>2.4719494800000001</v>
      </c>
      <c r="EQ44" s="50">
        <f t="shared" si="76"/>
        <v>2.0798426060206547</v>
      </c>
      <c r="ER44" s="28">
        <f t="shared" si="77"/>
        <v>0</v>
      </c>
      <c r="ES44" s="28">
        <f t="shared" si="78"/>
        <v>8.9899999999999994E-2</v>
      </c>
      <c r="ET44" s="28">
        <f t="shared" si="79"/>
        <v>0.89900000000000002</v>
      </c>
      <c r="EU44" s="28">
        <f t="shared" si="80"/>
        <v>0</v>
      </c>
      <c r="EV44" s="28">
        <f t="shared" si="81"/>
        <v>0.26430599999999999</v>
      </c>
      <c r="EX44" s="48">
        <v>1230</v>
      </c>
      <c r="EY44" s="49">
        <v>1480</v>
      </c>
      <c r="EZ44" s="49">
        <f t="shared" si="84"/>
        <v>0.61108799999999996</v>
      </c>
      <c r="FA44" s="49">
        <f t="shared" si="85"/>
        <v>0.21787200000000001</v>
      </c>
      <c r="FB44" s="49">
        <f t="shared" si="86"/>
        <v>0.21664800000000001</v>
      </c>
      <c r="FC44" s="49">
        <f t="shared" si="87"/>
        <v>1.8204</v>
      </c>
      <c r="FD44" s="49">
        <f t="shared" si="88"/>
        <v>0.71429200000000015</v>
      </c>
      <c r="FE44" s="49">
        <f t="shared" si="89"/>
        <v>10.079000000000001</v>
      </c>
      <c r="FF44" s="49">
        <f t="shared" si="90"/>
        <v>0.40316000000000002</v>
      </c>
      <c r="FG44" s="49">
        <f t="shared" si="91"/>
        <v>0.71429200000000015</v>
      </c>
      <c r="FH44" s="49">
        <f t="shared" si="92"/>
        <v>3.5349963600000001</v>
      </c>
      <c r="FI44" s="50">
        <f t="shared" si="93"/>
        <v>2.555728609096902</v>
      </c>
      <c r="FJ44" s="28">
        <f t="shared" si="94"/>
        <v>0</v>
      </c>
      <c r="FK44" s="28">
        <f t="shared" si="95"/>
        <v>6.0499999999999998E-2</v>
      </c>
      <c r="FL44" s="28">
        <f t="shared" si="96"/>
        <v>0.60499999999999998</v>
      </c>
      <c r="FM44" s="28">
        <f t="shared" si="97"/>
        <v>0</v>
      </c>
      <c r="FN44" s="28">
        <f t="shared" si="98"/>
        <v>0.17787</v>
      </c>
      <c r="FQ44" s="48">
        <v>1230</v>
      </c>
      <c r="FR44" s="49">
        <v>1480</v>
      </c>
      <c r="FS44" s="49">
        <f t="shared" si="101"/>
        <v>0.59725600000000001</v>
      </c>
      <c r="FT44" s="49">
        <f t="shared" si="102"/>
        <v>0.110182</v>
      </c>
      <c r="FU44" s="49">
        <f t="shared" si="103"/>
        <v>0.21912599999999999</v>
      </c>
      <c r="FV44" s="49">
        <f t="shared" si="104"/>
        <v>1.8204</v>
      </c>
      <c r="FW44" s="49">
        <f t="shared" si="105"/>
        <v>0.82163600000000003</v>
      </c>
      <c r="FX44" s="49">
        <f t="shared" si="106"/>
        <v>9.5939999999999994</v>
      </c>
      <c r="FY44" s="49">
        <f t="shared" si="107"/>
        <v>0.38375999999999999</v>
      </c>
      <c r="FZ44" s="49">
        <f t="shared" si="108"/>
        <v>0.82163600000000003</v>
      </c>
      <c r="GA44" s="49">
        <f t="shared" si="109"/>
        <v>3.1207893600000003</v>
      </c>
      <c r="GB44" s="50">
        <f t="shared" si="110"/>
        <v>2.3765026148099322</v>
      </c>
      <c r="GC44" s="28">
        <f t="shared" si="111"/>
        <v>0</v>
      </c>
      <c r="GD44" s="28">
        <f t="shared" si="112"/>
        <v>7.22E-2</v>
      </c>
      <c r="GE44" s="28">
        <f t="shared" si="113"/>
        <v>0.72199999999999998</v>
      </c>
      <c r="GF44" s="28">
        <f t="shared" si="114"/>
        <v>0</v>
      </c>
      <c r="GG44" s="28">
        <f t="shared" si="115"/>
        <v>0.21118499999999998</v>
      </c>
      <c r="GI44" s="48">
        <v>1230</v>
      </c>
      <c r="GJ44" s="49">
        <v>1480</v>
      </c>
      <c r="GK44" s="49">
        <f t="shared" si="118"/>
        <v>0.54325599999999996</v>
      </c>
      <c r="GL44" s="49">
        <f t="shared" si="119"/>
        <v>0.19561000000000001</v>
      </c>
      <c r="GM44" s="49">
        <f t="shared" si="120"/>
        <v>1.8204</v>
      </c>
      <c r="GN44" s="49">
        <f t="shared" si="121"/>
        <v>0.995834</v>
      </c>
      <c r="GO44" s="49">
        <f t="shared" si="122"/>
        <v>10.142999999999999</v>
      </c>
      <c r="GP44" s="49">
        <f t="shared" si="123"/>
        <v>0.40571999999999997</v>
      </c>
      <c r="GQ44" s="49">
        <f t="shared" si="124"/>
        <v>0.995834</v>
      </c>
      <c r="GR44" s="49">
        <f t="shared" si="125"/>
        <v>2.1665186999999997</v>
      </c>
      <c r="GS44" s="50">
        <f t="shared" si="126"/>
        <v>1.9600487255548229</v>
      </c>
      <c r="GT44" s="28">
        <f t="shared" si="127"/>
        <v>0</v>
      </c>
      <c r="GU44" s="28">
        <f t="shared" si="128"/>
        <v>8.5699999999999998E-2</v>
      </c>
      <c r="GV44" s="28">
        <f t="shared" si="129"/>
        <v>0.85699999999999998</v>
      </c>
      <c r="GW44" s="28">
        <f t="shared" si="130"/>
        <v>0</v>
      </c>
      <c r="GX44" s="28">
        <f t="shared" si="131"/>
        <v>0.19925249999999997</v>
      </c>
      <c r="GZ44" s="48">
        <v>1230</v>
      </c>
      <c r="HA44" s="49">
        <v>1480</v>
      </c>
      <c r="HB44" s="49">
        <f t="shared" si="134"/>
        <v>0.54325599999999996</v>
      </c>
      <c r="HC44" s="49">
        <f t="shared" si="135"/>
        <v>0.449272</v>
      </c>
      <c r="HD44" s="49">
        <f t="shared" si="136"/>
        <v>4.2781800000000004E-3</v>
      </c>
      <c r="HE44" s="49">
        <f t="shared" si="137"/>
        <v>1.8204</v>
      </c>
      <c r="HF44" s="49">
        <f t="shared" si="138"/>
        <v>0.75833282000000002</v>
      </c>
      <c r="HG44" s="49">
        <f t="shared" si="139"/>
        <v>17.10183</v>
      </c>
      <c r="HH44" s="49">
        <f t="shared" si="140"/>
        <v>0.68407320000000005</v>
      </c>
      <c r="HI44" s="49">
        <f t="shared" si="141"/>
        <v>0.75833282000000002</v>
      </c>
      <c r="HJ44" s="49">
        <f t="shared" si="142"/>
        <v>3.8837662050000001</v>
      </c>
      <c r="HK44" s="50">
        <f t="shared" si="143"/>
        <v>2.9258252169852783</v>
      </c>
      <c r="HL44" s="28">
        <f t="shared" si="144"/>
        <v>0</v>
      </c>
      <c r="HM44" s="28">
        <f t="shared" si="145"/>
        <v>6.5261E-2</v>
      </c>
      <c r="HN44" s="28">
        <f t="shared" si="146"/>
        <v>0.65261000000000002</v>
      </c>
      <c r="HO44" s="28">
        <f t="shared" si="147"/>
        <v>0</v>
      </c>
      <c r="HP44" s="28">
        <f t="shared" si="148"/>
        <v>0.15173182499999999</v>
      </c>
    </row>
    <row r="45" spans="1:224" x14ac:dyDescent="0.25">
      <c r="A45" s="1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1"/>
      <c r="AI45" s="1"/>
      <c r="AJ45" s="118" t="s">
        <v>120</v>
      </c>
      <c r="AK45" s="119"/>
      <c r="AL45" s="119"/>
      <c r="AM45" s="119"/>
      <c r="AN45" s="119"/>
      <c r="AO45" s="119"/>
      <c r="AP45" s="119"/>
      <c r="AQ45" s="119"/>
      <c r="AR45" s="119"/>
      <c r="AS45" s="119"/>
      <c r="AT45" s="120">
        <v>1.89</v>
      </c>
      <c r="AU45" s="120"/>
      <c r="AV45" s="120"/>
      <c r="AW45" s="120">
        <v>100</v>
      </c>
      <c r="AX45" s="120"/>
      <c r="AY45" s="120"/>
      <c r="AZ45" s="120"/>
      <c r="BA45" s="121"/>
      <c r="BB45" s="116"/>
      <c r="BC45" s="76"/>
      <c r="BE45" s="28">
        <v>0</v>
      </c>
      <c r="BF45" s="28">
        <v>1</v>
      </c>
      <c r="BW45">
        <v>30</v>
      </c>
      <c r="BY45" s="36">
        <f t="shared" si="31"/>
        <v>1.1908636353490034</v>
      </c>
      <c r="BZ45" s="36">
        <f t="shared" si="32"/>
        <v>1.0655262338445055</v>
      </c>
      <c r="CA45" s="36">
        <f t="shared" si="33"/>
        <v>1.764078918918919</v>
      </c>
      <c r="CB45" s="36">
        <f t="shared" si="34"/>
        <v>1.9803226779072649</v>
      </c>
      <c r="CC45" s="36">
        <f t="shared" si="35"/>
        <v>2.1234855343416812</v>
      </c>
      <c r="CD45" s="36">
        <f t="shared" si="36"/>
        <v>1.678305157451029</v>
      </c>
      <c r="CE45" s="36">
        <f t="shared" si="37"/>
        <v>2.3631302318373422</v>
      </c>
      <c r="CS45" s="26"/>
      <c r="CT45" s="27"/>
      <c r="CU45" s="24"/>
      <c r="CV45" s="24"/>
      <c r="CW45" s="27"/>
      <c r="CZ45" s="41">
        <v>1644</v>
      </c>
      <c r="DA45" s="1">
        <v>2180</v>
      </c>
      <c r="DB45" s="49">
        <f t="shared" si="167"/>
        <v>0</v>
      </c>
      <c r="DC45" s="49">
        <f t="shared" si="168"/>
        <v>3.58392</v>
      </c>
      <c r="DD45" s="49">
        <f t="shared" si="169"/>
        <v>3.4195199999999999</v>
      </c>
      <c r="DE45" s="49">
        <f t="shared" si="170"/>
        <v>9.2919999999999998</v>
      </c>
      <c r="DF45" s="49">
        <f t="shared" si="156"/>
        <v>0.37168000000000001</v>
      </c>
      <c r="DG45" s="49">
        <f t="shared" si="171"/>
        <v>3.4195199999999999</v>
      </c>
      <c r="DH45" s="49">
        <f t="shared" si="172"/>
        <v>0.47675999999999996</v>
      </c>
      <c r="DI45" s="50">
        <f t="shared" si="173"/>
        <v>1.1908636353490034</v>
      </c>
      <c r="DJ45" s="49">
        <f t="shared" si="47"/>
        <v>0</v>
      </c>
      <c r="DK45" s="49">
        <f t="shared" si="48"/>
        <v>0.16439999999999999</v>
      </c>
      <c r="DL45" s="49">
        <f t="shared" si="49"/>
        <v>1.6439999999999999</v>
      </c>
      <c r="DM45" s="49">
        <f t="shared" si="50"/>
        <v>0</v>
      </c>
      <c r="DN45" s="49">
        <f t="shared" si="51"/>
        <v>0.47675999999999996</v>
      </c>
      <c r="DO45" s="49"/>
      <c r="DP45" s="41">
        <v>1644</v>
      </c>
      <c r="DQ45" s="1">
        <v>2180</v>
      </c>
      <c r="DR45" s="49">
        <f t="shared" si="54"/>
        <v>0.83363200000000004</v>
      </c>
      <c r="DS45" s="49">
        <f t="shared" si="55"/>
        <v>0.32320199999999999</v>
      </c>
      <c r="DT45" s="49">
        <f t="shared" si="56"/>
        <v>3.58392</v>
      </c>
      <c r="DU45" s="49">
        <f t="shared" si="57"/>
        <v>2.3021860000000003</v>
      </c>
      <c r="DV45" s="49">
        <f t="shared" si="58"/>
        <v>10.523</v>
      </c>
      <c r="DW45" s="49">
        <f t="shared" si="59"/>
        <v>0.42092000000000002</v>
      </c>
      <c r="DX45" s="49">
        <f t="shared" si="60"/>
        <v>2.3021860000000003</v>
      </c>
      <c r="DY45" s="49">
        <f t="shared" si="61"/>
        <v>1.0956547800000001</v>
      </c>
      <c r="DZ45" s="50">
        <f t="shared" si="62"/>
        <v>1.0655262338445055</v>
      </c>
      <c r="EA45" s="49">
        <f t="shared" si="63"/>
        <v>0</v>
      </c>
      <c r="EB45" s="49">
        <f t="shared" si="64"/>
        <v>0.1249</v>
      </c>
      <c r="EC45" s="49">
        <f t="shared" si="65"/>
        <v>1.2490000000000001</v>
      </c>
      <c r="ED45" s="49">
        <f t="shared" si="66"/>
        <v>0</v>
      </c>
      <c r="EE45" s="49">
        <f t="shared" si="67"/>
        <v>0</v>
      </c>
      <c r="EG45" s="48">
        <v>1850</v>
      </c>
      <c r="EH45" s="49">
        <v>2180</v>
      </c>
      <c r="EI45" s="49">
        <f t="shared" si="68"/>
        <v>0.93920800000000004</v>
      </c>
      <c r="EJ45" s="49">
        <f t="shared" si="69"/>
        <v>0.171236</v>
      </c>
      <c r="EK45" s="49">
        <f t="shared" si="70"/>
        <v>4.0330000000000004</v>
      </c>
      <c r="EL45" s="49">
        <f t="shared" si="71"/>
        <v>2.7706560000000007</v>
      </c>
      <c r="EM45" s="49">
        <f t="shared" si="72"/>
        <v>12.253</v>
      </c>
      <c r="EN45" s="49">
        <f t="shared" si="73"/>
        <v>0.49012</v>
      </c>
      <c r="EO45" s="49">
        <f t="shared" si="74"/>
        <v>2.7706560000000007</v>
      </c>
      <c r="EP45" s="49">
        <f t="shared" si="75"/>
        <v>3.85375428</v>
      </c>
      <c r="EQ45" s="50">
        <f t="shared" si="76"/>
        <v>1.764078918918919</v>
      </c>
      <c r="ER45" s="28">
        <f t="shared" si="77"/>
        <v>0</v>
      </c>
      <c r="ES45" s="28">
        <f t="shared" si="78"/>
        <v>0.15190000000000001</v>
      </c>
      <c r="ET45" s="28">
        <f t="shared" si="79"/>
        <v>1.5189999999999999</v>
      </c>
      <c r="EU45" s="28">
        <f t="shared" si="80"/>
        <v>0</v>
      </c>
      <c r="EV45" s="28">
        <f t="shared" si="81"/>
        <v>0.44658600000000004</v>
      </c>
      <c r="EX45" s="48">
        <v>1850</v>
      </c>
      <c r="EY45" s="49">
        <v>2180</v>
      </c>
      <c r="EZ45" s="49">
        <f t="shared" si="84"/>
        <v>0.93920800000000004</v>
      </c>
      <c r="FA45" s="49">
        <f t="shared" si="85"/>
        <v>0.342472</v>
      </c>
      <c r="FB45" s="49">
        <f t="shared" si="86"/>
        <v>0.34054800000000002</v>
      </c>
      <c r="FC45" s="49">
        <f t="shared" si="87"/>
        <v>4.0330000000000004</v>
      </c>
      <c r="FD45" s="49">
        <f t="shared" si="88"/>
        <v>2.2882720000000005</v>
      </c>
      <c r="FE45" s="49">
        <f t="shared" si="89"/>
        <v>17.539000000000001</v>
      </c>
      <c r="FF45" s="49">
        <f t="shared" si="90"/>
        <v>0.70156000000000007</v>
      </c>
      <c r="FG45" s="49">
        <f t="shared" si="91"/>
        <v>2.2882720000000005</v>
      </c>
      <c r="FH45" s="49">
        <f t="shared" si="92"/>
        <v>5.5741851599999999</v>
      </c>
      <c r="FI45" s="50">
        <f t="shared" si="93"/>
        <v>2.1234855343416812</v>
      </c>
      <c r="FJ45" s="28">
        <f t="shared" si="94"/>
        <v>0</v>
      </c>
      <c r="FK45" s="28">
        <f t="shared" si="95"/>
        <v>0.1225</v>
      </c>
      <c r="FL45" s="28">
        <f t="shared" si="96"/>
        <v>1.2250000000000001</v>
      </c>
      <c r="FM45" s="28">
        <f t="shared" si="97"/>
        <v>0</v>
      </c>
      <c r="FN45" s="28">
        <f t="shared" si="98"/>
        <v>0.36014999999999997</v>
      </c>
      <c r="FQ45" s="48">
        <v>1850</v>
      </c>
      <c r="FR45" s="49">
        <v>2180</v>
      </c>
      <c r="FS45" s="49">
        <f t="shared" si="101"/>
        <v>0.91669599999999996</v>
      </c>
      <c r="FT45" s="49">
        <f t="shared" si="102"/>
        <v>0.172482</v>
      </c>
      <c r="FU45" s="49">
        <f t="shared" si="103"/>
        <v>0.343026</v>
      </c>
      <c r="FV45" s="49">
        <f t="shared" si="104"/>
        <v>4.0330000000000004</v>
      </c>
      <c r="FW45" s="49">
        <f t="shared" si="105"/>
        <v>2.4665960000000005</v>
      </c>
      <c r="FX45" s="49">
        <f t="shared" si="106"/>
        <v>15.654</v>
      </c>
      <c r="FY45" s="49">
        <f t="shared" si="107"/>
        <v>0.62616000000000005</v>
      </c>
      <c r="FZ45" s="49">
        <f t="shared" si="108"/>
        <v>2.4665960000000005</v>
      </c>
      <c r="GA45" s="49">
        <f t="shared" si="109"/>
        <v>4.8938853599999996</v>
      </c>
      <c r="GB45" s="50">
        <f t="shared" si="110"/>
        <v>1.9803226779072649</v>
      </c>
      <c r="GC45" s="28">
        <f t="shared" si="111"/>
        <v>0</v>
      </c>
      <c r="GD45" s="28">
        <f t="shared" si="112"/>
        <v>0.13420000000000001</v>
      </c>
      <c r="GE45" s="28">
        <f t="shared" si="113"/>
        <v>1.3420000000000001</v>
      </c>
      <c r="GF45" s="28">
        <f t="shared" si="114"/>
        <v>0</v>
      </c>
      <c r="GG45" s="28">
        <f t="shared" si="115"/>
        <v>0.39253500000000002</v>
      </c>
      <c r="GI45" s="48">
        <v>1850</v>
      </c>
      <c r="GJ45" s="49">
        <v>2180</v>
      </c>
      <c r="GK45" s="49">
        <f t="shared" si="118"/>
        <v>0.83101599999999998</v>
      </c>
      <c r="GL45" s="49">
        <f t="shared" si="119"/>
        <v>0.30410999999999999</v>
      </c>
      <c r="GM45" s="49">
        <f t="shared" si="120"/>
        <v>4.0330000000000004</v>
      </c>
      <c r="GN45" s="49">
        <f t="shared" si="121"/>
        <v>2.7501740000000003</v>
      </c>
      <c r="GO45" s="49">
        <f t="shared" si="122"/>
        <v>16.202999999999999</v>
      </c>
      <c r="GP45" s="49">
        <f t="shared" si="123"/>
        <v>0.64812000000000003</v>
      </c>
      <c r="GQ45" s="49">
        <f t="shared" si="124"/>
        <v>2.7501740000000003</v>
      </c>
      <c r="GR45" s="49">
        <f t="shared" si="125"/>
        <v>3.3703106999999997</v>
      </c>
      <c r="GS45" s="50">
        <f t="shared" si="126"/>
        <v>1.678305157451029</v>
      </c>
      <c r="GT45" s="28">
        <f t="shared" si="127"/>
        <v>0</v>
      </c>
      <c r="GU45" s="28">
        <f t="shared" si="128"/>
        <v>0.1477</v>
      </c>
      <c r="GV45" s="28">
        <f t="shared" si="129"/>
        <v>1.4770000000000001</v>
      </c>
      <c r="GW45" s="28">
        <f t="shared" si="130"/>
        <v>0</v>
      </c>
      <c r="GX45" s="28">
        <f t="shared" si="131"/>
        <v>0.34340249999999994</v>
      </c>
      <c r="GZ45" s="48">
        <v>1850</v>
      </c>
      <c r="HA45" s="49">
        <v>2180</v>
      </c>
      <c r="HB45" s="49">
        <f t="shared" si="134"/>
        <v>0.83101599999999998</v>
      </c>
      <c r="HC45" s="49">
        <f t="shared" si="135"/>
        <v>0.69847199999999998</v>
      </c>
      <c r="HD45" s="49">
        <f t="shared" si="136"/>
        <v>6.6511800000000005E-3</v>
      </c>
      <c r="HE45" s="49">
        <f t="shared" si="137"/>
        <v>4.0330000000000004</v>
      </c>
      <c r="HF45" s="49">
        <f t="shared" si="138"/>
        <v>2.3695998200000008</v>
      </c>
      <c r="HG45" s="49">
        <f t="shared" si="139"/>
        <v>27.361830000000001</v>
      </c>
      <c r="HH45" s="49">
        <f t="shared" si="140"/>
        <v>1.0944732000000001</v>
      </c>
      <c r="HI45" s="49">
        <f t="shared" si="141"/>
        <v>2.3695998200000008</v>
      </c>
      <c r="HJ45" s="49">
        <f t="shared" si="142"/>
        <v>6.0664312050000007</v>
      </c>
      <c r="HK45" s="50">
        <f t="shared" si="143"/>
        <v>2.3631302318373422</v>
      </c>
      <c r="HL45" s="28">
        <f t="shared" si="144"/>
        <v>0</v>
      </c>
      <c r="HM45" s="28">
        <f t="shared" si="145"/>
        <v>0.12726099999999999</v>
      </c>
      <c r="HN45" s="28">
        <f t="shared" si="146"/>
        <v>1.2726099999999998</v>
      </c>
      <c r="HO45" s="28">
        <f t="shared" si="147"/>
        <v>0</v>
      </c>
      <c r="HP45" s="28">
        <f t="shared" si="148"/>
        <v>0.29588182499999993</v>
      </c>
    </row>
    <row r="46" spans="1:2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8" t="s">
        <v>121</v>
      </c>
      <c r="AK46" s="9"/>
      <c r="AL46" s="9"/>
      <c r="AM46" s="9"/>
      <c r="AN46" s="9"/>
      <c r="AO46" s="9"/>
      <c r="AP46" s="9"/>
      <c r="AQ46" s="9"/>
      <c r="AR46" s="9"/>
      <c r="AS46" s="9"/>
      <c r="AT46" s="122">
        <v>2.76</v>
      </c>
      <c r="AU46" s="122"/>
      <c r="AV46" s="122"/>
      <c r="AW46" s="122">
        <v>209</v>
      </c>
      <c r="AX46" s="122"/>
      <c r="AY46" s="122"/>
      <c r="AZ46" s="122"/>
      <c r="BA46" s="123"/>
      <c r="BB46" s="116"/>
      <c r="BC46" s="76"/>
      <c r="BE46" s="28">
        <v>0</v>
      </c>
      <c r="BF46" s="28">
        <v>1</v>
      </c>
      <c r="BW46">
        <v>31</v>
      </c>
      <c r="BY46" s="36">
        <f t="shared" si="31"/>
        <v>1.1962558889164392</v>
      </c>
      <c r="BZ46" s="36">
        <f t="shared" si="32"/>
        <v>1.0787852653111827</v>
      </c>
      <c r="CA46" s="36">
        <f t="shared" si="33"/>
        <v>1.8625997954376394</v>
      </c>
      <c r="CB46" s="36">
        <f t="shared" si="34"/>
        <v>2.1361430262831638</v>
      </c>
      <c r="CC46" s="36">
        <f t="shared" si="35"/>
        <v>2.3118580647160925</v>
      </c>
      <c r="CD46" s="36">
        <f t="shared" si="36"/>
        <v>1.7858000247954375</v>
      </c>
      <c r="CE46" s="36">
        <f t="shared" si="37"/>
        <v>2.6418313677783289</v>
      </c>
      <c r="CS46" s="26"/>
      <c r="CT46" s="27"/>
      <c r="CU46" s="24"/>
      <c r="CV46" s="24"/>
      <c r="CW46" s="27"/>
      <c r="CZ46" s="41">
        <v>1480</v>
      </c>
      <c r="DA46" s="1">
        <v>2180</v>
      </c>
      <c r="DB46" s="49">
        <f t="shared" si="167"/>
        <v>0</v>
      </c>
      <c r="DC46" s="49">
        <f t="shared" si="168"/>
        <v>3.2263999999999999</v>
      </c>
      <c r="DD46" s="49">
        <f t="shared" si="169"/>
        <v>3.0783999999999998</v>
      </c>
      <c r="DE46" s="49">
        <f t="shared" si="170"/>
        <v>8.8000000000000007</v>
      </c>
      <c r="DF46" s="49">
        <f t="shared" si="156"/>
        <v>0.35200000000000004</v>
      </c>
      <c r="DG46" s="49">
        <f t="shared" si="171"/>
        <v>3.0783999999999998</v>
      </c>
      <c r="DH46" s="49">
        <f t="shared" si="172"/>
        <v>0.42919999999999997</v>
      </c>
      <c r="DI46" s="50">
        <f t="shared" si="173"/>
        <v>1.1962558889164392</v>
      </c>
      <c r="DJ46" s="49">
        <f t="shared" si="47"/>
        <v>0</v>
      </c>
      <c r="DK46" s="49">
        <f t="shared" si="48"/>
        <v>0.14799999999999999</v>
      </c>
      <c r="DL46" s="49">
        <f t="shared" si="49"/>
        <v>1.48</v>
      </c>
      <c r="DM46" s="49">
        <f t="shared" si="50"/>
        <v>0</v>
      </c>
      <c r="DN46" s="49">
        <f t="shared" si="51"/>
        <v>0.42919999999999997</v>
      </c>
      <c r="DO46" s="49"/>
      <c r="DP46" s="41">
        <v>1480</v>
      </c>
      <c r="DQ46" s="1">
        <v>2180</v>
      </c>
      <c r="DR46" s="49">
        <f t="shared" si="54"/>
        <v>0.79788000000000003</v>
      </c>
      <c r="DS46" s="49">
        <f t="shared" si="55"/>
        <v>0.32320199999999999</v>
      </c>
      <c r="DT46" s="49">
        <f t="shared" si="56"/>
        <v>3.2263999999999999</v>
      </c>
      <c r="DU46" s="49">
        <f t="shared" si="57"/>
        <v>1.9968179999999995</v>
      </c>
      <c r="DV46" s="49">
        <f t="shared" si="58"/>
        <v>9.7029999999999994</v>
      </c>
      <c r="DW46" s="49">
        <f t="shared" si="59"/>
        <v>0.38811999999999997</v>
      </c>
      <c r="DX46" s="49">
        <f t="shared" si="60"/>
        <v>1.9968179999999995</v>
      </c>
      <c r="DY46" s="49">
        <f t="shared" si="61"/>
        <v>1.0956547800000001</v>
      </c>
      <c r="DZ46" s="50">
        <f t="shared" si="62"/>
        <v>1.0787852653111827</v>
      </c>
      <c r="EA46" s="49">
        <f t="shared" si="63"/>
        <v>0</v>
      </c>
      <c r="EB46" s="49">
        <f t="shared" si="64"/>
        <v>0.1085</v>
      </c>
      <c r="EC46" s="49">
        <f t="shared" si="65"/>
        <v>1.085</v>
      </c>
      <c r="ED46" s="49">
        <f t="shared" si="66"/>
        <v>0</v>
      </c>
      <c r="EE46" s="49">
        <f t="shared" si="67"/>
        <v>0</v>
      </c>
      <c r="EG46" s="48">
        <v>1480</v>
      </c>
      <c r="EH46" s="49">
        <v>2180</v>
      </c>
      <c r="EI46" s="49">
        <f t="shared" si="68"/>
        <v>0.84448800000000002</v>
      </c>
      <c r="EJ46" s="49">
        <f t="shared" si="69"/>
        <v>0.171236</v>
      </c>
      <c r="EK46" s="49">
        <f t="shared" si="70"/>
        <v>3.2263999999999999</v>
      </c>
      <c r="EL46" s="49">
        <f t="shared" si="71"/>
        <v>2.0957759999999999</v>
      </c>
      <c r="EM46" s="49">
        <f t="shared" si="72"/>
        <v>11.143000000000001</v>
      </c>
      <c r="EN46" s="49">
        <f t="shared" si="73"/>
        <v>0.44572000000000006</v>
      </c>
      <c r="EO46" s="49">
        <f t="shared" si="74"/>
        <v>2.0957759999999999</v>
      </c>
      <c r="EP46" s="49">
        <f t="shared" si="75"/>
        <v>3.46799598</v>
      </c>
      <c r="EQ46" s="50">
        <f t="shared" si="76"/>
        <v>1.8625997954376394</v>
      </c>
      <c r="ER46" s="28">
        <f t="shared" si="77"/>
        <v>0</v>
      </c>
      <c r="ES46" s="28">
        <f t="shared" si="78"/>
        <v>0.1149</v>
      </c>
      <c r="ET46" s="28">
        <f t="shared" si="79"/>
        <v>1.149</v>
      </c>
      <c r="EU46" s="28">
        <f t="shared" si="80"/>
        <v>0</v>
      </c>
      <c r="EV46" s="28">
        <f t="shared" si="81"/>
        <v>0.337806</v>
      </c>
      <c r="EX46" s="48">
        <v>1480</v>
      </c>
      <c r="EY46" s="49">
        <v>2180</v>
      </c>
      <c r="EZ46" s="49">
        <f t="shared" si="84"/>
        <v>0.84448800000000002</v>
      </c>
      <c r="FA46" s="49">
        <f t="shared" si="85"/>
        <v>0.342472</v>
      </c>
      <c r="FB46" s="49">
        <f t="shared" si="86"/>
        <v>0.34054800000000002</v>
      </c>
      <c r="FC46" s="49">
        <f t="shared" si="87"/>
        <v>3.2263999999999999</v>
      </c>
      <c r="FD46" s="49">
        <f t="shared" si="88"/>
        <v>1.6133919999999999</v>
      </c>
      <c r="FE46" s="49">
        <f t="shared" si="89"/>
        <v>16.428999999999998</v>
      </c>
      <c r="FF46" s="49">
        <f t="shared" si="90"/>
        <v>0.65715999999999997</v>
      </c>
      <c r="FG46" s="49">
        <f t="shared" si="91"/>
        <v>1.6133919999999999</v>
      </c>
      <c r="FH46" s="49">
        <f t="shared" si="92"/>
        <v>5.1884268599999999</v>
      </c>
      <c r="FI46" s="50">
        <f t="shared" si="93"/>
        <v>2.3118580647160925</v>
      </c>
      <c r="FJ46" s="28">
        <f t="shared" si="94"/>
        <v>0</v>
      </c>
      <c r="FK46" s="28">
        <f t="shared" si="95"/>
        <v>8.5500000000000007E-2</v>
      </c>
      <c r="FL46" s="28">
        <f t="shared" si="96"/>
        <v>0.85499999999999998</v>
      </c>
      <c r="FM46" s="28">
        <f t="shared" si="97"/>
        <v>0</v>
      </c>
      <c r="FN46" s="28">
        <f t="shared" si="98"/>
        <v>0.25137000000000004</v>
      </c>
      <c r="FQ46" s="48">
        <v>1480</v>
      </c>
      <c r="FR46" s="49">
        <v>2180</v>
      </c>
      <c r="FS46" s="49">
        <f t="shared" si="101"/>
        <v>0.827156</v>
      </c>
      <c r="FT46" s="49">
        <f t="shared" si="102"/>
        <v>0.172482</v>
      </c>
      <c r="FU46" s="49">
        <f t="shared" si="103"/>
        <v>0.343026</v>
      </c>
      <c r="FV46" s="49">
        <f t="shared" si="104"/>
        <v>3.2263999999999999</v>
      </c>
      <c r="FW46" s="49">
        <f t="shared" si="105"/>
        <v>1.7865359999999999</v>
      </c>
      <c r="FX46" s="49">
        <f t="shared" si="106"/>
        <v>14.543999999999999</v>
      </c>
      <c r="FY46" s="49">
        <f t="shared" si="107"/>
        <v>0.58175999999999994</v>
      </c>
      <c r="FZ46" s="49">
        <f t="shared" si="108"/>
        <v>1.7865359999999999</v>
      </c>
      <c r="GA46" s="49">
        <f t="shared" si="109"/>
        <v>4.5237558599999996</v>
      </c>
      <c r="GB46" s="50">
        <f t="shared" si="110"/>
        <v>2.1361430262831638</v>
      </c>
      <c r="GC46" s="28">
        <f t="shared" si="111"/>
        <v>0</v>
      </c>
      <c r="GD46" s="28">
        <f t="shared" si="112"/>
        <v>9.7199999999999995E-2</v>
      </c>
      <c r="GE46" s="28">
        <f t="shared" si="113"/>
        <v>0.97199999999999998</v>
      </c>
      <c r="GF46" s="28">
        <f t="shared" si="114"/>
        <v>0</v>
      </c>
      <c r="GG46" s="28">
        <f t="shared" si="115"/>
        <v>0.28430999999999995</v>
      </c>
      <c r="GI46" s="48">
        <v>1480</v>
      </c>
      <c r="GJ46" s="49">
        <v>2180</v>
      </c>
      <c r="GK46" s="49">
        <f t="shared" si="118"/>
        <v>0.75035600000000002</v>
      </c>
      <c r="GL46" s="49">
        <f t="shared" si="119"/>
        <v>0.30410999999999999</v>
      </c>
      <c r="GM46" s="49">
        <f t="shared" si="120"/>
        <v>3.2263999999999999</v>
      </c>
      <c r="GN46" s="49">
        <f t="shared" si="121"/>
        <v>2.0612339999999998</v>
      </c>
      <c r="GO46" s="49">
        <f t="shared" si="122"/>
        <v>15.093</v>
      </c>
      <c r="GP46" s="49">
        <f t="shared" si="123"/>
        <v>0.60372000000000003</v>
      </c>
      <c r="GQ46" s="49">
        <f t="shared" si="124"/>
        <v>2.0612339999999998</v>
      </c>
      <c r="GR46" s="49">
        <f t="shared" si="125"/>
        <v>3.0967511999999999</v>
      </c>
      <c r="GS46" s="50">
        <f t="shared" si="126"/>
        <v>1.7858000247954375</v>
      </c>
      <c r="GT46" s="28">
        <f t="shared" si="127"/>
        <v>0</v>
      </c>
      <c r="GU46" s="28">
        <f t="shared" si="128"/>
        <v>0.11070000000000001</v>
      </c>
      <c r="GV46" s="28">
        <f t="shared" si="129"/>
        <v>1.107</v>
      </c>
      <c r="GW46" s="28">
        <f t="shared" si="130"/>
        <v>0</v>
      </c>
      <c r="GX46" s="28">
        <f t="shared" si="131"/>
        <v>0.25737749999999998</v>
      </c>
      <c r="GZ46" s="48">
        <v>1480</v>
      </c>
      <c r="HA46" s="49">
        <v>2180</v>
      </c>
      <c r="HB46" s="49">
        <f t="shared" si="134"/>
        <v>0.75035600000000002</v>
      </c>
      <c r="HC46" s="49">
        <f t="shared" si="135"/>
        <v>0.69847199999999998</v>
      </c>
      <c r="HD46" s="49">
        <f t="shared" si="136"/>
        <v>6.6511800000000005E-3</v>
      </c>
      <c r="HE46" s="49">
        <f t="shared" si="137"/>
        <v>3.2263999999999999</v>
      </c>
      <c r="HF46" s="49">
        <f t="shared" si="138"/>
        <v>1.68065982</v>
      </c>
      <c r="HG46" s="49">
        <f t="shared" si="139"/>
        <v>26.251830000000002</v>
      </c>
      <c r="HH46" s="49">
        <f t="shared" si="140"/>
        <v>1.0500732000000002</v>
      </c>
      <c r="HI46" s="49">
        <f t="shared" si="141"/>
        <v>1.68065982</v>
      </c>
      <c r="HJ46" s="49">
        <f t="shared" si="142"/>
        <v>5.7928717050000005</v>
      </c>
      <c r="HK46" s="50">
        <f t="shared" si="143"/>
        <v>2.6418313677783289</v>
      </c>
      <c r="HL46" s="28">
        <f t="shared" si="144"/>
        <v>0</v>
      </c>
      <c r="HM46" s="28">
        <f t="shared" si="145"/>
        <v>9.0260999999999994E-2</v>
      </c>
      <c r="HN46" s="28">
        <f t="shared" si="146"/>
        <v>0.90261000000000002</v>
      </c>
      <c r="HO46" s="28">
        <f t="shared" si="147"/>
        <v>0</v>
      </c>
      <c r="HP46" s="28">
        <f t="shared" si="148"/>
        <v>0.20985682499999997</v>
      </c>
    </row>
    <row r="47" spans="1:224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4"/>
      <c r="AU47" s="344"/>
      <c r="AV47" s="344"/>
      <c r="AW47" s="344"/>
      <c r="AX47" s="344"/>
      <c r="AY47" s="344"/>
      <c r="AZ47" s="344"/>
      <c r="BA47" s="344"/>
      <c r="BB47" s="117"/>
      <c r="BC47" s="76"/>
      <c r="BE47" s="28">
        <v>1</v>
      </c>
      <c r="BF47" s="28">
        <v>1</v>
      </c>
      <c r="BW47">
        <v>32</v>
      </c>
      <c r="BY47" s="36">
        <f t="shared" si="31"/>
        <v>1.3831983449247294</v>
      </c>
      <c r="BZ47" s="36">
        <f t="shared" si="32"/>
        <v>1.1115334888634563</v>
      </c>
      <c r="CA47" s="36">
        <f t="shared" si="33"/>
        <v>2.0689653270534376</v>
      </c>
      <c r="CB47" s="36">
        <f t="shared" si="34"/>
        <v>2.2707818073774102</v>
      </c>
      <c r="CC47" s="36">
        <f t="shared" si="35"/>
        <v>2.4485474161457876</v>
      </c>
      <c r="CD47" s="36">
        <f t="shared" si="36"/>
        <v>1.913577097455762</v>
      </c>
      <c r="CE47" s="36">
        <f t="shared" si="37"/>
        <v>2.6748610683158729</v>
      </c>
      <c r="CS47" s="26"/>
      <c r="CT47" s="27"/>
      <c r="CU47" s="24"/>
      <c r="CV47" s="24"/>
      <c r="CW47" s="27"/>
      <c r="CZ47" s="41">
        <f>1535+$DC$17</f>
        <v>1535</v>
      </c>
      <c r="DA47" s="1">
        <f>1480</f>
        <v>1480</v>
      </c>
      <c r="DB47" s="49">
        <f t="shared" si="167"/>
        <v>0</v>
      </c>
      <c r="DC47" s="49">
        <f t="shared" si="168"/>
        <v>2.2717999999999998</v>
      </c>
      <c r="DD47" s="49">
        <f t="shared" si="169"/>
        <v>1.9647999999999997</v>
      </c>
      <c r="DE47" s="49">
        <f t="shared" si="170"/>
        <v>10.635000000000002</v>
      </c>
      <c r="DF47" s="49">
        <f t="shared" si="156"/>
        <v>0.42540000000000006</v>
      </c>
      <c r="DG47" s="49">
        <f t="shared" si="171"/>
        <v>1.9647999999999997</v>
      </c>
      <c r="DH47" s="49">
        <f t="shared" si="172"/>
        <v>0.75214999999999999</v>
      </c>
      <c r="DI47" s="50">
        <f t="shared" si="173"/>
        <v>1.3831983449247294</v>
      </c>
      <c r="DJ47" s="49">
        <f t="shared" si="47"/>
        <v>0.1535</v>
      </c>
      <c r="DK47" s="49">
        <f t="shared" si="48"/>
        <v>0.1535</v>
      </c>
      <c r="DL47" s="49">
        <f t="shared" si="49"/>
        <v>4.6050000000000004</v>
      </c>
      <c r="DM47" s="49">
        <f t="shared" si="50"/>
        <v>0.307</v>
      </c>
      <c r="DN47" s="49">
        <f t="shared" si="51"/>
        <v>0.44514999999999999</v>
      </c>
      <c r="DO47" s="49"/>
      <c r="DP47" s="41">
        <f>1535+$DC$17</f>
        <v>1535</v>
      </c>
      <c r="DQ47" s="1">
        <f>1480</f>
        <v>1480</v>
      </c>
      <c r="DR47" s="49">
        <f t="shared" si="54"/>
        <v>0.65727000000000002</v>
      </c>
      <c r="DS47" s="49">
        <f t="shared" si="55"/>
        <v>0.19930200000000001</v>
      </c>
      <c r="DT47" s="49">
        <f t="shared" si="56"/>
        <v>2.2717999999999998</v>
      </c>
      <c r="DU47" s="49">
        <f t="shared" si="57"/>
        <v>1.1872279999999995</v>
      </c>
      <c r="DV47" s="49">
        <f t="shared" si="58"/>
        <v>10.858000000000001</v>
      </c>
      <c r="DW47" s="49">
        <f t="shared" si="59"/>
        <v>0.43432000000000004</v>
      </c>
      <c r="DX47" s="49">
        <f t="shared" si="60"/>
        <v>1.1872279999999995</v>
      </c>
      <c r="DY47" s="49">
        <f t="shared" si="61"/>
        <v>0.90363378000000005</v>
      </c>
      <c r="DZ47" s="50">
        <f t="shared" si="62"/>
        <v>1.1115334888634563</v>
      </c>
      <c r="EA47" s="49">
        <f t="shared" si="63"/>
        <v>0.114</v>
      </c>
      <c r="EB47" s="49">
        <f t="shared" si="64"/>
        <v>0.114</v>
      </c>
      <c r="EC47" s="49">
        <f t="shared" si="65"/>
        <v>3.42</v>
      </c>
      <c r="ED47" s="49">
        <f t="shared" si="66"/>
        <v>0.22800000000000001</v>
      </c>
      <c r="EE47" s="49">
        <f t="shared" si="67"/>
        <v>0</v>
      </c>
      <c r="EG47" s="48">
        <v>1535</v>
      </c>
      <c r="EH47" s="49">
        <v>1480</v>
      </c>
      <c r="EI47" s="49">
        <f t="shared" si="68"/>
        <v>0.689168</v>
      </c>
      <c r="EJ47" s="49">
        <f t="shared" si="69"/>
        <v>0.10893600000000001</v>
      </c>
      <c r="EK47" s="49">
        <f t="shared" si="70"/>
        <v>2.2717999999999998</v>
      </c>
      <c r="EL47" s="49">
        <f t="shared" si="71"/>
        <v>1.2328959999999998</v>
      </c>
      <c r="EM47" s="49">
        <f t="shared" si="72"/>
        <v>10.916</v>
      </c>
      <c r="EN47" s="49">
        <f t="shared" si="73"/>
        <v>0.43664000000000003</v>
      </c>
      <c r="EO47" s="49">
        <f t="shared" si="74"/>
        <v>1.2328959999999998</v>
      </c>
      <c r="EP47" s="49">
        <f t="shared" si="75"/>
        <v>3.0307394300000001</v>
      </c>
      <c r="EQ47" s="50">
        <f t="shared" si="76"/>
        <v>2.0689653270534376</v>
      </c>
      <c r="ER47" s="28">
        <f t="shared" si="77"/>
        <v>0.12039999999999999</v>
      </c>
      <c r="ES47" s="28">
        <f t="shared" si="78"/>
        <v>0.12039999999999999</v>
      </c>
      <c r="ET47" s="28">
        <f t="shared" si="79"/>
        <v>3.6120000000000001</v>
      </c>
      <c r="EU47" s="28">
        <f t="shared" si="80"/>
        <v>0.24079999999999999</v>
      </c>
      <c r="EV47" s="28">
        <f t="shared" si="81"/>
        <v>0.35397599999999996</v>
      </c>
      <c r="EX47" s="48">
        <v>1535</v>
      </c>
      <c r="EY47" s="49">
        <v>1480</v>
      </c>
      <c r="EZ47" s="49">
        <f t="shared" si="84"/>
        <v>0.689168</v>
      </c>
      <c r="FA47" s="49">
        <f t="shared" ref="FA47:FA50" si="174">((EY47-$FC$16*2)*2*$FC$15)/10^6</f>
        <v>0.21537999999999999</v>
      </c>
      <c r="FB47" s="49">
        <f t="shared" ref="FB47:FB50" si="175">(EY47-$FC$16*2)*$FC$14/10^6</f>
        <v>0.21417</v>
      </c>
      <c r="FC47" s="49">
        <f t="shared" si="87"/>
        <v>2.2717999999999998</v>
      </c>
      <c r="FD47" s="49">
        <f t="shared" si="88"/>
        <v>0.971082</v>
      </c>
      <c r="FE47" s="49">
        <f t="shared" ref="FE47:FE50" si="176">(((EX47-$FC$16*2-$FC$15*2-$FC$14)*2+(EY47-$FC$16*2)*8)/1000)+FL47</f>
        <v>14.23</v>
      </c>
      <c r="FF47" s="49">
        <f t="shared" si="90"/>
        <v>0.56920000000000004</v>
      </c>
      <c r="FG47" s="49">
        <f t="shared" si="91"/>
        <v>0.971082</v>
      </c>
      <c r="FH47" s="49">
        <f t="shared" ref="FH47:FH50" si="177">EZ47*$EZ$16+FA47*$EZ$15+FB47*$EZ$14+FM47+FN47</f>
        <v>4.0223280199999998</v>
      </c>
      <c r="FI47" s="50">
        <f t="shared" si="93"/>
        <v>2.4485474161457876</v>
      </c>
      <c r="FJ47" s="28">
        <f t="shared" si="94"/>
        <v>9.0999999999999998E-2</v>
      </c>
      <c r="FK47" s="28">
        <f t="shared" si="95"/>
        <v>9.0999999999999998E-2</v>
      </c>
      <c r="FL47" s="28">
        <f t="shared" si="96"/>
        <v>2.73</v>
      </c>
      <c r="FM47" s="28">
        <f t="shared" si="97"/>
        <v>0.182</v>
      </c>
      <c r="FN47" s="28">
        <f t="shared" si="98"/>
        <v>0.26754</v>
      </c>
      <c r="FQ47" s="48">
        <v>1535</v>
      </c>
      <c r="FR47" s="49">
        <v>1480</v>
      </c>
      <c r="FS47" s="49">
        <f t="shared" si="101"/>
        <v>0.67106600000000005</v>
      </c>
      <c r="FT47" s="49">
        <f t="shared" si="102"/>
        <v>0.110182</v>
      </c>
      <c r="FU47" s="49">
        <f t="shared" si="103"/>
        <v>0.21912599999999999</v>
      </c>
      <c r="FV47" s="49">
        <f t="shared" si="104"/>
        <v>2.2717999999999998</v>
      </c>
      <c r="FW47" s="49">
        <f t="shared" si="105"/>
        <v>1.0660259999999997</v>
      </c>
      <c r="FX47" s="49">
        <f t="shared" si="106"/>
        <v>11.536</v>
      </c>
      <c r="FY47" s="49">
        <f t="shared" si="107"/>
        <v>0.46144000000000002</v>
      </c>
      <c r="FZ47" s="49">
        <f t="shared" si="108"/>
        <v>1.0660259999999997</v>
      </c>
      <c r="GA47" s="49">
        <f t="shared" si="109"/>
        <v>3.6312961100000001</v>
      </c>
      <c r="GB47" s="50">
        <f t="shared" si="110"/>
        <v>2.2707818073774102</v>
      </c>
      <c r="GC47" s="28">
        <f t="shared" si="111"/>
        <v>0.1027</v>
      </c>
      <c r="GD47" s="28">
        <f t="shared" si="112"/>
        <v>0.1027</v>
      </c>
      <c r="GE47" s="28">
        <f t="shared" si="113"/>
        <v>2.0539999999999998</v>
      </c>
      <c r="GF47" s="28">
        <f t="shared" si="114"/>
        <v>0.2054</v>
      </c>
      <c r="GG47" s="28">
        <f t="shared" si="115"/>
        <v>0.30039749999999998</v>
      </c>
      <c r="GI47" s="48">
        <v>1535</v>
      </c>
      <c r="GJ47" s="49">
        <v>1480</v>
      </c>
      <c r="GK47" s="49">
        <f t="shared" si="118"/>
        <v>0.60974600000000001</v>
      </c>
      <c r="GL47" s="49">
        <f t="shared" si="119"/>
        <v>0.19561000000000001</v>
      </c>
      <c r="GM47" s="49">
        <f t="shared" si="120"/>
        <v>2.2717999999999998</v>
      </c>
      <c r="GN47" s="49">
        <f t="shared" si="121"/>
        <v>1.2340439999999997</v>
      </c>
      <c r="GO47" s="49">
        <f t="shared" si="122"/>
        <v>12.22</v>
      </c>
      <c r="GP47" s="49">
        <f t="shared" si="123"/>
        <v>0.48880000000000001</v>
      </c>
      <c r="GQ47" s="49">
        <f t="shared" si="124"/>
        <v>1.2340439999999997</v>
      </c>
      <c r="GR47" s="49">
        <f t="shared" si="125"/>
        <v>2.6244204500000001</v>
      </c>
      <c r="GS47" s="50">
        <f t="shared" si="126"/>
        <v>1.913577097455762</v>
      </c>
      <c r="GT47" s="28">
        <f t="shared" si="127"/>
        <v>0.1162</v>
      </c>
      <c r="GU47" s="28">
        <f t="shared" si="128"/>
        <v>0.1162</v>
      </c>
      <c r="GV47" s="28">
        <f t="shared" si="129"/>
        <v>2.3239999999999998</v>
      </c>
      <c r="GW47" s="28">
        <f t="shared" si="130"/>
        <v>0.2324</v>
      </c>
      <c r="GX47" s="28">
        <f t="shared" si="131"/>
        <v>0.27016499999999999</v>
      </c>
      <c r="GZ47" s="48">
        <v>1535</v>
      </c>
      <c r="HA47" s="49">
        <v>1480</v>
      </c>
      <c r="HB47" s="49">
        <f t="shared" si="134"/>
        <v>0.60974600000000001</v>
      </c>
      <c r="HC47" s="49">
        <f t="shared" si="135"/>
        <v>0.449272</v>
      </c>
      <c r="HD47" s="49">
        <f t="shared" si="136"/>
        <v>4.2781800000000004E-3</v>
      </c>
      <c r="HE47" s="49">
        <f t="shared" si="137"/>
        <v>2.2717999999999998</v>
      </c>
      <c r="HF47" s="49">
        <f t="shared" si="138"/>
        <v>1.0169818199999998</v>
      </c>
      <c r="HG47" s="49">
        <f t="shared" si="139"/>
        <v>18.974440000000001</v>
      </c>
      <c r="HH47" s="49">
        <f t="shared" si="140"/>
        <v>0.75897760000000003</v>
      </c>
      <c r="HI47" s="49">
        <f t="shared" si="141"/>
        <v>1.0169818199999998</v>
      </c>
      <c r="HJ47" s="49">
        <f t="shared" si="142"/>
        <v>4.3007899549999999</v>
      </c>
      <c r="HK47" s="50">
        <f t="shared" si="143"/>
        <v>2.6748610683158729</v>
      </c>
      <c r="HL47" s="28">
        <f t="shared" si="144"/>
        <v>9.5760999999999999E-2</v>
      </c>
      <c r="HM47" s="28">
        <f t="shared" si="145"/>
        <v>9.5760999999999999E-2</v>
      </c>
      <c r="HN47" s="28">
        <f t="shared" si="146"/>
        <v>1.9152199999999999</v>
      </c>
      <c r="HO47" s="28">
        <f t="shared" si="147"/>
        <v>0.191522</v>
      </c>
      <c r="HP47" s="28">
        <f t="shared" si="148"/>
        <v>0.22264432499999998</v>
      </c>
    </row>
    <row r="48" spans="1:224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4"/>
      <c r="AU48" s="344"/>
      <c r="AV48" s="344"/>
      <c r="AW48" s="344"/>
      <c r="AX48" s="344"/>
      <c r="AY48" s="344"/>
      <c r="AZ48" s="344"/>
      <c r="BA48" s="344"/>
      <c r="BB48" s="117"/>
      <c r="BC48" s="76"/>
      <c r="BE48" s="28">
        <v>1</v>
      </c>
      <c r="BF48" s="28">
        <v>1</v>
      </c>
      <c r="BW48">
        <v>33</v>
      </c>
      <c r="BY48" s="36">
        <f t="shared" si="31"/>
        <v>1.3961217314875851</v>
      </c>
      <c r="BZ48" s="36">
        <f t="shared" si="32"/>
        <v>1.1288023401450231</v>
      </c>
      <c r="CA48" s="36">
        <f t="shared" si="33"/>
        <v>2.168735157108328</v>
      </c>
      <c r="CB48" s="36">
        <f t="shared" si="34"/>
        <v>2.4320288727752142</v>
      </c>
      <c r="CC48" s="36">
        <f t="shared" si="35"/>
        <v>2.6417627005053834</v>
      </c>
      <c r="CD48" s="36">
        <f t="shared" si="36"/>
        <v>2.0259573170731704</v>
      </c>
      <c r="CE48" s="36">
        <f t="shared" si="37"/>
        <v>2.9760149555042843</v>
      </c>
      <c r="CS48" s="26"/>
      <c r="CT48" s="27"/>
      <c r="CU48" s="24"/>
      <c r="CV48" s="24"/>
      <c r="CW48" s="27"/>
      <c r="CZ48" s="41">
        <f>1230+$DC$17</f>
        <v>1230</v>
      </c>
      <c r="DA48" s="1">
        <v>1480</v>
      </c>
      <c r="DB48" s="49">
        <f t="shared" si="167"/>
        <v>0</v>
      </c>
      <c r="DC48" s="49">
        <f t="shared" si="168"/>
        <v>1.8204</v>
      </c>
      <c r="DD48" s="49">
        <f t="shared" si="169"/>
        <v>1.5744</v>
      </c>
      <c r="DE48" s="49">
        <f t="shared" si="170"/>
        <v>9.11</v>
      </c>
      <c r="DF48" s="49">
        <f t="shared" si="156"/>
        <v>0.3644</v>
      </c>
      <c r="DG48" s="49">
        <f t="shared" si="171"/>
        <v>1.5744</v>
      </c>
      <c r="DH48" s="49">
        <f t="shared" si="172"/>
        <v>0.60270000000000001</v>
      </c>
      <c r="DI48" s="50">
        <f t="shared" si="173"/>
        <v>1.3961217314875851</v>
      </c>
      <c r="DJ48" s="49">
        <f t="shared" si="47"/>
        <v>0.123</v>
      </c>
      <c r="DK48" s="49">
        <f t="shared" si="48"/>
        <v>0.123</v>
      </c>
      <c r="DL48" s="49">
        <f t="shared" si="49"/>
        <v>3.69</v>
      </c>
      <c r="DM48" s="49">
        <f t="shared" si="50"/>
        <v>0.246</v>
      </c>
      <c r="DN48" s="49">
        <f t="shared" si="51"/>
        <v>0.35669999999999996</v>
      </c>
      <c r="DO48" s="49"/>
      <c r="DP48" s="41">
        <f>1230+$DC$17</f>
        <v>1230</v>
      </c>
      <c r="DQ48" s="1">
        <v>1480</v>
      </c>
      <c r="DR48" s="49">
        <f t="shared" si="54"/>
        <v>0.59077999999999997</v>
      </c>
      <c r="DS48" s="49">
        <f t="shared" si="55"/>
        <v>0.19930200000000001</v>
      </c>
      <c r="DT48" s="49">
        <f t="shared" si="56"/>
        <v>1.8204</v>
      </c>
      <c r="DU48" s="49">
        <f t="shared" si="57"/>
        <v>0.86331800000000003</v>
      </c>
      <c r="DV48" s="49">
        <f t="shared" si="58"/>
        <v>8.722999999999999</v>
      </c>
      <c r="DW48" s="49">
        <f t="shared" si="59"/>
        <v>0.34891999999999995</v>
      </c>
      <c r="DX48" s="49">
        <f t="shared" si="60"/>
        <v>0.86331800000000003</v>
      </c>
      <c r="DY48" s="49">
        <f t="shared" si="61"/>
        <v>0.84263378000000011</v>
      </c>
      <c r="DZ48" s="50">
        <f t="shared" si="62"/>
        <v>1.1288023401450231</v>
      </c>
      <c r="EA48" s="49">
        <f t="shared" si="63"/>
        <v>8.3500000000000005E-2</v>
      </c>
      <c r="EB48" s="49">
        <f t="shared" si="64"/>
        <v>8.3500000000000005E-2</v>
      </c>
      <c r="EC48" s="49">
        <f t="shared" si="65"/>
        <v>2.5049999999999999</v>
      </c>
      <c r="ED48" s="49">
        <f t="shared" si="66"/>
        <v>0.16700000000000001</v>
      </c>
      <c r="EE48" s="49">
        <f t="shared" si="67"/>
        <v>0</v>
      </c>
      <c r="EG48" s="48">
        <v>1230</v>
      </c>
      <c r="EH48" s="49">
        <v>1480</v>
      </c>
      <c r="EI48" s="49">
        <f t="shared" si="68"/>
        <v>0.61108799999999996</v>
      </c>
      <c r="EJ48" s="49">
        <f t="shared" si="69"/>
        <v>0.10893600000000001</v>
      </c>
      <c r="EK48" s="49">
        <f t="shared" si="70"/>
        <v>1.8204</v>
      </c>
      <c r="EL48" s="49">
        <f t="shared" si="71"/>
        <v>0.92057600000000017</v>
      </c>
      <c r="EM48" s="49">
        <f t="shared" si="72"/>
        <v>9.391</v>
      </c>
      <c r="EN48" s="49">
        <f t="shared" si="73"/>
        <v>0.37564000000000003</v>
      </c>
      <c r="EO48" s="49">
        <f t="shared" si="74"/>
        <v>0.92057600000000017</v>
      </c>
      <c r="EP48" s="49">
        <f t="shared" si="75"/>
        <v>2.6517494800000003</v>
      </c>
      <c r="EQ48" s="50">
        <f t="shared" si="76"/>
        <v>2.168735157108328</v>
      </c>
      <c r="ER48" s="28">
        <f t="shared" si="77"/>
        <v>8.9899999999999994E-2</v>
      </c>
      <c r="ES48" s="28">
        <f t="shared" si="78"/>
        <v>8.9899999999999994E-2</v>
      </c>
      <c r="ET48" s="28">
        <f t="shared" si="79"/>
        <v>2.6970000000000001</v>
      </c>
      <c r="EU48" s="28">
        <f t="shared" si="80"/>
        <v>0.17979999999999999</v>
      </c>
      <c r="EV48" s="28">
        <f t="shared" si="81"/>
        <v>0.26430599999999999</v>
      </c>
      <c r="EX48" s="48">
        <v>1230</v>
      </c>
      <c r="EY48" s="49">
        <v>1480</v>
      </c>
      <c r="EZ48" s="49">
        <f t="shared" si="84"/>
        <v>0.61108799999999996</v>
      </c>
      <c r="FA48" s="49">
        <f t="shared" si="174"/>
        <v>0.21537999999999999</v>
      </c>
      <c r="FB48" s="49">
        <f t="shared" si="175"/>
        <v>0.21417</v>
      </c>
      <c r="FC48" s="49">
        <f t="shared" si="87"/>
        <v>1.8204</v>
      </c>
      <c r="FD48" s="49">
        <f t="shared" si="88"/>
        <v>0.65876200000000018</v>
      </c>
      <c r="FE48" s="49">
        <f t="shared" si="176"/>
        <v>12.705</v>
      </c>
      <c r="FF48" s="49">
        <f t="shared" si="90"/>
        <v>0.50819999999999999</v>
      </c>
      <c r="FG48" s="49">
        <f t="shared" si="91"/>
        <v>0.65876200000000018</v>
      </c>
      <c r="FH48" s="49">
        <f t="shared" si="177"/>
        <v>3.6421028199999999</v>
      </c>
      <c r="FI48" s="50">
        <f t="shared" si="93"/>
        <v>2.6417627005053834</v>
      </c>
      <c r="FJ48" s="28">
        <f t="shared" si="94"/>
        <v>6.0499999999999998E-2</v>
      </c>
      <c r="FK48" s="28">
        <f t="shared" si="95"/>
        <v>6.0499999999999998E-2</v>
      </c>
      <c r="FL48" s="28">
        <f t="shared" si="96"/>
        <v>1.8149999999999999</v>
      </c>
      <c r="FM48" s="28">
        <f t="shared" si="97"/>
        <v>0.121</v>
      </c>
      <c r="FN48" s="28">
        <f t="shared" si="98"/>
        <v>0.17787</v>
      </c>
      <c r="FQ48" s="48">
        <v>1230</v>
      </c>
      <c r="FR48" s="49">
        <v>1480</v>
      </c>
      <c r="FS48" s="49">
        <f t="shared" si="101"/>
        <v>0.59725600000000001</v>
      </c>
      <c r="FT48" s="49">
        <f t="shared" si="102"/>
        <v>0.110182</v>
      </c>
      <c r="FU48" s="49">
        <f t="shared" si="103"/>
        <v>0.21912599999999999</v>
      </c>
      <c r="FV48" s="49">
        <f t="shared" si="104"/>
        <v>1.8204</v>
      </c>
      <c r="FW48" s="49">
        <f t="shared" si="105"/>
        <v>0.74943599999999999</v>
      </c>
      <c r="FX48" s="49">
        <f t="shared" si="106"/>
        <v>10.315999999999999</v>
      </c>
      <c r="FY48" s="49">
        <f t="shared" si="107"/>
        <v>0.41263999999999995</v>
      </c>
      <c r="FZ48" s="49">
        <f t="shared" si="108"/>
        <v>0.74943599999999999</v>
      </c>
      <c r="GA48" s="49">
        <f t="shared" si="109"/>
        <v>3.2651893600000004</v>
      </c>
      <c r="GB48" s="50">
        <f t="shared" si="110"/>
        <v>2.4320288727752142</v>
      </c>
      <c r="GC48" s="28">
        <f t="shared" si="111"/>
        <v>7.22E-2</v>
      </c>
      <c r="GD48" s="28">
        <f t="shared" si="112"/>
        <v>7.22E-2</v>
      </c>
      <c r="GE48" s="28">
        <f t="shared" si="113"/>
        <v>1.444</v>
      </c>
      <c r="GF48" s="28">
        <f t="shared" si="114"/>
        <v>0.1444</v>
      </c>
      <c r="GG48" s="28">
        <f t="shared" si="115"/>
        <v>0.21118499999999998</v>
      </c>
      <c r="GI48" s="48">
        <v>1230</v>
      </c>
      <c r="GJ48" s="49">
        <v>1480</v>
      </c>
      <c r="GK48" s="49">
        <f t="shared" si="118"/>
        <v>0.54325599999999996</v>
      </c>
      <c r="GL48" s="49">
        <f t="shared" si="119"/>
        <v>0.19561000000000001</v>
      </c>
      <c r="GM48" s="49">
        <f t="shared" si="120"/>
        <v>1.8204</v>
      </c>
      <c r="GN48" s="49">
        <f t="shared" si="121"/>
        <v>0.910134</v>
      </c>
      <c r="GO48" s="49">
        <f t="shared" si="122"/>
        <v>11</v>
      </c>
      <c r="GP48" s="49">
        <f t="shared" si="123"/>
        <v>0.44</v>
      </c>
      <c r="GQ48" s="49">
        <f t="shared" si="124"/>
        <v>0.910134</v>
      </c>
      <c r="GR48" s="49">
        <f t="shared" si="125"/>
        <v>2.3379186999999999</v>
      </c>
      <c r="GS48" s="50">
        <f t="shared" si="126"/>
        <v>2.0259573170731704</v>
      </c>
      <c r="GT48" s="28">
        <f t="shared" si="127"/>
        <v>8.5699999999999998E-2</v>
      </c>
      <c r="GU48" s="28">
        <f t="shared" si="128"/>
        <v>8.5699999999999998E-2</v>
      </c>
      <c r="GV48" s="28">
        <f t="shared" si="129"/>
        <v>1.714</v>
      </c>
      <c r="GW48" s="28">
        <f t="shared" si="130"/>
        <v>0.1714</v>
      </c>
      <c r="GX48" s="28">
        <f t="shared" si="131"/>
        <v>0.19925249999999997</v>
      </c>
      <c r="GZ48" s="48">
        <v>1230</v>
      </c>
      <c r="HA48" s="49">
        <v>1480</v>
      </c>
      <c r="HB48" s="49">
        <f t="shared" si="134"/>
        <v>0.54325599999999996</v>
      </c>
      <c r="HC48" s="49">
        <f t="shared" si="135"/>
        <v>0.449272</v>
      </c>
      <c r="HD48" s="49">
        <f t="shared" si="136"/>
        <v>4.2781800000000004E-3</v>
      </c>
      <c r="HE48" s="49">
        <f t="shared" si="137"/>
        <v>1.8204</v>
      </c>
      <c r="HF48" s="49">
        <f t="shared" si="138"/>
        <v>0.69307182000000001</v>
      </c>
      <c r="HG48" s="49">
        <f t="shared" si="139"/>
        <v>17.754439999999999</v>
      </c>
      <c r="HH48" s="49">
        <f t="shared" si="140"/>
        <v>0.71017759999999996</v>
      </c>
      <c r="HI48" s="49">
        <f t="shared" si="141"/>
        <v>0.69307182000000001</v>
      </c>
      <c r="HJ48" s="49">
        <f t="shared" si="142"/>
        <v>4.0142882049999997</v>
      </c>
      <c r="HK48" s="50">
        <f t="shared" si="143"/>
        <v>2.9760149555042843</v>
      </c>
      <c r="HL48" s="28">
        <f t="shared" si="144"/>
        <v>6.5261E-2</v>
      </c>
      <c r="HM48" s="28">
        <f t="shared" si="145"/>
        <v>6.5261E-2</v>
      </c>
      <c r="HN48" s="28">
        <f t="shared" si="146"/>
        <v>1.30522</v>
      </c>
      <c r="HO48" s="28">
        <f t="shared" si="147"/>
        <v>0.130522</v>
      </c>
      <c r="HP48" s="28">
        <f t="shared" si="148"/>
        <v>0.15173182499999999</v>
      </c>
    </row>
    <row r="49" spans="1:224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343" t="s">
        <v>120</v>
      </c>
      <c r="AK49" s="343"/>
      <c r="AL49" s="343"/>
      <c r="AM49" s="343"/>
      <c r="AN49" s="343"/>
      <c r="AO49" s="343"/>
      <c r="AP49" s="343"/>
      <c r="AQ49" s="343"/>
      <c r="AR49" s="343"/>
      <c r="AS49" s="343"/>
      <c r="AT49" s="344">
        <f>AT45</f>
        <v>1.89</v>
      </c>
      <c r="AU49" s="344"/>
      <c r="AV49" s="344"/>
      <c r="AW49" s="344">
        <f>AW45</f>
        <v>100</v>
      </c>
      <c r="AX49" s="344"/>
      <c r="AY49" s="344"/>
      <c r="AZ49" s="344"/>
      <c r="BA49" s="344"/>
      <c r="BB49" s="117"/>
      <c r="BE49" s="28">
        <v>1</v>
      </c>
      <c r="BF49" s="28">
        <v>1</v>
      </c>
      <c r="BW49">
        <v>34</v>
      </c>
      <c r="BY49" s="36">
        <f t="shared" si="31"/>
        <v>1.2734324426884527</v>
      </c>
      <c r="BZ49" s="36">
        <f t="shared" si="32"/>
        <v>1.1282564287149266</v>
      </c>
      <c r="CA49" s="36">
        <f t="shared" si="33"/>
        <v>1.8318746045127696</v>
      </c>
      <c r="CB49" s="36">
        <f t="shared" si="34"/>
        <v>2.0269083461443094</v>
      </c>
      <c r="CC49" s="36">
        <f t="shared" si="35"/>
        <v>2.1906135928589139</v>
      </c>
      <c r="CD49" s="36">
        <f t="shared" si="36"/>
        <v>1.7295771634019339</v>
      </c>
      <c r="CE49" s="36">
        <f t="shared" si="37"/>
        <v>2.407307122489462</v>
      </c>
      <c r="CS49" s="26"/>
      <c r="CT49" s="27"/>
      <c r="CU49" s="24"/>
      <c r="CV49" s="24"/>
      <c r="CW49" s="27"/>
      <c r="CZ49" s="41">
        <v>1644</v>
      </c>
      <c r="DA49" s="1">
        <v>2180</v>
      </c>
      <c r="DB49" s="49">
        <f t="shared" si="167"/>
        <v>0</v>
      </c>
      <c r="DC49" s="49">
        <f t="shared" si="168"/>
        <v>3.58392</v>
      </c>
      <c r="DD49" s="49">
        <f t="shared" si="169"/>
        <v>3.2551199999999998</v>
      </c>
      <c r="DE49" s="49">
        <f t="shared" si="170"/>
        <v>12.58</v>
      </c>
      <c r="DF49" s="49">
        <f t="shared" si="156"/>
        <v>0.50319999999999998</v>
      </c>
      <c r="DG49" s="49">
        <f t="shared" si="171"/>
        <v>3.2551199999999998</v>
      </c>
      <c r="DH49" s="49">
        <f t="shared" si="172"/>
        <v>0.80555999999999994</v>
      </c>
      <c r="DI49" s="50">
        <f t="shared" si="173"/>
        <v>1.2734324426884527</v>
      </c>
      <c r="DJ49" s="49">
        <f t="shared" si="47"/>
        <v>0.16439999999999999</v>
      </c>
      <c r="DK49" s="49">
        <f t="shared" si="48"/>
        <v>0.16439999999999999</v>
      </c>
      <c r="DL49" s="49">
        <f t="shared" si="49"/>
        <v>4.9320000000000004</v>
      </c>
      <c r="DM49" s="49">
        <f t="shared" si="50"/>
        <v>0.32879999999999998</v>
      </c>
      <c r="DN49" s="49">
        <f t="shared" si="51"/>
        <v>0.47675999999999996</v>
      </c>
      <c r="DO49" s="49"/>
      <c r="DP49" s="41">
        <v>1644</v>
      </c>
      <c r="DQ49" s="1">
        <v>2180</v>
      </c>
      <c r="DR49" s="49">
        <f t="shared" si="54"/>
        <v>0.83363200000000004</v>
      </c>
      <c r="DS49" s="49">
        <f t="shared" si="55"/>
        <v>0.32320199999999999</v>
      </c>
      <c r="DT49" s="49">
        <f t="shared" si="56"/>
        <v>3.58392</v>
      </c>
      <c r="DU49" s="49">
        <f t="shared" si="57"/>
        <v>2.1772860000000005</v>
      </c>
      <c r="DV49" s="49">
        <f t="shared" si="58"/>
        <v>13.020999999999999</v>
      </c>
      <c r="DW49" s="49">
        <f t="shared" si="59"/>
        <v>0.52083999999999997</v>
      </c>
      <c r="DX49" s="49">
        <f t="shared" si="60"/>
        <v>2.1772860000000005</v>
      </c>
      <c r="DY49" s="49">
        <f t="shared" si="61"/>
        <v>1.3454547800000001</v>
      </c>
      <c r="DZ49" s="50">
        <f t="shared" si="62"/>
        <v>1.1282564287149266</v>
      </c>
      <c r="EA49" s="49">
        <f t="shared" si="63"/>
        <v>0.1249</v>
      </c>
      <c r="EB49" s="49">
        <f t="shared" si="64"/>
        <v>0.1249</v>
      </c>
      <c r="EC49" s="49">
        <f t="shared" si="65"/>
        <v>3.7469999999999999</v>
      </c>
      <c r="ED49" s="49">
        <f t="shared" si="66"/>
        <v>0.24979999999999999</v>
      </c>
      <c r="EE49" s="49">
        <f t="shared" si="67"/>
        <v>0</v>
      </c>
      <c r="EG49" s="48">
        <v>1850</v>
      </c>
      <c r="EH49" s="49">
        <v>2180</v>
      </c>
      <c r="EI49" s="49">
        <f t="shared" si="68"/>
        <v>0.93920800000000004</v>
      </c>
      <c r="EJ49" s="49">
        <f t="shared" si="69"/>
        <v>0.171236</v>
      </c>
      <c r="EK49" s="49">
        <f t="shared" si="70"/>
        <v>4.0330000000000004</v>
      </c>
      <c r="EL49" s="49">
        <f t="shared" si="71"/>
        <v>2.6187560000000007</v>
      </c>
      <c r="EM49" s="49">
        <f t="shared" si="72"/>
        <v>15.291</v>
      </c>
      <c r="EN49" s="49">
        <f t="shared" si="73"/>
        <v>0.61164000000000007</v>
      </c>
      <c r="EO49" s="49">
        <f t="shared" si="74"/>
        <v>2.6187560000000007</v>
      </c>
      <c r="EP49" s="49">
        <f t="shared" si="75"/>
        <v>4.1575542800000003</v>
      </c>
      <c r="EQ49" s="50">
        <f t="shared" si="76"/>
        <v>1.8318746045127696</v>
      </c>
      <c r="ER49" s="28">
        <f t="shared" si="77"/>
        <v>0.15190000000000001</v>
      </c>
      <c r="ES49" s="28">
        <f t="shared" si="78"/>
        <v>0.15190000000000001</v>
      </c>
      <c r="ET49" s="28">
        <f t="shared" si="79"/>
        <v>4.5570000000000004</v>
      </c>
      <c r="EU49" s="28">
        <f t="shared" si="80"/>
        <v>0.30380000000000001</v>
      </c>
      <c r="EV49" s="28">
        <f t="shared" si="81"/>
        <v>0.44658600000000004</v>
      </c>
      <c r="EX49" s="48">
        <v>1850</v>
      </c>
      <c r="EY49" s="49">
        <v>2180</v>
      </c>
      <c r="EZ49" s="49">
        <f t="shared" si="84"/>
        <v>0.93920800000000004</v>
      </c>
      <c r="FA49" s="49">
        <f t="shared" si="174"/>
        <v>0.33998</v>
      </c>
      <c r="FB49" s="49">
        <f t="shared" si="175"/>
        <v>0.33806999999999998</v>
      </c>
      <c r="FC49" s="49">
        <f t="shared" si="87"/>
        <v>4.0330000000000004</v>
      </c>
      <c r="FD49" s="49">
        <f t="shared" si="88"/>
        <v>2.1707420000000002</v>
      </c>
      <c r="FE49" s="49">
        <f t="shared" si="176"/>
        <v>21.405000000000001</v>
      </c>
      <c r="FF49" s="49">
        <f t="shared" si="90"/>
        <v>0.85620000000000007</v>
      </c>
      <c r="FG49" s="49">
        <f t="shared" si="91"/>
        <v>2.1707420000000002</v>
      </c>
      <c r="FH49" s="49">
        <f t="shared" si="177"/>
        <v>5.8078026200000004</v>
      </c>
      <c r="FI49" s="50">
        <f t="shared" si="93"/>
        <v>2.1906135928589139</v>
      </c>
      <c r="FJ49" s="28">
        <f t="shared" si="94"/>
        <v>0.1225</v>
      </c>
      <c r="FK49" s="28">
        <f t="shared" si="95"/>
        <v>0.1225</v>
      </c>
      <c r="FL49" s="28">
        <f t="shared" si="96"/>
        <v>3.6749999999999998</v>
      </c>
      <c r="FM49" s="28">
        <f t="shared" si="97"/>
        <v>0.245</v>
      </c>
      <c r="FN49" s="28">
        <f t="shared" si="98"/>
        <v>0.36014999999999997</v>
      </c>
      <c r="FQ49" s="48">
        <v>1850</v>
      </c>
      <c r="FR49" s="49">
        <v>2180</v>
      </c>
      <c r="FS49" s="49">
        <f t="shared" si="101"/>
        <v>0.91669599999999996</v>
      </c>
      <c r="FT49" s="49">
        <f t="shared" si="102"/>
        <v>0.172482</v>
      </c>
      <c r="FU49" s="49">
        <f t="shared" si="103"/>
        <v>0.343026</v>
      </c>
      <c r="FV49" s="49">
        <f t="shared" si="104"/>
        <v>4.0330000000000004</v>
      </c>
      <c r="FW49" s="49">
        <f t="shared" si="105"/>
        <v>2.3323960000000006</v>
      </c>
      <c r="FX49" s="49">
        <f t="shared" si="106"/>
        <v>16.995999999999999</v>
      </c>
      <c r="FY49" s="49">
        <f t="shared" si="107"/>
        <v>0.67984</v>
      </c>
      <c r="FZ49" s="49">
        <f t="shared" si="108"/>
        <v>2.3323960000000006</v>
      </c>
      <c r="GA49" s="49">
        <f t="shared" si="109"/>
        <v>5.1622853599999994</v>
      </c>
      <c r="GB49" s="50">
        <f t="shared" si="110"/>
        <v>2.0269083461443094</v>
      </c>
      <c r="GC49" s="28">
        <f t="shared" si="111"/>
        <v>0.13420000000000001</v>
      </c>
      <c r="GD49" s="28">
        <f t="shared" si="112"/>
        <v>0.13420000000000001</v>
      </c>
      <c r="GE49" s="28">
        <f t="shared" si="113"/>
        <v>2.6840000000000002</v>
      </c>
      <c r="GF49" s="28">
        <f t="shared" si="114"/>
        <v>0.26840000000000003</v>
      </c>
      <c r="GG49" s="28">
        <f t="shared" si="115"/>
        <v>0.39253500000000002</v>
      </c>
      <c r="GI49" s="48">
        <v>1850</v>
      </c>
      <c r="GJ49" s="49">
        <v>2180</v>
      </c>
      <c r="GK49" s="49">
        <f t="shared" si="118"/>
        <v>0.83101599999999998</v>
      </c>
      <c r="GL49" s="49">
        <f t="shared" si="119"/>
        <v>0.30410999999999999</v>
      </c>
      <c r="GM49" s="49">
        <f t="shared" si="120"/>
        <v>4.0330000000000004</v>
      </c>
      <c r="GN49" s="49">
        <f t="shared" si="121"/>
        <v>2.6024740000000004</v>
      </c>
      <c r="GO49" s="49">
        <f t="shared" si="122"/>
        <v>17.68</v>
      </c>
      <c r="GP49" s="49">
        <f t="shared" si="123"/>
        <v>0.70720000000000005</v>
      </c>
      <c r="GQ49" s="49">
        <f t="shared" si="124"/>
        <v>2.6024740000000004</v>
      </c>
      <c r="GR49" s="49">
        <f t="shared" si="125"/>
        <v>3.6657106999999995</v>
      </c>
      <c r="GS49" s="50">
        <f t="shared" si="126"/>
        <v>1.7295771634019339</v>
      </c>
      <c r="GT49" s="28">
        <f t="shared" si="127"/>
        <v>0.1477</v>
      </c>
      <c r="GU49" s="28">
        <f t="shared" si="128"/>
        <v>0.1477</v>
      </c>
      <c r="GV49" s="28">
        <f t="shared" si="129"/>
        <v>2.9540000000000002</v>
      </c>
      <c r="GW49" s="28">
        <f t="shared" si="130"/>
        <v>0.2954</v>
      </c>
      <c r="GX49" s="28">
        <f t="shared" si="131"/>
        <v>0.34340249999999994</v>
      </c>
      <c r="GZ49" s="48">
        <v>1850</v>
      </c>
      <c r="HA49" s="49">
        <v>2180</v>
      </c>
      <c r="HB49" s="49">
        <f t="shared" si="134"/>
        <v>0.83101599999999998</v>
      </c>
      <c r="HC49" s="49">
        <f t="shared" si="135"/>
        <v>0.69847199999999998</v>
      </c>
      <c r="HD49" s="49">
        <f t="shared" si="136"/>
        <v>6.6511800000000005E-3</v>
      </c>
      <c r="HE49" s="49">
        <f t="shared" si="137"/>
        <v>4.0330000000000004</v>
      </c>
      <c r="HF49" s="49">
        <f t="shared" si="138"/>
        <v>2.242338820000001</v>
      </c>
      <c r="HG49" s="49">
        <f t="shared" si="139"/>
        <v>28.634440000000001</v>
      </c>
      <c r="HH49" s="49">
        <f t="shared" si="140"/>
        <v>1.1453776</v>
      </c>
      <c r="HI49" s="49">
        <f t="shared" si="141"/>
        <v>2.242338820000001</v>
      </c>
      <c r="HJ49" s="49">
        <f t="shared" si="142"/>
        <v>6.3209532050000004</v>
      </c>
      <c r="HK49" s="50">
        <f t="shared" si="143"/>
        <v>2.407307122489462</v>
      </c>
      <c r="HL49" s="28">
        <f t="shared" si="144"/>
        <v>0.12726099999999999</v>
      </c>
      <c r="HM49" s="28">
        <f t="shared" si="145"/>
        <v>0.12726099999999999</v>
      </c>
      <c r="HN49" s="28">
        <f t="shared" si="146"/>
        <v>2.5452199999999996</v>
      </c>
      <c r="HO49" s="28">
        <f t="shared" si="147"/>
        <v>0.25452199999999997</v>
      </c>
      <c r="HP49" s="28">
        <f t="shared" si="148"/>
        <v>0.29588182499999993</v>
      </c>
    </row>
    <row r="50" spans="1:224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t="s">
        <v>121</v>
      </c>
      <c r="AT50" s="344">
        <f>AT46</f>
        <v>2.76</v>
      </c>
      <c r="AU50" s="344"/>
      <c r="AV50" s="344"/>
      <c r="AW50" s="344">
        <f>AW46</f>
        <v>209</v>
      </c>
      <c r="AX50" s="344"/>
      <c r="AY50" s="344"/>
      <c r="AZ50" s="344"/>
      <c r="BA50" s="344"/>
      <c r="BB50" s="117"/>
      <c r="BE50" s="28">
        <v>1</v>
      </c>
      <c r="BF50" s="28">
        <v>1</v>
      </c>
      <c r="BW50">
        <v>35</v>
      </c>
      <c r="BY50" s="36">
        <f t="shared" si="31"/>
        <v>1.2788246962558887</v>
      </c>
      <c r="BZ50" s="36">
        <f t="shared" si="32"/>
        <v>1.1393171274485494</v>
      </c>
      <c r="CA50" s="36">
        <f t="shared" si="33"/>
        <v>1.9267022005950905</v>
      </c>
      <c r="CB50" s="36">
        <f t="shared" si="34"/>
        <v>2.1783200657079096</v>
      </c>
      <c r="CC50" s="36">
        <f t="shared" si="35"/>
        <v>2.3746614864864859</v>
      </c>
      <c r="CD50" s="36">
        <f t="shared" si="36"/>
        <v>1.8338349863625092</v>
      </c>
      <c r="CE50" s="36">
        <f t="shared" si="37"/>
        <v>2.680997435221919</v>
      </c>
      <c r="CS50" s="26"/>
      <c r="CT50" s="27"/>
      <c r="CU50" s="24"/>
      <c r="CV50" s="24"/>
      <c r="CW50" s="27"/>
      <c r="CZ50" s="41">
        <v>1480</v>
      </c>
      <c r="DA50" s="1">
        <v>2180</v>
      </c>
      <c r="DB50" s="49">
        <f t="shared" si="167"/>
        <v>0</v>
      </c>
      <c r="DC50" s="49">
        <f t="shared" si="168"/>
        <v>3.2263999999999999</v>
      </c>
      <c r="DD50" s="49">
        <f t="shared" si="169"/>
        <v>2.9303999999999997</v>
      </c>
      <c r="DE50" s="49">
        <f t="shared" si="170"/>
        <v>11.760000000000002</v>
      </c>
      <c r="DF50" s="49">
        <f t="shared" si="156"/>
        <v>0.4704000000000001</v>
      </c>
      <c r="DG50" s="49">
        <f t="shared" si="171"/>
        <v>2.9303999999999997</v>
      </c>
      <c r="DH50" s="49">
        <f t="shared" si="172"/>
        <v>0.72519999999999996</v>
      </c>
      <c r="DI50" s="50">
        <f t="shared" si="173"/>
        <v>1.2788246962558887</v>
      </c>
      <c r="DJ50" s="49">
        <f t="shared" si="47"/>
        <v>0.14799999999999999</v>
      </c>
      <c r="DK50" s="49">
        <f t="shared" si="48"/>
        <v>0.14799999999999999</v>
      </c>
      <c r="DL50" s="49">
        <f t="shared" si="49"/>
        <v>4.4400000000000004</v>
      </c>
      <c r="DM50" s="49">
        <f t="shared" si="50"/>
        <v>0.29599999999999999</v>
      </c>
      <c r="DN50" s="49">
        <f t="shared" si="51"/>
        <v>0.42919999999999997</v>
      </c>
      <c r="DO50" s="49"/>
      <c r="DP50" s="41">
        <v>1480</v>
      </c>
      <c r="DQ50" s="1">
        <v>2180</v>
      </c>
      <c r="DR50" s="49">
        <f t="shared" si="54"/>
        <v>0.79788000000000003</v>
      </c>
      <c r="DS50" s="49">
        <f t="shared" si="55"/>
        <v>0.32320199999999999</v>
      </c>
      <c r="DT50" s="49">
        <f t="shared" si="56"/>
        <v>3.2263999999999999</v>
      </c>
      <c r="DU50" s="49">
        <f t="shared" si="57"/>
        <v>1.8883179999999995</v>
      </c>
      <c r="DV50" s="49">
        <f t="shared" si="58"/>
        <v>11.873000000000001</v>
      </c>
      <c r="DW50" s="49">
        <f t="shared" si="59"/>
        <v>0.47492000000000006</v>
      </c>
      <c r="DX50" s="49">
        <f t="shared" si="60"/>
        <v>1.8883179999999995</v>
      </c>
      <c r="DY50" s="49">
        <f t="shared" si="61"/>
        <v>1.3126547800000001</v>
      </c>
      <c r="DZ50" s="50">
        <f t="shared" si="62"/>
        <v>1.1393171274485494</v>
      </c>
      <c r="EA50" s="49">
        <f t="shared" si="63"/>
        <v>0.1085</v>
      </c>
      <c r="EB50" s="49">
        <f t="shared" si="64"/>
        <v>0.1085</v>
      </c>
      <c r="EC50" s="49">
        <f t="shared" si="65"/>
        <v>3.2549999999999999</v>
      </c>
      <c r="ED50" s="49">
        <f t="shared" si="66"/>
        <v>0.217</v>
      </c>
      <c r="EE50" s="49">
        <f t="shared" si="67"/>
        <v>0</v>
      </c>
      <c r="EG50" s="48">
        <v>1480</v>
      </c>
      <c r="EH50" s="49">
        <v>2180</v>
      </c>
      <c r="EI50" s="49">
        <f t="shared" si="68"/>
        <v>0.84448800000000002</v>
      </c>
      <c r="EJ50" s="49">
        <f t="shared" si="69"/>
        <v>0.171236</v>
      </c>
      <c r="EK50" s="49">
        <f t="shared" si="70"/>
        <v>3.2263999999999999</v>
      </c>
      <c r="EL50" s="49">
        <f t="shared" si="71"/>
        <v>1.9808759999999999</v>
      </c>
      <c r="EM50" s="49">
        <f t="shared" si="72"/>
        <v>13.440999999999999</v>
      </c>
      <c r="EN50" s="49">
        <f t="shared" si="73"/>
        <v>0.53764000000000001</v>
      </c>
      <c r="EO50" s="49">
        <f t="shared" si="74"/>
        <v>1.9808759999999999</v>
      </c>
      <c r="EP50" s="49">
        <f t="shared" si="75"/>
        <v>3.69779598</v>
      </c>
      <c r="EQ50" s="50">
        <f t="shared" si="76"/>
        <v>1.9267022005950905</v>
      </c>
      <c r="ER50" s="28">
        <f t="shared" si="77"/>
        <v>0.1149</v>
      </c>
      <c r="ES50" s="28">
        <f t="shared" si="78"/>
        <v>0.1149</v>
      </c>
      <c r="ET50" s="28">
        <f t="shared" si="79"/>
        <v>3.4470000000000001</v>
      </c>
      <c r="EU50" s="28">
        <f t="shared" si="80"/>
        <v>0.2298</v>
      </c>
      <c r="EV50" s="28">
        <f t="shared" si="81"/>
        <v>0.337806</v>
      </c>
      <c r="EX50" s="48">
        <v>1480</v>
      </c>
      <c r="EY50" s="49">
        <v>2180</v>
      </c>
      <c r="EZ50" s="49">
        <f t="shared" si="84"/>
        <v>0.84448800000000002</v>
      </c>
      <c r="FA50" s="49">
        <f t="shared" si="174"/>
        <v>0.33998</v>
      </c>
      <c r="FB50" s="49">
        <f t="shared" si="175"/>
        <v>0.33806999999999998</v>
      </c>
      <c r="FC50" s="49">
        <f t="shared" si="87"/>
        <v>3.2263999999999999</v>
      </c>
      <c r="FD50" s="49">
        <f t="shared" si="88"/>
        <v>1.5328619999999997</v>
      </c>
      <c r="FE50" s="49">
        <f t="shared" si="176"/>
        <v>19.555</v>
      </c>
      <c r="FF50" s="49">
        <f t="shared" si="90"/>
        <v>0.78220000000000001</v>
      </c>
      <c r="FG50" s="49">
        <f t="shared" si="91"/>
        <v>1.5328619999999997</v>
      </c>
      <c r="FH50" s="49">
        <f t="shared" si="177"/>
        <v>5.3465458199999993</v>
      </c>
      <c r="FI50" s="50">
        <f t="shared" si="93"/>
        <v>2.3746614864864859</v>
      </c>
      <c r="FJ50" s="28">
        <f t="shared" si="94"/>
        <v>8.5500000000000007E-2</v>
      </c>
      <c r="FK50" s="28">
        <f t="shared" si="95"/>
        <v>8.5500000000000007E-2</v>
      </c>
      <c r="FL50" s="28">
        <f t="shared" si="96"/>
        <v>2.5649999999999999</v>
      </c>
      <c r="FM50" s="28">
        <f t="shared" si="97"/>
        <v>0.17100000000000001</v>
      </c>
      <c r="FN50" s="28">
        <f t="shared" si="98"/>
        <v>0.25137000000000004</v>
      </c>
      <c r="FQ50" s="48">
        <v>1480</v>
      </c>
      <c r="FR50" s="49">
        <v>2180</v>
      </c>
      <c r="FS50" s="49">
        <f t="shared" si="101"/>
        <v>0.827156</v>
      </c>
      <c r="FT50" s="49">
        <f t="shared" si="102"/>
        <v>0.172482</v>
      </c>
      <c r="FU50" s="49">
        <f t="shared" si="103"/>
        <v>0.343026</v>
      </c>
      <c r="FV50" s="49">
        <f t="shared" si="104"/>
        <v>3.2263999999999999</v>
      </c>
      <c r="FW50" s="49">
        <f t="shared" si="105"/>
        <v>1.6893359999999999</v>
      </c>
      <c r="FX50" s="49">
        <f t="shared" si="106"/>
        <v>15.515999999999998</v>
      </c>
      <c r="FY50" s="49">
        <f t="shared" si="107"/>
        <v>0.62063999999999997</v>
      </c>
      <c r="FZ50" s="49">
        <f t="shared" si="108"/>
        <v>1.6893359999999999</v>
      </c>
      <c r="GA50" s="49">
        <f t="shared" si="109"/>
        <v>4.7181558599999995</v>
      </c>
      <c r="GB50" s="50">
        <f t="shared" si="110"/>
        <v>2.1783200657079096</v>
      </c>
      <c r="GC50" s="28">
        <f t="shared" si="111"/>
        <v>9.7199999999999995E-2</v>
      </c>
      <c r="GD50" s="28">
        <f t="shared" si="112"/>
        <v>9.7199999999999995E-2</v>
      </c>
      <c r="GE50" s="28">
        <f t="shared" si="113"/>
        <v>1.944</v>
      </c>
      <c r="GF50" s="28">
        <f t="shared" si="114"/>
        <v>0.19439999999999999</v>
      </c>
      <c r="GG50" s="28">
        <f t="shared" si="115"/>
        <v>0.28430999999999995</v>
      </c>
      <c r="GI50" s="48">
        <v>1480</v>
      </c>
      <c r="GJ50" s="49">
        <v>2180</v>
      </c>
      <c r="GK50" s="49">
        <f t="shared" si="118"/>
        <v>0.75035600000000002</v>
      </c>
      <c r="GL50" s="49">
        <f t="shared" si="119"/>
        <v>0.30410999999999999</v>
      </c>
      <c r="GM50" s="49">
        <f t="shared" si="120"/>
        <v>3.2263999999999999</v>
      </c>
      <c r="GN50" s="49">
        <f t="shared" si="121"/>
        <v>1.9505339999999998</v>
      </c>
      <c r="GO50" s="49">
        <f t="shared" si="122"/>
        <v>16.2</v>
      </c>
      <c r="GP50" s="49">
        <f t="shared" si="123"/>
        <v>0.64800000000000002</v>
      </c>
      <c r="GQ50" s="49">
        <f t="shared" si="124"/>
        <v>1.9505339999999998</v>
      </c>
      <c r="GR50" s="49">
        <f t="shared" si="125"/>
        <v>3.3181512</v>
      </c>
      <c r="GS50" s="50">
        <f t="shared" si="126"/>
        <v>1.8338349863625092</v>
      </c>
      <c r="GT50" s="28">
        <f t="shared" si="127"/>
        <v>0.11070000000000001</v>
      </c>
      <c r="GU50" s="28">
        <f t="shared" si="128"/>
        <v>0.11070000000000001</v>
      </c>
      <c r="GV50" s="28">
        <f t="shared" si="129"/>
        <v>2.214</v>
      </c>
      <c r="GW50" s="28">
        <f t="shared" si="130"/>
        <v>0.22140000000000001</v>
      </c>
      <c r="GX50" s="28">
        <f t="shared" si="131"/>
        <v>0.25737749999999998</v>
      </c>
      <c r="GZ50" s="48">
        <v>1480</v>
      </c>
      <c r="HA50" s="49">
        <v>2180</v>
      </c>
      <c r="HB50" s="49">
        <f t="shared" si="134"/>
        <v>0.75035600000000002</v>
      </c>
      <c r="HC50" s="49">
        <f t="shared" si="135"/>
        <v>0.69847199999999998</v>
      </c>
      <c r="HD50" s="49">
        <f t="shared" si="136"/>
        <v>6.6511800000000005E-3</v>
      </c>
      <c r="HE50" s="49">
        <f t="shared" si="137"/>
        <v>3.2263999999999999</v>
      </c>
      <c r="HF50" s="49">
        <f t="shared" si="138"/>
        <v>1.5903988200000001</v>
      </c>
      <c r="HG50" s="49">
        <f t="shared" si="139"/>
        <v>27.154440000000001</v>
      </c>
      <c r="HH50" s="49">
        <f t="shared" si="140"/>
        <v>1.0861776000000001</v>
      </c>
      <c r="HI50" s="49">
        <f t="shared" si="141"/>
        <v>1.5903988200000001</v>
      </c>
      <c r="HJ50" s="49">
        <f t="shared" si="142"/>
        <v>5.9733937050000003</v>
      </c>
      <c r="HK50" s="50">
        <f t="shared" si="143"/>
        <v>2.680997435221919</v>
      </c>
      <c r="HL50" s="28">
        <f t="shared" si="144"/>
        <v>9.0260999999999994E-2</v>
      </c>
      <c r="HM50" s="28">
        <f t="shared" si="145"/>
        <v>9.0260999999999994E-2</v>
      </c>
      <c r="HN50" s="28">
        <f t="shared" si="146"/>
        <v>1.80522</v>
      </c>
      <c r="HO50" s="28">
        <f t="shared" si="147"/>
        <v>0.18052199999999999</v>
      </c>
      <c r="HP50" s="28">
        <f t="shared" si="148"/>
        <v>0.20985682499999997</v>
      </c>
    </row>
    <row r="51" spans="1:2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BY51" s="36">
        <v>11</v>
      </c>
      <c r="BZ51" s="36">
        <v>12</v>
      </c>
      <c r="CA51" s="36">
        <v>22</v>
      </c>
      <c r="CB51" s="36">
        <v>23</v>
      </c>
      <c r="CC51" s="36">
        <v>24</v>
      </c>
      <c r="CD51" s="36">
        <v>33</v>
      </c>
      <c r="CE51" s="36">
        <v>36</v>
      </c>
      <c r="CS51" s="26"/>
      <c r="CT51" s="27"/>
      <c r="CU51" s="24"/>
      <c r="CV51" s="24"/>
      <c r="CW51" s="27"/>
    </row>
    <row r="52" spans="1:2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CS52" s="26"/>
      <c r="CT52" s="27"/>
      <c r="CU52" s="24"/>
      <c r="CV52" s="24"/>
      <c r="CW52" s="27"/>
    </row>
    <row r="53" spans="1:2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CS53" s="26"/>
      <c r="CT53" s="27"/>
      <c r="CU53" s="24"/>
      <c r="CV53" s="24"/>
      <c r="CW53" s="27"/>
    </row>
    <row r="54" spans="1:2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BY54" s="36"/>
      <c r="BZ54" s="36"/>
      <c r="CA54" s="36"/>
      <c r="CB54" s="36"/>
      <c r="CC54" s="36"/>
      <c r="CD54" s="36"/>
      <c r="CE54" s="36"/>
      <c r="CS54" s="26"/>
      <c r="CT54" s="27"/>
      <c r="CU54" s="24"/>
      <c r="CV54" s="24"/>
      <c r="CW54" s="27"/>
    </row>
    <row r="55" spans="1:224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CS55" s="26"/>
      <c r="CT55" s="27"/>
      <c r="CU55" s="24"/>
      <c r="CV55" s="24"/>
      <c r="CW55" s="27"/>
    </row>
    <row r="56" spans="1:224" hidden="1" x14ac:dyDescent="0.25">
      <c r="CS56" s="26"/>
      <c r="CT56" s="27"/>
      <c r="CU56" s="24"/>
      <c r="CV56" s="24"/>
      <c r="CW56" s="27"/>
    </row>
    <row r="57" spans="1:224" hidden="1" x14ac:dyDescent="0.25">
      <c r="CS57" s="26"/>
      <c r="CT57" s="27"/>
      <c r="CU57" s="24"/>
      <c r="CV57" s="24"/>
      <c r="CW57" s="27"/>
    </row>
    <row r="58" spans="1:224" hidden="1" x14ac:dyDescent="0.25">
      <c r="CS58" s="26"/>
      <c r="CT58" s="27"/>
      <c r="CU58" s="24"/>
      <c r="CV58" s="24"/>
      <c r="CW58" s="27"/>
    </row>
    <row r="59" spans="1:224" hidden="1" x14ac:dyDescent="0.25">
      <c r="CS59" s="26"/>
      <c r="CT59" s="27"/>
      <c r="CU59" s="24"/>
      <c r="CV59" s="24"/>
      <c r="CW59" s="27"/>
    </row>
    <row r="60" spans="1:224" hidden="1" x14ac:dyDescent="0.25">
      <c r="CS60" s="26"/>
      <c r="CT60" s="27"/>
      <c r="CU60" s="24"/>
      <c r="CV60" s="24"/>
      <c r="CW60" s="27"/>
    </row>
    <row r="61" spans="1:224" hidden="1" x14ac:dyDescent="0.25">
      <c r="CS61" s="26"/>
      <c r="CT61" s="27"/>
      <c r="CU61" s="24"/>
      <c r="CV61" s="24"/>
      <c r="CW61" s="27"/>
    </row>
    <row r="62" spans="1:224" hidden="1" x14ac:dyDescent="0.25">
      <c r="CS62" s="26"/>
      <c r="CT62" s="27"/>
      <c r="CU62" s="24"/>
      <c r="CV62" s="24"/>
      <c r="CW62" s="27"/>
    </row>
    <row r="63" spans="1:224" hidden="1" x14ac:dyDescent="0.25">
      <c r="CS63" s="26"/>
      <c r="CT63" s="27"/>
      <c r="CU63" s="24"/>
      <c r="CV63" s="24"/>
      <c r="CW63" s="27"/>
    </row>
    <row r="64" spans="1:224" hidden="1" x14ac:dyDescent="0.25">
      <c r="CS64" s="26"/>
      <c r="CT64" s="27"/>
      <c r="CU64" s="24"/>
      <c r="CV64" s="24"/>
      <c r="CW64" s="27"/>
    </row>
    <row r="65" spans="97:101" hidden="1" x14ac:dyDescent="0.25">
      <c r="CS65" s="26"/>
      <c r="CT65" s="27"/>
      <c r="CU65" s="24"/>
      <c r="CV65" s="24"/>
      <c r="CW65" s="27"/>
    </row>
    <row r="66" spans="97:101" hidden="1" x14ac:dyDescent="0.25">
      <c r="CS66" s="26"/>
      <c r="CT66" s="27"/>
      <c r="CU66" s="24"/>
      <c r="CV66" s="24"/>
      <c r="CW66" s="27"/>
    </row>
    <row r="67" spans="97:101" hidden="1" x14ac:dyDescent="0.25">
      <c r="CS67" s="26"/>
      <c r="CT67" s="27"/>
      <c r="CU67" s="24"/>
      <c r="CV67" s="24"/>
      <c r="CW67" s="27"/>
    </row>
    <row r="68" spans="97:101" hidden="1" x14ac:dyDescent="0.25">
      <c r="CS68" s="26"/>
      <c r="CT68" s="27"/>
      <c r="CU68" s="24"/>
      <c r="CV68" s="24"/>
      <c r="CW68" s="27"/>
    </row>
    <row r="69" spans="97:101" hidden="1" x14ac:dyDescent="0.25">
      <c r="CS69" s="26"/>
      <c r="CT69" s="27"/>
      <c r="CU69" s="24"/>
      <c r="CV69" s="24"/>
      <c r="CW69" s="27"/>
    </row>
    <row r="70" spans="97:101" hidden="1" x14ac:dyDescent="0.25">
      <c r="CS70" s="26"/>
      <c r="CT70" s="27"/>
      <c r="CU70" s="24"/>
      <c r="CV70" s="24"/>
      <c r="CW70" s="27"/>
    </row>
    <row r="71" spans="97:101" hidden="1" x14ac:dyDescent="0.25">
      <c r="CS71" s="26"/>
      <c r="CT71" s="27"/>
      <c r="CU71" s="24"/>
      <c r="CV71" s="24"/>
      <c r="CW71" s="27"/>
    </row>
    <row r="72" spans="97:101" hidden="1" x14ac:dyDescent="0.25">
      <c r="CS72" s="26"/>
      <c r="CT72" s="27"/>
      <c r="CU72" s="24"/>
      <c r="CV72" s="24"/>
      <c r="CW72" s="27"/>
    </row>
    <row r="73" spans="97:101" hidden="1" x14ac:dyDescent="0.25">
      <c r="CS73" s="26"/>
      <c r="CT73" s="27"/>
      <c r="CU73" s="24"/>
      <c r="CV73" s="24"/>
      <c r="CW73" s="27"/>
    </row>
    <row r="74" spans="97:101" hidden="1" x14ac:dyDescent="0.25">
      <c r="CS74" s="26"/>
      <c r="CT74" s="27"/>
      <c r="CU74" s="24"/>
      <c r="CV74" s="24"/>
      <c r="CW74" s="27"/>
    </row>
    <row r="75" spans="97:101" hidden="1" x14ac:dyDescent="0.25">
      <c r="CS75" s="26"/>
      <c r="CT75" s="27"/>
      <c r="CU75" s="24"/>
      <c r="CV75" s="24"/>
      <c r="CW75" s="27"/>
    </row>
    <row r="76" spans="97:101" hidden="1" x14ac:dyDescent="0.25">
      <c r="CS76" s="26"/>
      <c r="CT76" s="27"/>
      <c r="CU76" s="24"/>
      <c r="CV76" s="24"/>
      <c r="CW76" s="27"/>
    </row>
    <row r="77" spans="97:101" hidden="1" x14ac:dyDescent="0.25">
      <c r="CS77" s="26"/>
      <c r="CT77" s="27"/>
      <c r="CU77" s="24"/>
      <c r="CV77" s="24"/>
      <c r="CW77" s="27"/>
    </row>
    <row r="78" spans="97:101" hidden="1" x14ac:dyDescent="0.25">
      <c r="CS78" s="26"/>
      <c r="CT78" s="27"/>
      <c r="CU78" s="24"/>
      <c r="CV78" s="24"/>
      <c r="CW78" s="27"/>
    </row>
    <row r="79" spans="97:101" hidden="1" x14ac:dyDescent="0.25">
      <c r="CS79" s="26"/>
      <c r="CT79" s="27"/>
      <c r="CU79" s="24"/>
      <c r="CV79" s="24"/>
      <c r="CW79" s="27"/>
    </row>
    <row r="80" spans="97:101" hidden="1" x14ac:dyDescent="0.25">
      <c r="CS80" s="26"/>
      <c r="CT80" s="27"/>
      <c r="CU80" s="24"/>
      <c r="CV80" s="24"/>
      <c r="CW80" s="27"/>
    </row>
    <row r="81" spans="97:101" hidden="1" x14ac:dyDescent="0.25">
      <c r="CS81" s="26"/>
      <c r="CT81" s="27"/>
      <c r="CU81" s="24"/>
      <c r="CV81" s="24"/>
      <c r="CW81" s="27"/>
    </row>
    <row r="82" spans="97:101" hidden="1" x14ac:dyDescent="0.25">
      <c r="CS82" s="26"/>
      <c r="CT82" s="27"/>
      <c r="CU82" s="24"/>
      <c r="CV82" s="24"/>
      <c r="CW82" s="27"/>
    </row>
    <row r="83" spans="97:101" hidden="1" x14ac:dyDescent="0.25">
      <c r="CS83" s="26"/>
      <c r="CT83" s="27"/>
      <c r="CU83" s="24"/>
      <c r="CV83" s="24"/>
      <c r="CW83" s="27"/>
    </row>
    <row r="84" spans="97:101" hidden="1" x14ac:dyDescent="0.25">
      <c r="CS84" s="26"/>
      <c r="CT84" s="27"/>
      <c r="CU84" s="24"/>
      <c r="CV84" s="24"/>
      <c r="CW84" s="27"/>
    </row>
    <row r="85" spans="97:101" hidden="1" x14ac:dyDescent="0.25">
      <c r="CS85" s="26"/>
      <c r="CT85" s="27"/>
      <c r="CU85" s="24"/>
      <c r="CV85" s="24"/>
      <c r="CW85" s="27"/>
    </row>
    <row r="86" spans="97:101" hidden="1" x14ac:dyDescent="0.25">
      <c r="CS86" s="26"/>
      <c r="CT86" s="27"/>
      <c r="CU86" s="24"/>
      <c r="CV86" s="24"/>
      <c r="CW86" s="27"/>
    </row>
    <row r="87" spans="97:101" hidden="1" x14ac:dyDescent="0.25">
      <c r="CS87" s="26"/>
      <c r="CT87" s="27"/>
      <c r="CU87" s="24"/>
      <c r="CV87" s="24"/>
      <c r="CW87" s="27"/>
    </row>
    <row r="88" spans="97:101" hidden="1" x14ac:dyDescent="0.25">
      <c r="CS88" s="26"/>
      <c r="CT88" s="27"/>
      <c r="CU88" s="24"/>
      <c r="CV88" s="24"/>
      <c r="CW88" s="27"/>
    </row>
    <row r="89" spans="97:101" hidden="1" x14ac:dyDescent="0.25">
      <c r="CS89" s="26"/>
      <c r="CT89" s="27"/>
      <c r="CU89" s="24"/>
      <c r="CV89" s="24"/>
      <c r="CW89" s="27"/>
    </row>
    <row r="90" spans="97:101" hidden="1" x14ac:dyDescent="0.25">
      <c r="CS90" s="26"/>
      <c r="CT90" s="27"/>
      <c r="CU90" s="24"/>
      <c r="CV90" s="24"/>
      <c r="CW90" s="27"/>
    </row>
    <row r="91" spans="97:101" hidden="1" x14ac:dyDescent="0.25">
      <c r="CS91" s="26"/>
      <c r="CT91" s="27"/>
      <c r="CU91" s="24"/>
      <c r="CV91" s="24"/>
      <c r="CW91" s="27"/>
    </row>
    <row r="92" spans="97:101" hidden="1" x14ac:dyDescent="0.25">
      <c r="CS92" s="26"/>
      <c r="CT92" s="27"/>
      <c r="CU92" s="24"/>
      <c r="CV92" s="24"/>
      <c r="CW92" s="27"/>
    </row>
    <row r="93" spans="97:101" hidden="1" x14ac:dyDescent="0.25">
      <c r="CS93" s="26"/>
      <c r="CT93" s="27"/>
      <c r="CU93" s="24"/>
      <c r="CV93" s="24"/>
      <c r="CW93" s="27"/>
    </row>
    <row r="94" spans="97:101" hidden="1" x14ac:dyDescent="0.25">
      <c r="CS94" s="26"/>
      <c r="CT94" s="27"/>
      <c r="CU94" s="24"/>
      <c r="CV94" s="24"/>
      <c r="CW94" s="27"/>
    </row>
    <row r="95" spans="97:101" hidden="1" x14ac:dyDescent="0.25">
      <c r="CS95" s="26"/>
      <c r="CT95" s="27"/>
      <c r="CU95" s="24"/>
      <c r="CV95" s="24"/>
      <c r="CW95" s="27"/>
    </row>
    <row r="96" spans="97:101" hidden="1" x14ac:dyDescent="0.25">
      <c r="CS96" s="26"/>
      <c r="CT96" s="27"/>
      <c r="CU96" s="24"/>
      <c r="CV96" s="24"/>
      <c r="CW96" s="27"/>
    </row>
    <row r="97" spans="97:101" hidden="1" x14ac:dyDescent="0.25">
      <c r="CS97" s="26"/>
      <c r="CT97" s="27"/>
      <c r="CU97" s="24"/>
      <c r="CV97" s="24"/>
      <c r="CW97" s="27"/>
    </row>
    <row r="98" spans="97:101" hidden="1" x14ac:dyDescent="0.25">
      <c r="CS98" s="26"/>
      <c r="CT98" s="27"/>
      <c r="CU98" s="24"/>
      <c r="CV98" s="24"/>
      <c r="CW98" s="27"/>
    </row>
    <row r="99" spans="97:101" hidden="1" x14ac:dyDescent="0.25">
      <c r="CS99" s="26"/>
      <c r="CT99" s="27"/>
      <c r="CU99" s="24"/>
      <c r="CV99" s="24"/>
      <c r="CW99" s="27"/>
    </row>
    <row r="100" spans="97:101" hidden="1" x14ac:dyDescent="0.25">
      <c r="CS100" s="26"/>
      <c r="CT100" s="27"/>
      <c r="CU100" s="24"/>
      <c r="CV100" s="24"/>
      <c r="CW100" s="27"/>
    </row>
    <row r="101" spans="97:101" hidden="1" x14ac:dyDescent="0.25">
      <c r="CS101" s="26"/>
      <c r="CT101" s="27"/>
      <c r="CU101" s="24"/>
      <c r="CV101" s="24"/>
      <c r="CW101" s="27"/>
    </row>
    <row r="102" spans="97:101" hidden="1" x14ac:dyDescent="0.25">
      <c r="CS102" s="26"/>
      <c r="CT102" s="27"/>
      <c r="CU102" s="24"/>
      <c r="CV102" s="24"/>
      <c r="CW102" s="27"/>
    </row>
    <row r="103" spans="97:101" hidden="1" x14ac:dyDescent="0.25">
      <c r="CS103" s="26"/>
      <c r="CT103" s="27"/>
      <c r="CU103" s="24"/>
      <c r="CV103" s="24"/>
      <c r="CW103" s="27"/>
    </row>
    <row r="104" spans="97:101" hidden="1" x14ac:dyDescent="0.25">
      <c r="CS104" s="26"/>
      <c r="CT104" s="27"/>
      <c r="CU104" s="24"/>
      <c r="CV104" s="24"/>
      <c r="CW104" s="27"/>
    </row>
    <row r="105" spans="97:101" hidden="1" x14ac:dyDescent="0.25">
      <c r="CS105" s="26"/>
      <c r="CT105" s="27"/>
      <c r="CU105" s="24"/>
      <c r="CV105" s="24"/>
      <c r="CW105" s="27"/>
    </row>
    <row r="106" spans="97:101" hidden="1" x14ac:dyDescent="0.25">
      <c r="CS106" s="26"/>
      <c r="CT106" s="27"/>
      <c r="CU106" s="24"/>
      <c r="CV106" s="24"/>
      <c r="CW106" s="27"/>
    </row>
    <row r="107" spans="97:101" hidden="1" x14ac:dyDescent="0.25">
      <c r="CS107" s="26"/>
      <c r="CT107" s="27"/>
      <c r="CU107" s="24"/>
      <c r="CV107" s="24"/>
      <c r="CW107" s="27"/>
    </row>
    <row r="108" spans="97:101" hidden="1" x14ac:dyDescent="0.25">
      <c r="CS108" s="26"/>
      <c r="CT108" s="27"/>
      <c r="CU108" s="24"/>
      <c r="CV108" s="24"/>
      <c r="CW108" s="27"/>
    </row>
    <row r="109" spans="97:101" hidden="1" x14ac:dyDescent="0.25">
      <c r="CS109" s="26"/>
      <c r="CT109" s="27"/>
      <c r="CU109" s="24"/>
      <c r="CV109" s="24"/>
      <c r="CW109" s="27"/>
    </row>
    <row r="110" spans="97:101" hidden="1" x14ac:dyDescent="0.25">
      <c r="CS110" s="26"/>
      <c r="CT110" s="27"/>
      <c r="CU110" s="24"/>
      <c r="CV110" s="24"/>
      <c r="CW110" s="27"/>
    </row>
    <row r="111" spans="97:101" hidden="1" x14ac:dyDescent="0.25">
      <c r="CS111" s="26"/>
      <c r="CT111" s="27"/>
      <c r="CU111" s="24"/>
      <c r="CV111" s="24"/>
      <c r="CW111" s="27"/>
    </row>
    <row r="112" spans="97:101" hidden="1" x14ac:dyDescent="0.25">
      <c r="CS112" s="26"/>
      <c r="CT112" s="27"/>
      <c r="CU112" s="24"/>
      <c r="CV112" s="24"/>
      <c r="CW112" s="27"/>
    </row>
    <row r="113" spans="97:101" hidden="1" x14ac:dyDescent="0.25">
      <c r="CS113" s="26"/>
      <c r="CT113" s="27"/>
      <c r="CU113" s="24"/>
      <c r="CV113" s="24"/>
      <c r="CW113" s="27"/>
    </row>
    <row r="114" spans="97:101" hidden="1" x14ac:dyDescent="0.25">
      <c r="CS114" s="26"/>
      <c r="CT114" s="27"/>
      <c r="CU114" s="24"/>
      <c r="CV114" s="24"/>
      <c r="CW114" s="27"/>
    </row>
    <row r="115" spans="97:101" hidden="1" x14ac:dyDescent="0.25">
      <c r="CS115" s="26"/>
      <c r="CT115" s="27"/>
      <c r="CU115" s="24"/>
      <c r="CV115" s="24"/>
      <c r="CW115" s="27"/>
    </row>
    <row r="116" spans="97:101" hidden="1" x14ac:dyDescent="0.25">
      <c r="CS116" s="26"/>
      <c r="CT116" s="27"/>
      <c r="CU116" s="24"/>
      <c r="CV116" s="24"/>
      <c r="CW116" s="27"/>
    </row>
    <row r="117" spans="97:101" hidden="1" x14ac:dyDescent="0.25">
      <c r="CS117" s="26"/>
      <c r="CT117" s="27"/>
      <c r="CU117" s="24"/>
      <c r="CV117" s="24"/>
      <c r="CW117" s="27"/>
    </row>
    <row r="118" spans="97:101" hidden="1" x14ac:dyDescent="0.25">
      <c r="CS118" s="26"/>
      <c r="CT118" s="27"/>
      <c r="CU118" s="24"/>
      <c r="CV118" s="24"/>
      <c r="CW118" s="27"/>
    </row>
    <row r="119" spans="97:101" hidden="1" x14ac:dyDescent="0.25">
      <c r="CS119" s="26"/>
      <c r="CT119" s="27"/>
      <c r="CU119" s="24"/>
      <c r="CV119" s="24"/>
      <c r="CW119" s="27"/>
    </row>
    <row r="120" spans="97:101" hidden="1" x14ac:dyDescent="0.25">
      <c r="CS120" s="26"/>
      <c r="CT120" s="27"/>
      <c r="CU120" s="24"/>
      <c r="CV120" s="24"/>
      <c r="CW120" s="27"/>
    </row>
    <row r="121" spans="97:101" hidden="1" x14ac:dyDescent="0.25">
      <c r="CS121" s="26"/>
      <c r="CT121" s="27"/>
      <c r="CU121" s="24"/>
      <c r="CV121" s="24"/>
      <c r="CW121" s="27"/>
    </row>
    <row r="122" spans="97:101" hidden="1" x14ac:dyDescent="0.25">
      <c r="CS122" s="26"/>
      <c r="CT122" s="27"/>
      <c r="CU122" s="24"/>
      <c r="CV122" s="24"/>
      <c r="CW122" s="27"/>
    </row>
    <row r="123" spans="97:101" hidden="1" x14ac:dyDescent="0.25">
      <c r="CS123" s="26"/>
      <c r="CT123" s="27"/>
      <c r="CU123" s="24"/>
      <c r="CV123" s="24"/>
      <c r="CW123" s="27"/>
    </row>
    <row r="124" spans="97:101" hidden="1" x14ac:dyDescent="0.25">
      <c r="CS124" s="26"/>
      <c r="CT124" s="27"/>
      <c r="CU124" s="24"/>
      <c r="CV124" s="24"/>
      <c r="CW124" s="27"/>
    </row>
    <row r="125" spans="97:101" hidden="1" x14ac:dyDescent="0.25">
      <c r="CS125" s="26"/>
      <c r="CT125" s="27"/>
      <c r="CU125" s="24"/>
      <c r="CV125" s="24"/>
      <c r="CW125" s="27"/>
    </row>
    <row r="126" spans="97:101" hidden="1" x14ac:dyDescent="0.25">
      <c r="CS126" s="26"/>
      <c r="CT126" s="27"/>
      <c r="CU126" s="24"/>
      <c r="CV126" s="24"/>
      <c r="CW126" s="27"/>
    </row>
    <row r="127" spans="97:101" hidden="1" x14ac:dyDescent="0.25">
      <c r="CS127" s="26"/>
      <c r="CT127" s="27"/>
      <c r="CU127" s="24"/>
      <c r="CV127" s="24"/>
      <c r="CW127" s="27"/>
    </row>
    <row r="128" spans="97:101" hidden="1" x14ac:dyDescent="0.25">
      <c r="CS128" s="26"/>
      <c r="CT128" s="27"/>
      <c r="CU128" s="24"/>
      <c r="CV128" s="24"/>
      <c r="CW128" s="27"/>
    </row>
    <row r="129" spans="97:101" hidden="1" x14ac:dyDescent="0.25">
      <c r="CS129" s="26"/>
      <c r="CT129" s="27"/>
      <c r="CU129" s="24"/>
      <c r="CV129" s="24"/>
      <c r="CW129" s="27"/>
    </row>
    <row r="130" spans="97:101" hidden="1" x14ac:dyDescent="0.25">
      <c r="CS130" s="26"/>
      <c r="CT130" s="27"/>
      <c r="CU130" s="24"/>
      <c r="CV130" s="24"/>
      <c r="CW130" s="27"/>
    </row>
    <row r="131" spans="97:101" hidden="1" x14ac:dyDescent="0.25">
      <c r="CS131" s="26"/>
      <c r="CT131" s="27"/>
      <c r="CU131" s="24"/>
      <c r="CV131" s="24"/>
      <c r="CW131" s="27"/>
    </row>
    <row r="132" spans="97:101" hidden="1" x14ac:dyDescent="0.25">
      <c r="CS132" s="26"/>
      <c r="CT132" s="27"/>
      <c r="CU132" s="24"/>
      <c r="CV132" s="24"/>
      <c r="CW132" s="27"/>
    </row>
    <row r="133" spans="97:101" hidden="1" x14ac:dyDescent="0.25">
      <c r="CS133" s="26"/>
      <c r="CT133" s="27"/>
      <c r="CU133" s="24"/>
      <c r="CV133" s="24"/>
      <c r="CW133" s="27"/>
    </row>
    <row r="134" spans="97:101" hidden="1" x14ac:dyDescent="0.25">
      <c r="CS134" s="26"/>
      <c r="CT134" s="27"/>
      <c r="CU134" s="24"/>
      <c r="CV134" s="24"/>
      <c r="CW134" s="27"/>
    </row>
    <row r="135" spans="97:101" hidden="1" x14ac:dyDescent="0.25">
      <c r="CS135" s="26"/>
      <c r="CT135" s="27"/>
      <c r="CU135" s="24"/>
      <c r="CV135" s="24"/>
      <c r="CW135" s="27"/>
    </row>
    <row r="136" spans="97:101" hidden="1" x14ac:dyDescent="0.25">
      <c r="CS136" s="26"/>
      <c r="CT136" s="27"/>
      <c r="CU136" s="24"/>
      <c r="CV136" s="24"/>
      <c r="CW136" s="27"/>
    </row>
    <row r="137" spans="97:101" hidden="1" x14ac:dyDescent="0.25">
      <c r="CS137" s="26"/>
      <c r="CT137" s="27"/>
      <c r="CU137" s="24"/>
      <c r="CV137" s="24"/>
      <c r="CW137" s="27"/>
    </row>
    <row r="138" spans="97:101" hidden="1" x14ac:dyDescent="0.25">
      <c r="CS138" s="26"/>
      <c r="CT138" s="27"/>
      <c r="CU138" s="24"/>
      <c r="CV138" s="24"/>
      <c r="CW138" s="27"/>
    </row>
    <row r="139" spans="97:101" hidden="1" x14ac:dyDescent="0.25">
      <c r="CS139" s="26"/>
      <c r="CT139" s="27"/>
      <c r="CU139" s="24"/>
      <c r="CV139" s="24"/>
      <c r="CW139" s="27"/>
    </row>
    <row r="140" spans="97:101" hidden="1" x14ac:dyDescent="0.25">
      <c r="CS140" s="26"/>
      <c r="CT140" s="27"/>
      <c r="CU140" s="24"/>
      <c r="CV140" s="24"/>
      <c r="CW140" s="27"/>
    </row>
    <row r="141" spans="97:101" hidden="1" x14ac:dyDescent="0.25">
      <c r="CS141" s="26"/>
      <c r="CT141" s="27"/>
      <c r="CU141" s="24"/>
      <c r="CV141" s="24"/>
      <c r="CW141" s="27"/>
    </row>
    <row r="142" spans="97:101" hidden="1" x14ac:dyDescent="0.25">
      <c r="CS142" s="26"/>
      <c r="CT142" s="27"/>
      <c r="CU142" s="24"/>
      <c r="CV142" s="24"/>
      <c r="CW142" s="27"/>
    </row>
    <row r="143" spans="97:101" hidden="1" x14ac:dyDescent="0.25">
      <c r="CS143" s="26"/>
      <c r="CT143" s="27"/>
      <c r="CU143" s="24"/>
      <c r="CV143" s="24"/>
      <c r="CW143" s="27"/>
    </row>
    <row r="144" spans="97:101" hidden="1" x14ac:dyDescent="0.25">
      <c r="CS144" s="26"/>
      <c r="CT144" s="27"/>
      <c r="CU144" s="24"/>
      <c r="CV144" s="24"/>
      <c r="CW144" s="27"/>
    </row>
    <row r="145" spans="97:101" hidden="1" x14ac:dyDescent="0.25">
      <c r="CS145" s="26"/>
      <c r="CT145" s="27"/>
      <c r="CU145" s="24"/>
      <c r="CV145" s="24"/>
      <c r="CW145" s="27"/>
    </row>
    <row r="146" spans="97:101" hidden="1" x14ac:dyDescent="0.25">
      <c r="CS146" s="26"/>
      <c r="CT146" s="27"/>
      <c r="CU146" s="24"/>
      <c r="CV146" s="24"/>
      <c r="CW146" s="27"/>
    </row>
    <row r="147" spans="97:101" hidden="1" x14ac:dyDescent="0.25">
      <c r="CS147" s="26"/>
      <c r="CT147" s="27"/>
      <c r="CU147" s="24"/>
      <c r="CV147" s="24"/>
      <c r="CW147" s="27"/>
    </row>
    <row r="148" spans="97:101" hidden="1" x14ac:dyDescent="0.25">
      <c r="CS148" s="26"/>
      <c r="CT148" s="27"/>
      <c r="CU148" s="24"/>
      <c r="CV148" s="24"/>
      <c r="CW148" s="27"/>
    </row>
    <row r="149" spans="97:101" hidden="1" x14ac:dyDescent="0.25">
      <c r="CS149" s="26"/>
      <c r="CT149" s="27"/>
      <c r="CU149" s="24"/>
      <c r="CV149" s="24"/>
      <c r="CW149" s="27"/>
    </row>
    <row r="150" spans="97:101" hidden="1" x14ac:dyDescent="0.25">
      <c r="CS150" s="26"/>
      <c r="CT150" s="27"/>
      <c r="CU150" s="24"/>
      <c r="CV150" s="24"/>
      <c r="CW150" s="27"/>
    </row>
  </sheetData>
  <sheetProtection algorithmName="SHA-512" hashValue="etb8yWUBmzOEKYzgb2yPlSht6rEv0ytAt2aX2LeUT12Q04y4Db6LWTBf/JOdoSBpTRlSsaeEx9jYdpEzR6WaFQ==" saltValue="P4GxPonFQ47PHyI7a6eycA==" spinCount="100000" sheet="1" objects="1" scenarios="1"/>
  <mergeCells count="324">
    <mergeCell ref="AJ49:AS49"/>
    <mergeCell ref="AT49:AV49"/>
    <mergeCell ref="AW49:BA49"/>
    <mergeCell ref="AT50:AV50"/>
    <mergeCell ref="AW50:BA50"/>
    <mergeCell ref="AT46:AV46"/>
    <mergeCell ref="AW46:BA46"/>
    <mergeCell ref="AJ47:AS47"/>
    <mergeCell ref="AT47:AV47"/>
    <mergeCell ref="AW47:BA47"/>
    <mergeCell ref="AJ48:AS48"/>
    <mergeCell ref="AT48:AV48"/>
    <mergeCell ref="AW48:BA48"/>
    <mergeCell ref="C44:AF44"/>
    <mergeCell ref="AJ44:AS44"/>
    <mergeCell ref="AT44:AV44"/>
    <mergeCell ref="AW44:BA44"/>
    <mergeCell ref="AJ45:AS45"/>
    <mergeCell ref="AT45:AV45"/>
    <mergeCell ref="AW45:BA45"/>
    <mergeCell ref="C42:AF42"/>
    <mergeCell ref="AJ42:AS42"/>
    <mergeCell ref="AT42:AV42"/>
    <mergeCell ref="AW42:BA42"/>
    <mergeCell ref="C43:AF43"/>
    <mergeCell ref="AJ43:AS43"/>
    <mergeCell ref="AT43:AV43"/>
    <mergeCell ref="AW43:BA43"/>
    <mergeCell ref="AT40:AV40"/>
    <mergeCell ref="AW40:BA40"/>
    <mergeCell ref="C41:AF41"/>
    <mergeCell ref="AJ41:AS41"/>
    <mergeCell ref="AT41:AV41"/>
    <mergeCell ref="AW41:BA41"/>
    <mergeCell ref="AL34:AO34"/>
    <mergeCell ref="AQ34:AS34"/>
    <mergeCell ref="AT34:AU34"/>
    <mergeCell ref="AV34:AW34"/>
    <mergeCell ref="C35:D35"/>
    <mergeCell ref="C36:AF39"/>
    <mergeCell ref="AJ37:AW37"/>
    <mergeCell ref="AJ39:BA39"/>
    <mergeCell ref="T34:U34"/>
    <mergeCell ref="V34:X34"/>
    <mergeCell ref="Y34:Z34"/>
    <mergeCell ref="AA34:AB34"/>
    <mergeCell ref="AD34:AF34"/>
    <mergeCell ref="AJ34:AK34"/>
    <mergeCell ref="AL33:AO33"/>
    <mergeCell ref="AQ33:AS33"/>
    <mergeCell ref="AT33:AU33"/>
    <mergeCell ref="AV33:AW33"/>
    <mergeCell ref="C34:D34"/>
    <mergeCell ref="E34:F34"/>
    <mergeCell ref="G34:I34"/>
    <mergeCell ref="J34:L34"/>
    <mergeCell ref="M34:O34"/>
    <mergeCell ref="P34:S34"/>
    <mergeCell ref="T33:U33"/>
    <mergeCell ref="V33:X33"/>
    <mergeCell ref="Y33:Z33"/>
    <mergeCell ref="AA33:AB33"/>
    <mergeCell ref="AD33:AF33"/>
    <mergeCell ref="AJ33:AK33"/>
    <mergeCell ref="C33:D33"/>
    <mergeCell ref="E33:F33"/>
    <mergeCell ref="G33:I33"/>
    <mergeCell ref="J33:L33"/>
    <mergeCell ref="M33:O33"/>
    <mergeCell ref="P33:S33"/>
    <mergeCell ref="AL31:AO31"/>
    <mergeCell ref="AQ31:AS31"/>
    <mergeCell ref="AT31:AU31"/>
    <mergeCell ref="AV31:AW31"/>
    <mergeCell ref="C32:D32"/>
    <mergeCell ref="E32:F32"/>
    <mergeCell ref="G32:I32"/>
    <mergeCell ref="J32:L32"/>
    <mergeCell ref="M32:O32"/>
    <mergeCell ref="P32:S32"/>
    <mergeCell ref="T31:U31"/>
    <mergeCell ref="V31:X31"/>
    <mergeCell ref="Y31:Z31"/>
    <mergeCell ref="AA31:AB31"/>
    <mergeCell ref="AD31:AF31"/>
    <mergeCell ref="AJ31:AK31"/>
    <mergeCell ref="AL32:AO32"/>
    <mergeCell ref="AQ32:AS32"/>
    <mergeCell ref="AT32:AU32"/>
    <mergeCell ref="AV32:AW32"/>
    <mergeCell ref="AA32:AB32"/>
    <mergeCell ref="AD32:AF32"/>
    <mergeCell ref="AJ32:AK32"/>
    <mergeCell ref="C31:D31"/>
    <mergeCell ref="E31:F31"/>
    <mergeCell ref="G31:I31"/>
    <mergeCell ref="J31:L31"/>
    <mergeCell ref="M31:O31"/>
    <mergeCell ref="P31:S31"/>
    <mergeCell ref="T30:U30"/>
    <mergeCell ref="V30:X30"/>
    <mergeCell ref="Y30:Z30"/>
    <mergeCell ref="T32:U32"/>
    <mergeCell ref="V32:X32"/>
    <mergeCell ref="Y32:Z32"/>
    <mergeCell ref="AQ29:AS29"/>
    <mergeCell ref="AT29:AU29"/>
    <mergeCell ref="AV29:AW29"/>
    <mergeCell ref="C30:D30"/>
    <mergeCell ref="E30:F30"/>
    <mergeCell ref="G30:I30"/>
    <mergeCell ref="J30:L30"/>
    <mergeCell ref="M30:O30"/>
    <mergeCell ref="P30:S30"/>
    <mergeCell ref="T29:U29"/>
    <mergeCell ref="V29:X29"/>
    <mergeCell ref="Y29:Z29"/>
    <mergeCell ref="AA29:AB29"/>
    <mergeCell ref="AD29:AF29"/>
    <mergeCell ref="AJ29:AK29"/>
    <mergeCell ref="AL30:AO30"/>
    <mergeCell ref="AQ30:AS30"/>
    <mergeCell ref="AT30:AU30"/>
    <mergeCell ref="AV30:AW30"/>
    <mergeCell ref="AA30:AB30"/>
    <mergeCell ref="AD30:AF30"/>
    <mergeCell ref="AJ30:AK30"/>
    <mergeCell ref="C29:D29"/>
    <mergeCell ref="E29:F29"/>
    <mergeCell ref="G29:I29"/>
    <mergeCell ref="J29:L29"/>
    <mergeCell ref="M29:O29"/>
    <mergeCell ref="P29:S29"/>
    <mergeCell ref="T28:U28"/>
    <mergeCell ref="V28:X28"/>
    <mergeCell ref="Y28:Z28"/>
    <mergeCell ref="AL27:AO27"/>
    <mergeCell ref="G27:I27"/>
    <mergeCell ref="J27:L27"/>
    <mergeCell ref="M27:O27"/>
    <mergeCell ref="P27:S27"/>
    <mergeCell ref="AL29:AO29"/>
    <mergeCell ref="AQ27:AS27"/>
    <mergeCell ref="AT27:AU27"/>
    <mergeCell ref="AV27:AW27"/>
    <mergeCell ref="C28:D28"/>
    <mergeCell ref="E28:F28"/>
    <mergeCell ref="G28:I28"/>
    <mergeCell ref="J28:L28"/>
    <mergeCell ref="M28:O28"/>
    <mergeCell ref="P28:S28"/>
    <mergeCell ref="T27:U27"/>
    <mergeCell ref="V27:X27"/>
    <mergeCell ref="Y27:Z27"/>
    <mergeCell ref="AA27:AB27"/>
    <mergeCell ref="AD27:AF27"/>
    <mergeCell ref="AJ27:AK27"/>
    <mergeCell ref="AL28:AO28"/>
    <mergeCell ref="AQ28:AS28"/>
    <mergeCell ref="AT28:AU28"/>
    <mergeCell ref="AV28:AW28"/>
    <mergeCell ref="AA28:AB28"/>
    <mergeCell ref="AD28:AF28"/>
    <mergeCell ref="AJ28:AK28"/>
    <mergeCell ref="C27:D27"/>
    <mergeCell ref="E27:F27"/>
    <mergeCell ref="AL25:AO25"/>
    <mergeCell ref="AQ25:AS25"/>
    <mergeCell ref="AT25:AU25"/>
    <mergeCell ref="AV25:AW25"/>
    <mergeCell ref="C26:D26"/>
    <mergeCell ref="E26:F26"/>
    <mergeCell ref="G26:I26"/>
    <mergeCell ref="J26:L26"/>
    <mergeCell ref="M26:O26"/>
    <mergeCell ref="P26:S26"/>
    <mergeCell ref="T25:U25"/>
    <mergeCell ref="V25:X25"/>
    <mergeCell ref="Y25:Z25"/>
    <mergeCell ref="AA25:AB25"/>
    <mergeCell ref="AD25:AF25"/>
    <mergeCell ref="AJ25:AK25"/>
    <mergeCell ref="AL26:AO26"/>
    <mergeCell ref="AQ26:AS26"/>
    <mergeCell ref="AT26:AU26"/>
    <mergeCell ref="AV26:AW26"/>
    <mergeCell ref="AA26:AB26"/>
    <mergeCell ref="AD26:AF26"/>
    <mergeCell ref="AJ26:AK26"/>
    <mergeCell ref="C25:D25"/>
    <mergeCell ref="E25:F25"/>
    <mergeCell ref="G25:I25"/>
    <mergeCell ref="J25:L25"/>
    <mergeCell ref="M25:O25"/>
    <mergeCell ref="P25:S25"/>
    <mergeCell ref="T24:U24"/>
    <mergeCell ref="V24:X24"/>
    <mergeCell ref="Y24:Z24"/>
    <mergeCell ref="T26:U26"/>
    <mergeCell ref="V26:X26"/>
    <mergeCell ref="Y26:Z26"/>
    <mergeCell ref="AV23:AW23"/>
    <mergeCell ref="C24:D24"/>
    <mergeCell ref="E24:F24"/>
    <mergeCell ref="G24:I24"/>
    <mergeCell ref="J24:L24"/>
    <mergeCell ref="M24:O24"/>
    <mergeCell ref="P24:S24"/>
    <mergeCell ref="T23:U23"/>
    <mergeCell ref="V23:X23"/>
    <mergeCell ref="Y23:Z23"/>
    <mergeCell ref="AA23:AB23"/>
    <mergeCell ref="AD23:AF23"/>
    <mergeCell ref="AJ23:AK23"/>
    <mergeCell ref="AL24:AO24"/>
    <mergeCell ref="AQ24:AS24"/>
    <mergeCell ref="AT24:AU24"/>
    <mergeCell ref="AV24:AW24"/>
    <mergeCell ref="AA24:AB24"/>
    <mergeCell ref="AD24:AF24"/>
    <mergeCell ref="AJ24:AK24"/>
    <mergeCell ref="C23:D23"/>
    <mergeCell ref="E23:F23"/>
    <mergeCell ref="G23:I23"/>
    <mergeCell ref="J23:L23"/>
    <mergeCell ref="M23:O23"/>
    <mergeCell ref="P23:S23"/>
    <mergeCell ref="T22:U22"/>
    <mergeCell ref="V22:X22"/>
    <mergeCell ref="Y22:Z22"/>
    <mergeCell ref="AT21:AU21"/>
    <mergeCell ref="AL23:AO23"/>
    <mergeCell ref="AQ23:AS23"/>
    <mergeCell ref="AT23:AU23"/>
    <mergeCell ref="AV21:AW21"/>
    <mergeCell ref="C22:D22"/>
    <mergeCell ref="E22:F22"/>
    <mergeCell ref="G22:I22"/>
    <mergeCell ref="J22:L22"/>
    <mergeCell ref="M22:O22"/>
    <mergeCell ref="P22:S22"/>
    <mergeCell ref="T21:U21"/>
    <mergeCell ref="V21:X21"/>
    <mergeCell ref="Y21:Z21"/>
    <mergeCell ref="AA21:AB21"/>
    <mergeCell ref="AD21:AF21"/>
    <mergeCell ref="AJ21:AK21"/>
    <mergeCell ref="AL22:AO22"/>
    <mergeCell ref="AQ22:AS22"/>
    <mergeCell ref="AT22:AU22"/>
    <mergeCell ref="AV22:AW22"/>
    <mergeCell ref="AA22:AB22"/>
    <mergeCell ref="AD22:AF22"/>
    <mergeCell ref="AJ22:AK22"/>
    <mergeCell ref="AL20:AO20"/>
    <mergeCell ref="AQ20:AS20"/>
    <mergeCell ref="AT20:AU20"/>
    <mergeCell ref="AV20:AW20"/>
    <mergeCell ref="C21:D21"/>
    <mergeCell ref="E21:F21"/>
    <mergeCell ref="G21:I21"/>
    <mergeCell ref="J21:L21"/>
    <mergeCell ref="M21:O21"/>
    <mergeCell ref="P21:S21"/>
    <mergeCell ref="T20:U20"/>
    <mergeCell ref="V20:X20"/>
    <mergeCell ref="Y20:Z20"/>
    <mergeCell ref="AA20:AB20"/>
    <mergeCell ref="AD20:AF20"/>
    <mergeCell ref="AJ20:AK20"/>
    <mergeCell ref="C20:D20"/>
    <mergeCell ref="E20:F20"/>
    <mergeCell ref="G20:I20"/>
    <mergeCell ref="J20:L20"/>
    <mergeCell ref="M20:O20"/>
    <mergeCell ref="P20:S20"/>
    <mergeCell ref="AL21:AO21"/>
    <mergeCell ref="AQ21:AS21"/>
    <mergeCell ref="C18:T18"/>
    <mergeCell ref="AD18:AF19"/>
    <mergeCell ref="AQ18:AS18"/>
    <mergeCell ref="C19:D19"/>
    <mergeCell ref="E19:F19"/>
    <mergeCell ref="G19:I19"/>
    <mergeCell ref="J19:L19"/>
    <mergeCell ref="M19:O19"/>
    <mergeCell ref="P19:S19"/>
    <mergeCell ref="V19:X19"/>
    <mergeCell ref="C14:G15"/>
    <mergeCell ref="H14:J15"/>
    <mergeCell ref="K14:N15"/>
    <mergeCell ref="O14:P15"/>
    <mergeCell ref="Q14:R15"/>
    <mergeCell ref="S14:T15"/>
    <mergeCell ref="BF14:BF19"/>
    <mergeCell ref="Q16:T17"/>
    <mergeCell ref="U16:AC18"/>
    <mergeCell ref="AD16:AF17"/>
    <mergeCell ref="C17:P17"/>
    <mergeCell ref="AJ17:AK19"/>
    <mergeCell ref="AL17:AO19"/>
    <mergeCell ref="AQ17:AS17"/>
    <mergeCell ref="AT17:AU19"/>
    <mergeCell ref="AV17:AW19"/>
    <mergeCell ref="U14:X15"/>
    <mergeCell ref="Y14:AB15"/>
    <mergeCell ref="AC14:AF15"/>
    <mergeCell ref="BC14:BC19"/>
    <mergeCell ref="BD14:BD19"/>
    <mergeCell ref="BE14:BE19"/>
    <mergeCell ref="AA19:AB19"/>
    <mergeCell ref="AQ19:AS19"/>
    <mergeCell ref="C4:S5"/>
    <mergeCell ref="AJ5:AW5"/>
    <mergeCell ref="C6:S6"/>
    <mergeCell ref="AJ6:AW6"/>
    <mergeCell ref="C8:Z9"/>
    <mergeCell ref="AA8:AC9"/>
    <mergeCell ref="AD8:AF9"/>
    <mergeCell ref="AJ8:AW8"/>
    <mergeCell ref="C12:M13"/>
    <mergeCell ref="N12:X13"/>
    <mergeCell ref="Y12:AB13"/>
    <mergeCell ref="AC12:AF13"/>
  </mergeCells>
  <conditionalFormatting sqref="Q16:T17 AC20:AC29">
    <cfRule type="cellIs" dxfId="5" priority="3" operator="equal">
      <formula>"NO"</formula>
    </cfRule>
    <cfRule type="cellIs" dxfId="4" priority="4" operator="equal">
      <formula>"OK"</formula>
    </cfRule>
  </conditionalFormatting>
  <conditionalFormatting sqref="AC30:AC34">
    <cfRule type="cellIs" dxfId="3" priority="1" operator="equal">
      <formula>"NO"</formula>
    </cfRule>
    <cfRule type="cellIs" dxfId="2" priority="2" operator="equal">
      <formula>"OK"</formula>
    </cfRule>
  </conditionalFormatting>
  <dataValidations count="11">
    <dataValidation type="list" allowBlank="1" showInputMessage="1" showErrorMessage="1" sqref="AJ6">
      <formula1>$CD$12:$CD$13</formula1>
    </dataValidation>
    <dataValidation type="whole" operator="greaterThan" allowBlank="1" showInputMessage="1" showErrorMessage="1" sqref="E20:F34">
      <formula1>0</formula1>
    </dataValidation>
    <dataValidation type="decimal" allowBlank="1" showInputMessage="1" showErrorMessage="1" sqref="G20:I34">
      <formula1>450</formula1>
      <formula2>6500</formula2>
    </dataValidation>
    <dataValidation type="decimal" allowBlank="1" showInputMessage="1" showErrorMessage="1" sqref="J20:L34">
      <formula1>400</formula1>
      <formula2>3000</formula2>
    </dataValidation>
    <dataValidation type="list" allowBlank="1" showInputMessage="1" showErrorMessage="1" sqref="M20:O34">
      <formula1>$CL$13:$CL$15</formula1>
    </dataValidation>
    <dataValidation type="list" allowBlank="1" showInputMessage="1" showErrorMessage="1" sqref="P20:S34">
      <formula1>$CM$13:$CM$14</formula1>
    </dataValidation>
    <dataValidation type="list" allowBlank="1" showInputMessage="1" showErrorMessage="1" sqref="Y14:AB15">
      <formula1>$CQ$13:$CQ$36</formula1>
    </dataValidation>
    <dataValidation type="list" allowBlank="1" showInputMessage="1" showErrorMessage="1" sqref="AC14:AF15">
      <formula1>$CT$13:$CT$16</formula1>
    </dataValidation>
    <dataValidation type="list" allowBlank="1" showInputMessage="1" showErrorMessage="1" sqref="AL20:AO34">
      <formula1>$CB$12:$CB$14</formula1>
    </dataValidation>
    <dataValidation type="list" allowBlank="1" showInputMessage="1" showErrorMessage="1" sqref="T20:U34">
      <formula1>$CO$13:$CO$14</formula1>
    </dataValidation>
    <dataValidation type="list" allowBlank="1" showInputMessage="1" showErrorMessage="1" sqref="V20:X34">
      <formula1>$CP$13:$CP$14</formula1>
    </dataValidation>
  </dataValidations>
  <pageMargins left="0.23622047244094491" right="0.23622047244094491" top="0.74803149606299213" bottom="0.74803149606299213" header="0.31496062992125984" footer="0.31496062992125984"/>
  <pageSetup paperSize="9" scale="11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hotoshop.Image.11" shapeId="6145" r:id="rId4">
          <objectPr defaultSize="0" autoPict="0" r:id="rId5">
            <anchor moveWithCells="1">
              <from>
                <xdr:col>27</xdr:col>
                <xdr:colOff>161925</xdr:colOff>
                <xdr:row>1</xdr:row>
                <xdr:rowOff>28575</xdr:rowOff>
              </from>
              <to>
                <xdr:col>27</xdr:col>
                <xdr:colOff>161925</xdr:colOff>
                <xdr:row>5</xdr:row>
                <xdr:rowOff>142875</xdr:rowOff>
              </to>
            </anchor>
          </objectPr>
        </oleObject>
      </mc:Choice>
      <mc:Fallback>
        <oleObject progId="Photoshop.Image.11" shapeId="6145" r:id="rId4"/>
      </mc:Fallback>
    </mc:AlternateContent>
    <mc:AlternateContent xmlns:mc="http://schemas.openxmlformats.org/markup-compatibility/2006">
      <mc:Choice Requires="x14">
        <oleObject progId="Photoshop.Image.11" shapeId="6146" r:id="rId6">
          <objectPr defaultSize="0" autoPict="0" r:id="rId5">
            <anchor moveWithCells="1">
              <from>
                <xdr:col>38</xdr:col>
                <xdr:colOff>142875</xdr:colOff>
                <xdr:row>8</xdr:row>
                <xdr:rowOff>133350</xdr:rowOff>
              </from>
              <to>
                <xdr:col>45</xdr:col>
                <xdr:colOff>47625</xdr:colOff>
                <xdr:row>15</xdr:row>
                <xdr:rowOff>47625</xdr:rowOff>
              </to>
            </anchor>
          </objectPr>
        </oleObject>
      </mc:Choice>
      <mc:Fallback>
        <oleObject progId="Photoshop.Image.11" shapeId="6146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COMUNI!$C$19:$C$8127</xm:f>
          </x14:formula1>
          <xm:sqref>C12:M13</xm:sqref>
        </x14:dataValidation>
        <x14:dataValidation type="list" allowBlank="1" showInputMessage="1" showErrorMessage="1">
          <x14:formula1>
            <xm:f>COMUNI!$M$13:$M$19</xm:f>
          </x14:formula1>
          <xm:sqref>N12:X13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00"/>
  <sheetViews>
    <sheetView zoomScale="196" zoomScaleNormal="196" workbookViewId="0">
      <selection activeCell="AD4" sqref="AD4"/>
    </sheetView>
  </sheetViews>
  <sheetFormatPr defaultColWidth="0" defaultRowHeight="15" zeroHeight="1" x14ac:dyDescent="0.25"/>
  <cols>
    <col min="1" max="49" width="2.7109375" customWidth="1"/>
    <col min="50" max="51" width="0" hidden="1" customWidth="1"/>
    <col min="52" max="54" width="2.7109375" customWidth="1"/>
    <col min="55" max="58" width="2.7109375" hidden="1" customWidth="1"/>
    <col min="59" max="63" width="7.7109375" hidden="1" customWidth="1"/>
    <col min="64" max="87" width="9.140625" hidden="1" customWidth="1"/>
    <col min="88" max="88" width="17.42578125" hidden="1" customWidth="1"/>
    <col min="89" max="96" width="9.140625" hidden="1" customWidth="1"/>
    <col min="97" max="97" width="40.42578125" hidden="1" customWidth="1"/>
    <col min="98" max="192" width="9.140625" hidden="1" customWidth="1"/>
    <col min="193" max="193" width="9.7109375" hidden="1" customWidth="1"/>
    <col min="194" max="202" width="9.140625" hidden="1" customWidth="1"/>
    <col min="203" max="203" width="9.7109375" hidden="1" customWidth="1"/>
    <col min="204" max="224" width="0" hidden="1" customWidth="1"/>
    <col min="225" max="16384" width="9.140625" hidden="1"/>
  </cols>
  <sheetData>
    <row r="1" spans="1:219" ht="15.75" thickBot="1" x14ac:dyDescent="0.3">
      <c r="A1" s="1"/>
      <c r="AH1" s="1"/>
      <c r="AI1" s="1"/>
      <c r="CS1" s="23"/>
      <c r="CT1" s="23"/>
      <c r="CU1" s="23"/>
      <c r="CV1" s="23"/>
      <c r="CW1" s="23"/>
    </row>
    <row r="2" spans="1:219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1"/>
      <c r="AI2" s="1"/>
      <c r="CS2" s="23"/>
      <c r="CT2" s="23"/>
      <c r="CU2" s="23"/>
      <c r="CV2" s="23"/>
      <c r="CW2" s="23"/>
      <c r="CZ2" s="38"/>
      <c r="DA2" s="39"/>
      <c r="DB2" s="39"/>
      <c r="DC2" s="39"/>
      <c r="DD2" s="39"/>
      <c r="DE2" s="39"/>
      <c r="DF2" s="39"/>
      <c r="DG2" s="39"/>
      <c r="DH2" s="39"/>
      <c r="DI2" s="40"/>
      <c r="DJ2" s="39"/>
      <c r="DK2" s="39"/>
      <c r="DL2" s="39"/>
      <c r="DM2" s="39"/>
      <c r="DN2" s="39"/>
      <c r="DO2" s="39"/>
      <c r="DP2" s="38"/>
      <c r="DQ2" s="39"/>
      <c r="DR2" s="39"/>
      <c r="DS2" s="39"/>
      <c r="DT2" s="39"/>
      <c r="DU2" s="39"/>
      <c r="DV2" s="39"/>
      <c r="DW2" s="39"/>
      <c r="DX2" s="39"/>
      <c r="DY2" s="39"/>
      <c r="DZ2" s="40"/>
      <c r="EA2" s="1"/>
      <c r="EB2" s="1"/>
      <c r="EC2" s="1"/>
      <c r="ED2" s="1"/>
      <c r="EE2" s="1"/>
      <c r="EF2" s="1"/>
      <c r="EG2" s="38"/>
      <c r="EH2" s="39"/>
      <c r="EI2" s="39"/>
      <c r="EJ2" s="39"/>
      <c r="EK2" s="39"/>
      <c r="EL2" s="39"/>
      <c r="EM2" s="39"/>
      <c r="EN2" s="39"/>
      <c r="EO2" s="39"/>
      <c r="EP2" s="39"/>
      <c r="EQ2" s="40"/>
      <c r="EX2" s="38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40"/>
      <c r="FQ2" s="38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40"/>
      <c r="GI2" s="38"/>
      <c r="GJ2" s="39"/>
      <c r="GK2" s="39"/>
      <c r="GL2" s="39"/>
      <c r="GM2" s="39"/>
      <c r="GN2" s="39"/>
      <c r="GO2" s="39"/>
      <c r="GP2" s="39"/>
      <c r="GQ2" s="39"/>
      <c r="GR2" s="39"/>
      <c r="GS2" s="40"/>
      <c r="GZ2" s="38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40"/>
    </row>
    <row r="3" spans="1:219" x14ac:dyDescent="0.2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7"/>
      <c r="AH3" s="1"/>
      <c r="AI3" s="1"/>
      <c r="CI3" s="25"/>
      <c r="CS3" s="23"/>
      <c r="CT3" s="23"/>
      <c r="CU3" s="23"/>
      <c r="CV3" s="23"/>
      <c r="CW3" s="23"/>
      <c r="CZ3" s="41"/>
      <c r="DA3" s="1"/>
      <c r="DB3" s="1"/>
      <c r="DC3" s="1"/>
      <c r="DD3" s="1"/>
      <c r="DE3" s="1"/>
      <c r="DF3" s="1"/>
      <c r="DG3" s="1"/>
      <c r="DH3" s="1"/>
      <c r="DI3" s="42"/>
      <c r="DJ3" s="1"/>
      <c r="DK3" s="1"/>
      <c r="DL3" s="1"/>
      <c r="DM3" s="1"/>
      <c r="DN3" s="1"/>
      <c r="DO3" s="1"/>
      <c r="DP3" s="41"/>
      <c r="DQ3" s="1"/>
      <c r="DR3" s="1"/>
      <c r="DS3" s="1"/>
      <c r="DT3" s="1"/>
      <c r="DU3" s="1"/>
      <c r="DV3" s="1"/>
      <c r="DW3" s="1"/>
      <c r="DX3" s="1"/>
      <c r="DY3" s="1"/>
      <c r="DZ3" s="42"/>
      <c r="EA3" s="1"/>
      <c r="EB3" s="1"/>
      <c r="EC3" s="1"/>
      <c r="ED3" s="1"/>
      <c r="EE3" s="1"/>
      <c r="EF3" s="1"/>
      <c r="EG3" s="41"/>
      <c r="EH3" s="1"/>
      <c r="EI3" s="1"/>
      <c r="EJ3" s="1"/>
      <c r="EK3" s="1"/>
      <c r="EL3" s="1"/>
      <c r="EM3" s="1"/>
      <c r="EN3" s="1"/>
      <c r="EO3" s="1"/>
      <c r="EP3" s="1"/>
      <c r="EQ3" s="42"/>
      <c r="EX3" s="41"/>
      <c r="EY3" s="1"/>
      <c r="EZ3" s="1"/>
      <c r="FA3" s="1"/>
      <c r="FB3" s="1"/>
      <c r="FC3" s="1"/>
      <c r="FD3" s="1"/>
      <c r="FE3" s="1"/>
      <c r="FF3" s="1"/>
      <c r="FG3" s="1"/>
      <c r="FH3" s="1"/>
      <c r="FI3" s="42"/>
      <c r="FQ3" s="41"/>
      <c r="FR3" s="1"/>
      <c r="FS3" s="1"/>
      <c r="FT3" s="1"/>
      <c r="FU3" s="1"/>
      <c r="FV3" s="1"/>
      <c r="FW3" s="1"/>
      <c r="FX3" s="1"/>
      <c r="FY3" s="1"/>
      <c r="FZ3" s="1"/>
      <c r="GA3" s="1"/>
      <c r="GB3" s="42"/>
      <c r="GI3" s="41"/>
      <c r="GJ3" s="1"/>
      <c r="GK3" s="1"/>
      <c r="GL3" s="1"/>
      <c r="GM3" s="1"/>
      <c r="GN3" s="1"/>
      <c r="GO3" s="1"/>
      <c r="GP3" s="1"/>
      <c r="GQ3" s="1"/>
      <c r="GR3" s="1"/>
      <c r="GS3" s="42"/>
      <c r="GZ3" s="41"/>
      <c r="HA3" s="1"/>
      <c r="HB3" s="1"/>
      <c r="HC3" s="1"/>
      <c r="HD3" s="1"/>
      <c r="HE3" s="1"/>
      <c r="HF3" s="1"/>
      <c r="HG3" s="1"/>
      <c r="HH3" s="1"/>
      <c r="HI3" s="1"/>
      <c r="HJ3" s="1"/>
      <c r="HK3" s="42"/>
    </row>
    <row r="4" spans="1:219" ht="15" customHeight="1" x14ac:dyDescent="0.25">
      <c r="A4" s="1"/>
      <c r="B4" s="6"/>
      <c r="C4" s="272" t="s">
        <v>8259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7"/>
      <c r="AH4" s="1"/>
      <c r="AI4" s="1"/>
      <c r="CI4" s="25"/>
      <c r="CS4" s="23"/>
      <c r="CT4" s="23"/>
      <c r="CU4" s="23"/>
      <c r="CV4" s="23"/>
      <c r="CW4" s="23"/>
      <c r="CZ4" s="41"/>
      <c r="DA4" s="1"/>
      <c r="DB4" s="1"/>
      <c r="DC4" s="1"/>
      <c r="DD4" s="1"/>
      <c r="DE4" s="1"/>
      <c r="DF4" s="1"/>
      <c r="DG4" s="1"/>
      <c r="DH4" s="1"/>
      <c r="DI4" s="42"/>
      <c r="DJ4" s="1"/>
      <c r="DK4" s="1"/>
      <c r="DL4" s="1"/>
      <c r="DM4" s="1"/>
      <c r="DN4" s="1"/>
      <c r="DO4" s="1"/>
      <c r="DP4" s="41"/>
      <c r="DQ4" s="1"/>
      <c r="DR4" s="1"/>
      <c r="DS4" s="1"/>
      <c r="DT4" s="1"/>
      <c r="DU4" s="1"/>
      <c r="DV4" s="1"/>
      <c r="DW4" s="1"/>
      <c r="DX4" s="1"/>
      <c r="DY4" s="1"/>
      <c r="DZ4" s="42"/>
      <c r="EA4" s="1"/>
      <c r="EB4" s="1"/>
      <c r="EC4" s="1"/>
      <c r="ED4" s="1"/>
      <c r="EE4" s="1"/>
      <c r="EF4" s="1"/>
      <c r="EG4" s="41"/>
      <c r="EH4" s="1"/>
      <c r="EI4" s="1"/>
      <c r="EJ4" s="1"/>
      <c r="EK4" s="1"/>
      <c r="EL4" s="1"/>
      <c r="EM4" s="1"/>
      <c r="EN4" s="1"/>
      <c r="EO4" s="1"/>
      <c r="EP4" s="1"/>
      <c r="EQ4" s="42"/>
      <c r="EX4" s="41"/>
      <c r="EY4" s="1"/>
      <c r="EZ4" s="1"/>
      <c r="FA4" s="1"/>
      <c r="FB4" s="1"/>
      <c r="FC4" s="1"/>
      <c r="FD4" s="1"/>
      <c r="FE4" s="1"/>
      <c r="FF4" s="1"/>
      <c r="FG4" s="1"/>
      <c r="FH4" s="1"/>
      <c r="FI4" s="42"/>
      <c r="FQ4" s="41"/>
      <c r="FR4" s="1"/>
      <c r="FS4" s="1"/>
      <c r="FT4" s="1"/>
      <c r="FU4" s="1"/>
      <c r="FV4" s="1"/>
      <c r="FW4" s="1"/>
      <c r="FX4" s="1"/>
      <c r="FY4" s="1"/>
      <c r="FZ4" s="1"/>
      <c r="GA4" s="1"/>
      <c r="GB4" s="42"/>
      <c r="GI4" s="41"/>
      <c r="GJ4" s="1"/>
      <c r="GK4" s="1"/>
      <c r="GL4" s="1"/>
      <c r="GM4" s="1"/>
      <c r="GN4" s="1"/>
      <c r="GO4" s="1"/>
      <c r="GP4" s="1"/>
      <c r="GQ4" s="1"/>
      <c r="GR4" s="1"/>
      <c r="GS4" s="42"/>
      <c r="GZ4" s="41"/>
      <c r="HA4" s="1"/>
      <c r="HB4" s="1"/>
      <c r="HC4" s="1"/>
      <c r="HD4" s="1"/>
      <c r="HE4" s="1"/>
      <c r="HF4" s="1"/>
      <c r="HG4" s="1"/>
      <c r="HH4" s="1"/>
      <c r="HI4" s="1"/>
      <c r="HJ4" s="1"/>
      <c r="HK4" s="42"/>
    </row>
    <row r="5" spans="1:219" ht="15" customHeight="1" x14ac:dyDescent="0.3">
      <c r="A5" s="1"/>
      <c r="B5" s="6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91" t="s">
        <v>135</v>
      </c>
      <c r="U5" s="9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/>
      <c r="AH5" s="1"/>
      <c r="AI5" s="1"/>
      <c r="AJ5" s="273" t="s">
        <v>74</v>
      </c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5"/>
      <c r="CI5" s="17"/>
      <c r="CJ5" s="17"/>
      <c r="CK5" s="17"/>
      <c r="CS5" s="23"/>
      <c r="CT5" s="23"/>
      <c r="CU5" s="23"/>
      <c r="CV5" s="23"/>
      <c r="CW5" s="23"/>
      <c r="CZ5" s="41"/>
      <c r="DA5" s="1"/>
      <c r="DB5" s="1">
        <v>11</v>
      </c>
      <c r="DC5" s="1"/>
      <c r="DD5" s="1"/>
      <c r="DE5" s="1"/>
      <c r="DF5" s="1"/>
      <c r="DG5" s="1"/>
      <c r="DH5" s="1"/>
      <c r="DI5" s="42"/>
      <c r="DJ5" s="1"/>
      <c r="DK5" s="1"/>
      <c r="DL5" s="1"/>
      <c r="DM5" s="1"/>
      <c r="DN5" s="1"/>
      <c r="DO5" s="1"/>
      <c r="DP5" s="41"/>
      <c r="DQ5" s="1"/>
      <c r="DR5" s="1">
        <v>12</v>
      </c>
      <c r="DS5" s="1"/>
      <c r="DT5" s="1"/>
      <c r="DU5" s="1"/>
      <c r="DV5" s="1"/>
      <c r="DW5" s="1"/>
      <c r="DX5" s="1"/>
      <c r="DY5" s="1"/>
      <c r="DZ5" s="42"/>
      <c r="EA5" s="1"/>
      <c r="EB5" s="1"/>
      <c r="EC5" s="1"/>
      <c r="ED5" s="1"/>
      <c r="EE5" s="1"/>
      <c r="EF5" s="1"/>
      <c r="EG5" s="41"/>
      <c r="EH5" s="1"/>
      <c r="EI5" s="1">
        <v>22</v>
      </c>
      <c r="EJ5" s="1"/>
      <c r="EK5" s="1"/>
      <c r="EL5" s="1"/>
      <c r="EM5" s="1"/>
      <c r="EN5" s="1"/>
      <c r="EO5" s="1"/>
      <c r="EP5" s="1"/>
      <c r="EQ5" s="42"/>
      <c r="EX5" s="41"/>
      <c r="EY5" s="1"/>
      <c r="EZ5" s="1">
        <v>24</v>
      </c>
      <c r="FA5" s="1"/>
      <c r="FB5" s="1"/>
      <c r="FC5" s="1"/>
      <c r="FD5" s="1"/>
      <c r="FE5" s="1"/>
      <c r="FF5" s="1"/>
      <c r="FG5" s="1"/>
      <c r="FH5" s="1"/>
      <c r="FI5" s="42"/>
      <c r="FQ5" s="41"/>
      <c r="FR5" s="1"/>
      <c r="FS5" s="1">
        <v>23</v>
      </c>
      <c r="FT5" s="1"/>
      <c r="FU5" s="1"/>
      <c r="FV5" s="1"/>
      <c r="FW5" s="1"/>
      <c r="FX5" s="1"/>
      <c r="FY5" s="1"/>
      <c r="FZ5" s="1"/>
      <c r="GA5" s="1"/>
      <c r="GB5" s="42"/>
      <c r="GI5" s="41"/>
      <c r="GJ5" s="1"/>
      <c r="GK5" s="1">
        <v>33</v>
      </c>
      <c r="GL5" s="1"/>
      <c r="GM5" s="1"/>
      <c r="GN5" s="1"/>
      <c r="GO5" s="1"/>
      <c r="GP5" s="1"/>
      <c r="GQ5" s="1"/>
      <c r="GR5" s="1"/>
      <c r="GS5" s="42"/>
      <c r="GZ5" s="41"/>
      <c r="HA5" s="1"/>
      <c r="HB5" s="1">
        <v>36</v>
      </c>
      <c r="HC5" s="1"/>
      <c r="HD5" s="1"/>
      <c r="HE5" s="1"/>
      <c r="HF5" s="1"/>
      <c r="HG5" s="1"/>
      <c r="HH5" s="1"/>
      <c r="HI5" s="1"/>
      <c r="HJ5" s="1"/>
      <c r="HK5" s="42"/>
    </row>
    <row r="6" spans="1:219" x14ac:dyDescent="0.25">
      <c r="A6" s="1"/>
      <c r="B6" s="6"/>
      <c r="C6" s="276" t="s">
        <v>143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/>
      <c r="AH6" s="1"/>
      <c r="AI6" s="1"/>
      <c r="AJ6" s="278" t="s">
        <v>75</v>
      </c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80"/>
      <c r="CS6" s="23"/>
      <c r="CT6" s="23"/>
      <c r="CU6" s="23"/>
      <c r="CV6" s="23"/>
      <c r="CW6" s="23"/>
      <c r="CZ6" s="41"/>
      <c r="DA6" s="1"/>
      <c r="DB6" s="1"/>
      <c r="DC6" s="1"/>
      <c r="DD6" s="1"/>
      <c r="DE6" s="1"/>
      <c r="DF6" s="1"/>
      <c r="DG6" s="1"/>
      <c r="DH6" s="1"/>
      <c r="DI6" s="42"/>
      <c r="DJ6" s="1"/>
      <c r="DK6" s="1"/>
      <c r="DL6" s="1"/>
      <c r="DM6" s="1"/>
      <c r="DN6" s="1"/>
      <c r="DO6" s="1"/>
      <c r="DP6" s="41"/>
      <c r="DQ6" s="1"/>
      <c r="DR6" s="1"/>
      <c r="DS6" s="1"/>
      <c r="DT6" s="1"/>
      <c r="DU6" s="1"/>
      <c r="DV6" s="1"/>
      <c r="DW6" s="1"/>
      <c r="DX6" s="1"/>
      <c r="DY6" s="1"/>
      <c r="DZ6" s="42"/>
      <c r="EA6" s="1"/>
      <c r="EB6" s="1"/>
      <c r="EC6" s="1"/>
      <c r="ED6" s="1"/>
      <c r="EE6" s="1"/>
      <c r="EF6" s="1"/>
      <c r="EG6" s="41"/>
      <c r="EH6" s="1" t="s">
        <v>134</v>
      </c>
      <c r="EI6" s="1">
        <f>AT42</f>
        <v>3.3</v>
      </c>
      <c r="EJ6" s="1"/>
      <c r="EK6" s="1">
        <f>AW42</f>
        <v>146</v>
      </c>
      <c r="EL6" s="1"/>
      <c r="EM6" s="1"/>
      <c r="EN6" s="1"/>
      <c r="EO6" s="1"/>
      <c r="EP6" s="1"/>
      <c r="EQ6" s="42"/>
      <c r="EX6" s="41"/>
      <c r="EY6" s="1"/>
      <c r="EZ6" s="1"/>
      <c r="FA6" s="1"/>
      <c r="FB6" s="1"/>
      <c r="FC6" s="1"/>
      <c r="FD6" s="1"/>
      <c r="FE6" s="1"/>
      <c r="FF6" s="1"/>
      <c r="FG6" s="1"/>
      <c r="FH6" s="1"/>
      <c r="FI6" s="42"/>
      <c r="FQ6" s="41"/>
      <c r="FR6" s="1"/>
      <c r="FS6" s="1"/>
      <c r="FT6" s="1"/>
      <c r="FU6" s="1"/>
      <c r="FV6" s="1"/>
      <c r="FW6" s="1"/>
      <c r="FX6" s="1"/>
      <c r="FY6" s="1"/>
      <c r="FZ6" s="1"/>
      <c r="GA6" s="1"/>
      <c r="GB6" s="42"/>
      <c r="GI6" s="41"/>
      <c r="GJ6" s="1"/>
      <c r="GK6" s="1"/>
      <c r="GL6" s="1"/>
      <c r="GM6" s="1"/>
      <c r="GN6" s="1"/>
      <c r="GO6" s="1"/>
      <c r="GP6" s="1"/>
      <c r="GQ6" s="1"/>
      <c r="GR6" s="1"/>
      <c r="GS6" s="42"/>
      <c r="GZ6" s="41"/>
      <c r="HA6" s="1"/>
      <c r="HB6" s="1"/>
      <c r="HC6" s="1"/>
      <c r="HD6" s="1"/>
      <c r="HE6" s="1"/>
      <c r="HF6" s="1"/>
      <c r="HG6" s="1"/>
      <c r="HH6" s="1"/>
      <c r="HI6" s="1"/>
      <c r="HJ6" s="1"/>
      <c r="HK6" s="42"/>
    </row>
    <row r="7" spans="1:219" ht="9.9499999999999993" customHeight="1" x14ac:dyDescent="0.25">
      <c r="A7" s="1"/>
      <c r="B7" s="6"/>
      <c r="C7" s="14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2" t="s">
        <v>10</v>
      </c>
      <c r="AB7" s="12"/>
      <c r="AC7" s="1"/>
      <c r="AD7" s="12" t="s">
        <v>11</v>
      </c>
      <c r="AE7" s="1"/>
      <c r="AF7" s="1"/>
      <c r="AG7" s="7"/>
      <c r="AH7" s="1"/>
      <c r="AI7" s="1"/>
      <c r="AJ7" s="3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90"/>
      <c r="CI7" s="17"/>
      <c r="CS7" s="23"/>
      <c r="CT7" s="23"/>
      <c r="CU7" s="23"/>
      <c r="CV7" s="23"/>
      <c r="CW7" s="23"/>
      <c r="CZ7" s="41"/>
      <c r="DA7" s="1"/>
      <c r="DB7" s="1"/>
      <c r="DC7" s="1"/>
      <c r="DD7" s="1"/>
      <c r="DE7" s="1"/>
      <c r="DF7" s="1"/>
      <c r="DG7" s="1"/>
      <c r="DH7" s="1"/>
      <c r="DI7" s="42"/>
      <c r="DJ7" s="1"/>
      <c r="DK7" s="1"/>
      <c r="DL7" s="1"/>
      <c r="DM7" s="1"/>
      <c r="DN7" s="1"/>
      <c r="DO7" s="1"/>
      <c r="DP7" s="41"/>
      <c r="DQ7" s="1"/>
      <c r="DR7" s="1"/>
      <c r="DS7" s="1"/>
      <c r="DT7" s="1"/>
      <c r="DU7" s="1"/>
      <c r="DV7" s="1"/>
      <c r="DW7" s="1"/>
      <c r="DX7" s="1"/>
      <c r="DY7" s="1"/>
      <c r="DZ7" s="42"/>
      <c r="EA7" s="1"/>
      <c r="EB7" s="1"/>
      <c r="EC7" s="1"/>
      <c r="ED7" s="1"/>
      <c r="EE7" s="1"/>
      <c r="EF7" s="1"/>
      <c r="EG7" s="41"/>
      <c r="EH7" s="1"/>
      <c r="EI7" s="1"/>
      <c r="EJ7" s="1"/>
      <c r="EK7" s="1"/>
      <c r="EL7" s="1"/>
      <c r="EM7" s="1"/>
      <c r="EN7" s="1"/>
      <c r="EO7" s="1"/>
      <c r="EP7" s="1"/>
      <c r="EQ7" s="42"/>
      <c r="EX7" s="41"/>
      <c r="EY7" s="1"/>
      <c r="EZ7" s="1"/>
      <c r="FA7" s="1"/>
      <c r="FB7" s="1"/>
      <c r="FC7" s="1"/>
      <c r="FD7" s="1"/>
      <c r="FE7" s="1"/>
      <c r="FF7" s="1"/>
      <c r="FG7" s="1"/>
      <c r="FH7" s="1"/>
      <c r="FI7" s="42"/>
      <c r="FQ7" s="41"/>
      <c r="FR7" s="1"/>
      <c r="FS7" s="1"/>
      <c r="FT7" s="1"/>
      <c r="FU7" s="1"/>
      <c r="FV7" s="1"/>
      <c r="FW7" s="1"/>
      <c r="FX7" s="1"/>
      <c r="FY7" s="1"/>
      <c r="FZ7" s="1"/>
      <c r="GA7" s="1"/>
      <c r="GB7" s="42"/>
      <c r="GI7" s="41"/>
      <c r="GJ7" s="1"/>
      <c r="GK7" s="1"/>
      <c r="GL7" s="1"/>
      <c r="GM7" s="1"/>
      <c r="GN7" s="1"/>
      <c r="GO7" s="1"/>
      <c r="GP7" s="1"/>
      <c r="GQ7" s="1"/>
      <c r="GR7" s="1"/>
      <c r="GS7" s="42"/>
      <c r="GZ7" s="41"/>
      <c r="HA7" s="1"/>
      <c r="HB7" s="1"/>
      <c r="HC7" s="1"/>
      <c r="HD7" s="1"/>
      <c r="HE7" s="1"/>
      <c r="HF7" s="1"/>
      <c r="HG7" s="1"/>
      <c r="HH7" s="1"/>
      <c r="HI7" s="1"/>
      <c r="HJ7" s="1"/>
      <c r="HK7" s="42"/>
    </row>
    <row r="8" spans="1:219" x14ac:dyDescent="0.25">
      <c r="A8" s="1"/>
      <c r="B8" s="6"/>
      <c r="C8" s="281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3"/>
      <c r="AA8" s="287">
        <v>1.8</v>
      </c>
      <c r="AB8" s="288"/>
      <c r="AC8" s="289"/>
      <c r="AD8" s="288">
        <v>1.1000000000000001</v>
      </c>
      <c r="AE8" s="288"/>
      <c r="AF8" s="289"/>
      <c r="AG8" s="7"/>
      <c r="AH8" s="1"/>
      <c r="AI8" s="1"/>
      <c r="AJ8" s="293" t="str">
        <f>VLOOKUP(AJ6,CD12:CF13,2)</f>
        <v>MAX</v>
      </c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5"/>
      <c r="CS8" s="23"/>
      <c r="CT8" s="23"/>
      <c r="CU8" s="23"/>
      <c r="CV8" s="23"/>
      <c r="CW8" s="23"/>
      <c r="CZ8" s="41"/>
      <c r="DA8" s="1"/>
      <c r="DB8" s="1" t="s">
        <v>60</v>
      </c>
      <c r="DC8" s="1">
        <f>AD16</f>
        <v>4.4999999999999998E-2</v>
      </c>
      <c r="DD8" s="1"/>
      <c r="DE8" s="1"/>
      <c r="DF8" s="1"/>
      <c r="DG8" s="1"/>
      <c r="DH8" s="1"/>
      <c r="DI8" s="42"/>
      <c r="DJ8" s="1"/>
      <c r="DK8" s="1"/>
      <c r="DL8" s="1"/>
      <c r="DM8" s="1"/>
      <c r="DN8" s="1"/>
      <c r="DO8" s="1"/>
      <c r="DP8" s="41"/>
      <c r="DQ8" s="1"/>
      <c r="DR8" s="1" t="s">
        <v>60</v>
      </c>
      <c r="DS8" s="1"/>
      <c r="DT8" s="1">
        <f>DC8</f>
        <v>4.4999999999999998E-2</v>
      </c>
      <c r="DU8" s="1"/>
      <c r="DV8" s="1"/>
      <c r="DW8" s="1"/>
      <c r="DX8" s="1"/>
      <c r="DY8" s="1"/>
      <c r="DZ8" s="42"/>
      <c r="EA8" s="1"/>
      <c r="EB8" s="1"/>
      <c r="EC8" s="1"/>
      <c r="ED8" s="1"/>
      <c r="EE8" s="1"/>
      <c r="EF8" s="1"/>
      <c r="EG8" s="41"/>
      <c r="EH8" s="1"/>
      <c r="EI8" s="1" t="s">
        <v>60</v>
      </c>
      <c r="EJ8" s="1"/>
      <c r="EK8" s="1">
        <f>DC8</f>
        <v>4.4999999999999998E-2</v>
      </c>
      <c r="EL8" s="1"/>
      <c r="EM8" s="1"/>
      <c r="EN8" s="1"/>
      <c r="EO8" s="1"/>
      <c r="EP8" s="1"/>
      <c r="EQ8" s="42"/>
      <c r="EX8" s="41"/>
      <c r="EY8" s="1"/>
      <c r="EZ8" s="1" t="s">
        <v>60</v>
      </c>
      <c r="FA8" s="1"/>
      <c r="FB8" s="1"/>
      <c r="FC8" s="1">
        <f>DC8</f>
        <v>4.4999999999999998E-2</v>
      </c>
      <c r="FD8" s="1"/>
      <c r="FE8" s="1"/>
      <c r="FF8" s="1"/>
      <c r="FG8" s="1"/>
      <c r="FH8" s="1"/>
      <c r="FI8" s="42"/>
      <c r="FQ8" s="41"/>
      <c r="FR8" s="1"/>
      <c r="FS8" s="1" t="s">
        <v>60</v>
      </c>
      <c r="FT8" s="1"/>
      <c r="FU8" s="1"/>
      <c r="FV8" s="1">
        <f>DC8</f>
        <v>4.4999999999999998E-2</v>
      </c>
      <c r="FW8" s="1"/>
      <c r="FX8" s="1"/>
      <c r="FY8" s="1"/>
      <c r="FZ8" s="1"/>
      <c r="GA8" s="1"/>
      <c r="GB8" s="42"/>
      <c r="GI8" s="41"/>
      <c r="GJ8" s="1"/>
      <c r="GK8" s="1" t="s">
        <v>60</v>
      </c>
      <c r="GL8" s="1"/>
      <c r="GM8" s="1">
        <f>DC8</f>
        <v>4.4999999999999998E-2</v>
      </c>
      <c r="GN8" s="1"/>
      <c r="GO8" s="1"/>
      <c r="GP8" s="1"/>
      <c r="GQ8" s="1"/>
      <c r="GR8" s="1"/>
      <c r="GS8" s="42"/>
      <c r="GZ8" s="41"/>
      <c r="HA8" s="1"/>
      <c r="HB8" s="1" t="s">
        <v>60</v>
      </c>
      <c r="HC8" s="1"/>
      <c r="HD8" s="1"/>
      <c r="HE8" s="1">
        <f>DC8</f>
        <v>4.4999999999999998E-2</v>
      </c>
      <c r="HF8" s="1"/>
      <c r="HG8" s="1"/>
      <c r="HH8" s="1"/>
      <c r="HI8" s="1"/>
      <c r="HJ8" s="1"/>
      <c r="HK8" s="42"/>
    </row>
    <row r="9" spans="1:219" x14ac:dyDescent="0.25">
      <c r="A9" s="1"/>
      <c r="B9" s="6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6"/>
      <c r="AA9" s="290"/>
      <c r="AB9" s="291"/>
      <c r="AC9" s="292"/>
      <c r="AD9" s="291"/>
      <c r="AE9" s="291"/>
      <c r="AF9" s="292"/>
      <c r="AG9" s="7"/>
      <c r="AH9" s="1"/>
      <c r="AI9" s="1"/>
      <c r="CI9" s="25"/>
      <c r="CS9" s="23"/>
      <c r="CT9" s="23"/>
      <c r="CU9" s="23"/>
      <c r="CV9" s="23"/>
      <c r="CW9" s="23"/>
      <c r="CZ9" s="41"/>
      <c r="DA9" s="1"/>
      <c r="DB9" s="1" t="s">
        <v>61</v>
      </c>
      <c r="DC9" s="2">
        <f>IF(Y14="","5",Y14)</f>
        <v>1</v>
      </c>
      <c r="DD9" s="1"/>
      <c r="DE9" s="1"/>
      <c r="DF9" s="1"/>
      <c r="DG9" s="1"/>
      <c r="DH9" s="1"/>
      <c r="DI9" s="42"/>
      <c r="DJ9" s="1"/>
      <c r="DK9" s="1"/>
      <c r="DL9" s="1"/>
      <c r="DM9" s="1"/>
      <c r="DN9" s="1"/>
      <c r="DO9" s="1"/>
      <c r="DP9" s="41"/>
      <c r="DQ9" s="1"/>
      <c r="DR9" s="1" t="s">
        <v>61</v>
      </c>
      <c r="DS9" s="1"/>
      <c r="DT9" s="2">
        <f>DC9</f>
        <v>1</v>
      </c>
      <c r="DU9" s="1"/>
      <c r="DV9" s="1"/>
      <c r="DW9" s="1"/>
      <c r="DX9" s="1"/>
      <c r="DY9" s="1"/>
      <c r="DZ9" s="42"/>
      <c r="EA9" s="1"/>
      <c r="EB9" s="1"/>
      <c r="EC9" s="1"/>
      <c r="ED9" s="1"/>
      <c r="EE9" s="1"/>
      <c r="EF9" s="1"/>
      <c r="EG9" s="41"/>
      <c r="EH9" s="1"/>
      <c r="EI9" s="1" t="s">
        <v>61</v>
      </c>
      <c r="EJ9" s="1"/>
      <c r="EK9" s="2">
        <f>DC9</f>
        <v>1</v>
      </c>
      <c r="EL9" s="1"/>
      <c r="EM9" s="1"/>
      <c r="EN9" s="1"/>
      <c r="EO9" s="1"/>
      <c r="EP9" s="1"/>
      <c r="EQ9" s="42"/>
      <c r="EX9" s="41"/>
      <c r="EY9" s="1"/>
      <c r="EZ9" s="1" t="s">
        <v>61</v>
      </c>
      <c r="FA9" s="1"/>
      <c r="FB9" s="1"/>
      <c r="FC9" s="2">
        <f>DC9</f>
        <v>1</v>
      </c>
      <c r="FD9" s="1"/>
      <c r="FE9" s="1"/>
      <c r="FF9" s="1"/>
      <c r="FG9" s="1"/>
      <c r="FH9" s="1"/>
      <c r="FI9" s="42"/>
      <c r="FQ9" s="41"/>
      <c r="FR9" s="1"/>
      <c r="FS9" s="1" t="s">
        <v>61</v>
      </c>
      <c r="FT9" s="1"/>
      <c r="FU9" s="1"/>
      <c r="FV9" s="2">
        <f>DC9</f>
        <v>1</v>
      </c>
      <c r="FW9" s="1"/>
      <c r="FX9" s="1"/>
      <c r="FY9" s="1"/>
      <c r="FZ9" s="1"/>
      <c r="GA9" s="1"/>
      <c r="GB9" s="42"/>
      <c r="GI9" s="41"/>
      <c r="GJ9" s="1"/>
      <c r="GK9" s="1" t="s">
        <v>61</v>
      </c>
      <c r="GL9" s="1"/>
      <c r="GM9" s="2">
        <f>DC9</f>
        <v>1</v>
      </c>
      <c r="GN9" s="1"/>
      <c r="GO9" s="1"/>
      <c r="GP9" s="1"/>
      <c r="GQ9" s="1"/>
      <c r="GR9" s="1"/>
      <c r="GS9" s="42"/>
      <c r="GZ9" s="41"/>
      <c r="HA9" s="1"/>
      <c r="HB9" s="1" t="s">
        <v>61</v>
      </c>
      <c r="HC9" s="1"/>
      <c r="HD9" s="1"/>
      <c r="HE9" s="2">
        <f>DC9</f>
        <v>1</v>
      </c>
      <c r="HF9" s="1"/>
      <c r="HG9" s="1"/>
      <c r="HH9" s="1"/>
      <c r="HI9" s="1"/>
      <c r="HJ9" s="1"/>
      <c r="HK9" s="42"/>
    </row>
    <row r="10" spans="1:219" ht="6" customHeight="1" x14ac:dyDescent="0.25">
      <c r="A10" s="1"/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7"/>
      <c r="AH10" s="1"/>
      <c r="AI10" s="1"/>
      <c r="CS10" s="23"/>
      <c r="CT10" s="23"/>
      <c r="CU10" s="23"/>
      <c r="CV10" s="23"/>
      <c r="CW10" s="23"/>
      <c r="CZ10" s="41"/>
      <c r="DA10" s="1"/>
      <c r="DB10" s="1"/>
      <c r="DC10" s="1"/>
      <c r="DD10" s="1"/>
      <c r="DE10" s="1"/>
      <c r="DF10" s="1"/>
      <c r="DG10" s="1"/>
      <c r="DH10" s="1"/>
      <c r="DI10" s="42"/>
      <c r="DJ10" s="1"/>
      <c r="DK10" s="1"/>
      <c r="DL10" s="1"/>
      <c r="DM10" s="1"/>
      <c r="DN10" s="1"/>
      <c r="DO10" s="1"/>
      <c r="DP10" s="41"/>
      <c r="DQ10" s="1"/>
      <c r="DR10" s="1"/>
      <c r="DS10" s="1"/>
      <c r="DT10" s="1"/>
      <c r="DU10" s="1"/>
      <c r="DV10" s="1"/>
      <c r="DW10" s="1"/>
      <c r="DX10" s="1"/>
      <c r="DY10" s="1"/>
      <c r="DZ10" s="42"/>
      <c r="EA10" s="1"/>
      <c r="EB10" s="1"/>
      <c r="EC10" s="1"/>
      <c r="ED10" s="1"/>
      <c r="EE10" s="1"/>
      <c r="EF10" s="1"/>
      <c r="EG10" s="41"/>
      <c r="EH10" s="1"/>
      <c r="EI10" s="1"/>
      <c r="EJ10" s="1"/>
      <c r="EK10" s="1"/>
      <c r="EL10" s="1"/>
      <c r="EM10" s="1"/>
      <c r="EN10" s="1"/>
      <c r="EO10" s="1"/>
      <c r="EP10" s="1"/>
      <c r="EQ10" s="42"/>
      <c r="EX10" s="4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42"/>
      <c r="FQ10" s="4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42"/>
      <c r="GI10" s="41"/>
      <c r="GJ10" s="1"/>
      <c r="GK10" s="1"/>
      <c r="GL10" s="1"/>
      <c r="GM10" s="1"/>
      <c r="GN10" s="1"/>
      <c r="GO10" s="1"/>
      <c r="GP10" s="1"/>
      <c r="GQ10" s="1"/>
      <c r="GR10" s="1"/>
      <c r="GS10" s="42"/>
      <c r="GZ10" s="41"/>
      <c r="HA10" s="1"/>
      <c r="HB10" s="1" t="s">
        <v>52</v>
      </c>
      <c r="HC10" s="1"/>
      <c r="HD10" s="1"/>
      <c r="HE10" s="1" t="s">
        <v>51</v>
      </c>
      <c r="HF10" s="1"/>
      <c r="HG10" s="1"/>
      <c r="HH10" s="1"/>
      <c r="HI10" s="1"/>
      <c r="HJ10" s="1"/>
      <c r="HK10" s="42"/>
    </row>
    <row r="11" spans="1:219" s="17" customFormat="1" ht="9.9499999999999993" customHeight="1" x14ac:dyDescent="0.25">
      <c r="A11" s="11"/>
      <c r="B11" s="15"/>
      <c r="C11" s="18" t="s">
        <v>5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8" t="s">
        <v>6</v>
      </c>
      <c r="O11" s="20"/>
      <c r="P11" s="20"/>
      <c r="Q11" s="20"/>
      <c r="R11" s="20"/>
      <c r="S11" s="20"/>
      <c r="T11" s="20"/>
      <c r="U11" s="20"/>
      <c r="V11" s="20"/>
      <c r="W11" s="20"/>
      <c r="X11" s="21"/>
      <c r="Y11" s="18" t="s">
        <v>7</v>
      </c>
      <c r="Z11" s="20"/>
      <c r="AA11" s="20"/>
      <c r="AB11" s="20"/>
      <c r="AC11" s="20"/>
      <c r="AD11" s="20"/>
      <c r="AE11" s="20"/>
      <c r="AF11" s="21"/>
      <c r="AG11" s="16"/>
      <c r="AH11" s="11"/>
      <c r="AI11" s="11"/>
      <c r="CH11" s="17" t="s">
        <v>9</v>
      </c>
      <c r="CM11" s="17" t="s">
        <v>25</v>
      </c>
      <c r="CS11" s="23"/>
      <c r="CT11" s="23"/>
      <c r="CU11" s="23"/>
      <c r="CV11" s="23"/>
      <c r="CW11" s="23"/>
      <c r="CZ11" s="43"/>
      <c r="DA11" s="11"/>
      <c r="DB11" s="11"/>
      <c r="DC11" s="11"/>
      <c r="DD11" s="11"/>
      <c r="DE11" s="11"/>
      <c r="DF11" s="11"/>
      <c r="DG11" s="11"/>
      <c r="DH11" s="11"/>
      <c r="DI11" s="44"/>
      <c r="DJ11" s="11"/>
      <c r="DK11" s="11"/>
      <c r="DL11" s="11"/>
      <c r="DM11" s="11"/>
      <c r="DN11" s="11"/>
      <c r="DO11" s="11"/>
      <c r="DP11" s="43"/>
      <c r="DQ11" s="11"/>
      <c r="DR11" s="11"/>
      <c r="DS11" s="11"/>
      <c r="DT11" s="11"/>
      <c r="DU11" s="11"/>
      <c r="DV11" s="11"/>
      <c r="DW11" s="11"/>
      <c r="DX11" s="11"/>
      <c r="DY11" s="11"/>
      <c r="DZ11" s="44"/>
      <c r="EA11" s="11"/>
      <c r="EB11" s="11"/>
      <c r="EC11" s="11"/>
      <c r="ED11" s="11"/>
      <c r="EE11" s="11"/>
      <c r="EF11" s="11"/>
      <c r="EG11" s="43"/>
      <c r="EH11" s="11"/>
      <c r="EI11" s="11"/>
      <c r="EJ11" s="11"/>
      <c r="EK11" s="11"/>
      <c r="EL11" s="11"/>
      <c r="EM11" s="11"/>
      <c r="EN11" s="11"/>
      <c r="EO11" s="11"/>
      <c r="EP11" s="11"/>
      <c r="EQ11" s="44"/>
      <c r="EX11" s="43"/>
      <c r="EY11" s="11"/>
      <c r="EZ11" s="1" t="s">
        <v>52</v>
      </c>
      <c r="FA11" s="1"/>
      <c r="FB11" s="1"/>
      <c r="FC11" s="1" t="s">
        <v>51</v>
      </c>
      <c r="FD11" s="11"/>
      <c r="FE11" s="11"/>
      <c r="FF11" s="11"/>
      <c r="FG11" s="11"/>
      <c r="FH11" s="11"/>
      <c r="FI11" s="44"/>
      <c r="FQ11" s="43"/>
      <c r="FR11" s="11"/>
      <c r="FS11" s="1" t="s">
        <v>52</v>
      </c>
      <c r="FT11" s="1"/>
      <c r="FU11" s="1"/>
      <c r="FV11" s="1" t="s">
        <v>51</v>
      </c>
      <c r="FW11" s="11"/>
      <c r="FX11" s="11"/>
      <c r="FY11" s="11"/>
      <c r="FZ11" s="11"/>
      <c r="GA11" s="11"/>
      <c r="GB11" s="44"/>
      <c r="GI11" s="43"/>
      <c r="GJ11" s="11"/>
      <c r="GK11" s="1" t="s">
        <v>52</v>
      </c>
      <c r="GL11" s="1"/>
      <c r="GM11" s="1" t="s">
        <v>51</v>
      </c>
      <c r="GN11" s="1"/>
      <c r="GO11" s="11"/>
      <c r="GP11" s="11"/>
      <c r="GQ11" s="11"/>
      <c r="GR11" s="11"/>
      <c r="GS11" s="44"/>
      <c r="GZ11" s="43"/>
      <c r="HA11" s="11" t="s">
        <v>110</v>
      </c>
      <c r="HB11" s="11">
        <f>HB15</f>
        <v>2.42</v>
      </c>
      <c r="HC11" s="11"/>
      <c r="HD11" s="11"/>
      <c r="HE11" s="11">
        <v>100</v>
      </c>
      <c r="HF11" s="11"/>
      <c r="HG11" s="11"/>
      <c r="HH11" s="11"/>
      <c r="HI11" s="11"/>
      <c r="HJ11" s="11"/>
      <c r="HK11" s="44"/>
    </row>
    <row r="12" spans="1:219" ht="15" customHeight="1" x14ac:dyDescent="0.25">
      <c r="A12" s="1"/>
      <c r="B12" s="6"/>
      <c r="C12" s="296" t="s">
        <v>147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8"/>
      <c r="N12" s="302" t="s">
        <v>46</v>
      </c>
      <c r="O12" s="303"/>
      <c r="P12" s="303"/>
      <c r="Q12" s="303"/>
      <c r="R12" s="303"/>
      <c r="S12" s="303"/>
      <c r="T12" s="303"/>
      <c r="U12" s="303"/>
      <c r="V12" s="303"/>
      <c r="W12" s="303"/>
      <c r="X12" s="304"/>
      <c r="Y12" s="309" t="s">
        <v>8250</v>
      </c>
      <c r="Z12" s="310"/>
      <c r="AA12" s="310"/>
      <c r="AB12" s="311"/>
      <c r="AC12" s="197" t="s">
        <v>8251</v>
      </c>
      <c r="AD12" s="197"/>
      <c r="AE12" s="197"/>
      <c r="AF12" s="315"/>
      <c r="AG12" s="7"/>
      <c r="AH12" s="1"/>
      <c r="AI12" s="1"/>
      <c r="CB12" t="s">
        <v>82</v>
      </c>
      <c r="CD12" t="s">
        <v>76</v>
      </c>
      <c r="CE12" t="s">
        <v>78</v>
      </c>
      <c r="CF12" t="s">
        <v>9</v>
      </c>
      <c r="CG12" t="s">
        <v>84</v>
      </c>
      <c r="CH12" t="s">
        <v>35</v>
      </c>
      <c r="CL12" t="s">
        <v>26</v>
      </c>
      <c r="CM12" t="s">
        <v>27</v>
      </c>
      <c r="CN12" t="s">
        <v>0</v>
      </c>
      <c r="CO12" t="s">
        <v>28</v>
      </c>
      <c r="CP12" t="s">
        <v>29</v>
      </c>
      <c r="CQ12" t="s">
        <v>0</v>
      </c>
      <c r="CR12" t="s">
        <v>42</v>
      </c>
      <c r="CS12" s="25"/>
      <c r="CT12" s="25" t="s">
        <v>30</v>
      </c>
      <c r="CU12" s="25"/>
      <c r="CV12" s="25" t="s">
        <v>31</v>
      </c>
      <c r="CW12" s="25" t="s">
        <v>32</v>
      </c>
      <c r="CZ12" s="41"/>
      <c r="DA12" s="1"/>
      <c r="DB12" s="1" t="s">
        <v>52</v>
      </c>
      <c r="DC12" s="1" t="s">
        <v>51</v>
      </c>
      <c r="DD12" s="1"/>
      <c r="DE12" s="1"/>
      <c r="DF12" s="1"/>
      <c r="DG12" s="1"/>
      <c r="DH12" s="1"/>
      <c r="DI12" s="42"/>
      <c r="DJ12" s="1"/>
      <c r="DK12" s="1"/>
      <c r="DL12" s="1"/>
      <c r="DM12" s="1"/>
      <c r="DN12" s="1"/>
      <c r="DO12" s="1"/>
      <c r="DP12" s="41"/>
      <c r="DQ12" s="1"/>
      <c r="DR12" s="1" t="s">
        <v>52</v>
      </c>
      <c r="DS12" s="1"/>
      <c r="DT12" s="1" t="s">
        <v>51</v>
      </c>
      <c r="DU12" s="1"/>
      <c r="DV12" s="1"/>
      <c r="DW12" s="1"/>
      <c r="DX12" s="1"/>
      <c r="DY12" s="1"/>
      <c r="DZ12" s="42"/>
      <c r="EA12" s="1"/>
      <c r="EB12" s="1"/>
      <c r="EC12" s="1"/>
      <c r="ED12" s="1"/>
      <c r="EE12" s="1"/>
      <c r="EF12" s="1"/>
      <c r="EG12" s="41"/>
      <c r="EH12" s="1"/>
      <c r="EI12" s="1" t="s">
        <v>52</v>
      </c>
      <c r="EJ12" s="1"/>
      <c r="EK12" s="1" t="s">
        <v>51</v>
      </c>
      <c r="EL12" s="1"/>
      <c r="EM12" s="1"/>
      <c r="EN12" s="1"/>
      <c r="EO12" s="1"/>
      <c r="EP12" s="1"/>
      <c r="EQ12" s="42"/>
      <c r="EX12" s="41"/>
      <c r="EY12" s="1" t="s">
        <v>110</v>
      </c>
      <c r="EZ12" s="1">
        <f>EI13</f>
        <v>3.44</v>
      </c>
      <c r="FA12" s="1"/>
      <c r="FB12" s="1"/>
      <c r="FC12" s="1">
        <f>EK13</f>
        <v>38</v>
      </c>
      <c r="FD12" s="1"/>
      <c r="FE12" s="1"/>
      <c r="FF12" s="1"/>
      <c r="FG12" s="1"/>
      <c r="FH12" s="1"/>
      <c r="FI12" s="42"/>
      <c r="FQ12" s="41"/>
      <c r="FR12" s="1" t="s">
        <v>110</v>
      </c>
      <c r="FS12" s="1">
        <f>FS16</f>
        <v>2.625</v>
      </c>
      <c r="FT12" s="1"/>
      <c r="FU12" s="1"/>
      <c r="FV12" s="1">
        <v>100</v>
      </c>
      <c r="FW12" s="1"/>
      <c r="FX12" s="1"/>
      <c r="FY12" s="1"/>
      <c r="FZ12" s="1"/>
      <c r="GA12" s="1"/>
      <c r="GB12" s="42"/>
      <c r="GI12" s="41"/>
      <c r="GJ12" s="1" t="s">
        <v>110</v>
      </c>
      <c r="GK12" s="1">
        <f>GK15</f>
        <v>2.42</v>
      </c>
      <c r="GL12" s="1"/>
      <c r="GM12" s="1">
        <v>100</v>
      </c>
      <c r="GN12" s="1"/>
      <c r="GO12" s="1"/>
      <c r="GP12" s="1"/>
      <c r="GQ12" s="1"/>
      <c r="GR12" s="1"/>
      <c r="GS12" s="42"/>
      <c r="GZ12" s="41"/>
      <c r="HA12" s="1" t="s">
        <v>109</v>
      </c>
      <c r="HB12" s="1">
        <v>2</v>
      </c>
      <c r="HC12" s="1"/>
      <c r="HD12" s="1"/>
      <c r="HE12" s="1">
        <v>100</v>
      </c>
      <c r="HF12" s="1"/>
      <c r="HG12" s="1"/>
      <c r="HH12" s="1"/>
      <c r="HI12" s="1"/>
      <c r="HJ12" s="1"/>
      <c r="HK12" s="42"/>
    </row>
    <row r="13" spans="1:219" ht="17.100000000000001" customHeight="1" x14ac:dyDescent="0.25">
      <c r="A13" s="1"/>
      <c r="B13" s="6"/>
      <c r="C13" s="299"/>
      <c r="D13" s="300"/>
      <c r="E13" s="300"/>
      <c r="F13" s="300"/>
      <c r="G13" s="300"/>
      <c r="H13" s="300"/>
      <c r="I13" s="300"/>
      <c r="J13" s="300"/>
      <c r="K13" s="300"/>
      <c r="L13" s="300"/>
      <c r="M13" s="301"/>
      <c r="N13" s="305"/>
      <c r="O13" s="306"/>
      <c r="P13" s="306"/>
      <c r="Q13" s="306"/>
      <c r="R13" s="306"/>
      <c r="S13" s="307"/>
      <c r="T13" s="307"/>
      <c r="U13" s="307"/>
      <c r="V13" s="307"/>
      <c r="W13" s="307"/>
      <c r="X13" s="308"/>
      <c r="Y13" s="312"/>
      <c r="Z13" s="313"/>
      <c r="AA13" s="313"/>
      <c r="AB13" s="314"/>
      <c r="AC13" s="316"/>
      <c r="AD13" s="316"/>
      <c r="AE13" s="316"/>
      <c r="AF13" s="317"/>
      <c r="AG13" s="7"/>
      <c r="AH13" s="1"/>
      <c r="AI13" s="1"/>
      <c r="CB13" t="s">
        <v>84</v>
      </c>
      <c r="CD13" t="s">
        <v>75</v>
      </c>
      <c r="CE13" t="s">
        <v>77</v>
      </c>
      <c r="CF13" t="s">
        <v>38</v>
      </c>
      <c r="CG13" t="s">
        <v>82</v>
      </c>
      <c r="CH13" t="s">
        <v>9</v>
      </c>
      <c r="CI13" s="25"/>
      <c r="CL13">
        <v>1</v>
      </c>
      <c r="CM13">
        <v>1</v>
      </c>
      <c r="CO13">
        <v>0</v>
      </c>
      <c r="CP13">
        <v>0</v>
      </c>
      <c r="CQ13">
        <v>1.1000000000000001</v>
      </c>
      <c r="CR13" t="s">
        <v>44</v>
      </c>
      <c r="CS13" s="25">
        <v>0.08</v>
      </c>
      <c r="CT13" s="25" t="s">
        <v>119</v>
      </c>
      <c r="CU13" s="24"/>
      <c r="CV13" s="24"/>
      <c r="CW13" s="25"/>
      <c r="CZ13" s="41"/>
      <c r="DA13" s="1"/>
      <c r="DB13" s="1"/>
      <c r="DC13" s="1"/>
      <c r="DD13" s="1"/>
      <c r="DE13" s="1"/>
      <c r="DF13" s="1"/>
      <c r="DG13" s="1"/>
      <c r="DH13" s="1"/>
      <c r="DI13" s="42"/>
      <c r="DJ13" s="1"/>
      <c r="DK13" s="1"/>
      <c r="DL13" s="1"/>
      <c r="DM13" s="1"/>
      <c r="DN13" s="1"/>
      <c r="DO13" s="1"/>
      <c r="DP13" s="41"/>
      <c r="DQ13" s="1"/>
      <c r="DR13" s="1"/>
      <c r="DS13" s="1"/>
      <c r="DT13" s="1"/>
      <c r="DU13" s="1"/>
      <c r="DV13" s="1"/>
      <c r="DW13" s="1"/>
      <c r="DX13" s="1"/>
      <c r="DY13" s="1"/>
      <c r="DZ13" s="42"/>
      <c r="EA13" s="1"/>
      <c r="EB13" s="1"/>
      <c r="EC13" s="1"/>
      <c r="ED13" s="1"/>
      <c r="EE13" s="1"/>
      <c r="EF13" s="1"/>
      <c r="EG13" s="41"/>
      <c r="EH13" s="1" t="s">
        <v>110</v>
      </c>
      <c r="EI13" s="1">
        <f>AT46</f>
        <v>3.44</v>
      </c>
      <c r="EJ13" s="1"/>
      <c r="EK13" s="1">
        <f>AW46</f>
        <v>38</v>
      </c>
      <c r="EL13" s="1"/>
      <c r="EM13" s="1"/>
      <c r="EN13" s="1"/>
      <c r="EO13" s="1"/>
      <c r="EP13" s="1"/>
      <c r="EQ13" s="42"/>
      <c r="EX13" s="41"/>
      <c r="EY13" s="1" t="s">
        <v>109</v>
      </c>
      <c r="EZ13" s="1">
        <f>EI14</f>
        <v>1.4</v>
      </c>
      <c r="FA13" s="1"/>
      <c r="FB13" s="1"/>
      <c r="FC13" s="1">
        <f>EK14</f>
        <v>84</v>
      </c>
      <c r="FD13" s="1"/>
      <c r="FE13" s="1"/>
      <c r="FF13" s="1"/>
      <c r="FG13" s="1"/>
      <c r="FH13" s="1"/>
      <c r="FI13" s="42"/>
      <c r="FQ13" s="41"/>
      <c r="FR13" s="1" t="s">
        <v>109</v>
      </c>
      <c r="FS13" s="1">
        <v>2</v>
      </c>
      <c r="FT13" s="1"/>
      <c r="FU13" s="1"/>
      <c r="FV13" s="1">
        <v>100</v>
      </c>
      <c r="FW13" s="1"/>
      <c r="FX13" s="1"/>
      <c r="FY13" s="1"/>
      <c r="FZ13" s="1"/>
      <c r="GA13" s="1"/>
      <c r="GB13" s="42"/>
      <c r="GI13" s="41"/>
      <c r="GJ13" s="1" t="s">
        <v>109</v>
      </c>
      <c r="GK13" s="1">
        <v>2</v>
      </c>
      <c r="GL13" s="1"/>
      <c r="GM13" s="1">
        <v>100</v>
      </c>
      <c r="GN13" s="1"/>
      <c r="GO13" s="1"/>
      <c r="GP13" s="1"/>
      <c r="GQ13" s="1"/>
      <c r="GR13" s="1"/>
      <c r="GS13" s="42"/>
      <c r="GZ13" s="41"/>
      <c r="HA13" s="1" t="s">
        <v>69</v>
      </c>
      <c r="HB13" s="1">
        <f>AW44</f>
        <v>205</v>
      </c>
      <c r="HC13" s="1"/>
      <c r="HD13" s="1"/>
      <c r="HE13" s="1">
        <f>AT44</f>
        <v>3.2</v>
      </c>
      <c r="HF13" s="1"/>
      <c r="HG13" s="1"/>
      <c r="HH13" s="1"/>
      <c r="HI13" s="1"/>
      <c r="HJ13" s="1"/>
      <c r="HK13" s="42"/>
    </row>
    <row r="14" spans="1:219" x14ac:dyDescent="0.25">
      <c r="A14" s="1"/>
      <c r="B14" s="6"/>
      <c r="C14" s="188" t="s">
        <v>8</v>
      </c>
      <c r="D14" s="189"/>
      <c r="E14" s="189"/>
      <c r="F14" s="189"/>
      <c r="G14" s="189"/>
      <c r="H14" s="192" t="s">
        <v>37</v>
      </c>
      <c r="I14" s="192"/>
      <c r="J14" s="193"/>
      <c r="K14" s="196" t="s">
        <v>8252</v>
      </c>
      <c r="L14" s="197"/>
      <c r="M14" s="197"/>
      <c r="N14" s="197"/>
      <c r="O14" s="200">
        <f>IF(OR(C12="",N12=""),"",CL28)</f>
        <v>1.8</v>
      </c>
      <c r="P14" s="201"/>
      <c r="Q14" s="204" t="s">
        <v>8253</v>
      </c>
      <c r="R14" s="205"/>
      <c r="S14" s="325">
        <f>IF(OR(C12="",N12=""),"",CM28)</f>
        <v>1.1000000000000001</v>
      </c>
      <c r="T14" s="326"/>
      <c r="U14" s="345" t="s">
        <v>8258</v>
      </c>
      <c r="V14" s="346"/>
      <c r="W14" s="346"/>
      <c r="X14" s="347"/>
      <c r="Y14" s="261">
        <v>1</v>
      </c>
      <c r="Z14" s="262"/>
      <c r="AA14" s="262"/>
      <c r="AB14" s="263"/>
      <c r="AC14" s="264" t="s">
        <v>119</v>
      </c>
      <c r="AD14" s="265"/>
      <c r="AE14" s="265"/>
      <c r="AF14" s="266"/>
      <c r="AG14" s="7"/>
      <c r="AH14" s="1"/>
      <c r="AI14" s="1"/>
      <c r="BC14" s="211" t="s">
        <v>118</v>
      </c>
      <c r="BD14" s="211" t="s">
        <v>100</v>
      </c>
      <c r="BE14" s="211" t="s">
        <v>109</v>
      </c>
      <c r="BF14" s="211" t="s">
        <v>112</v>
      </c>
      <c r="BG14" s="81"/>
      <c r="CB14" t="s">
        <v>83</v>
      </c>
      <c r="CG14" t="s">
        <v>83</v>
      </c>
      <c r="CH14" t="s">
        <v>38</v>
      </c>
      <c r="CI14" s="25"/>
      <c r="CL14">
        <v>2</v>
      </c>
      <c r="CM14">
        <v>2</v>
      </c>
      <c r="CO14">
        <v>1</v>
      </c>
      <c r="CP14">
        <v>1</v>
      </c>
      <c r="CQ14">
        <v>1</v>
      </c>
      <c r="CR14" t="s">
        <v>119</v>
      </c>
      <c r="CS14" s="25">
        <v>0.04</v>
      </c>
      <c r="CT14" s="25" t="s">
        <v>44</v>
      </c>
      <c r="CU14" s="24"/>
      <c r="CV14" s="24"/>
      <c r="CW14" s="25"/>
      <c r="CZ14" s="41"/>
      <c r="DA14" s="1"/>
      <c r="DB14" s="1"/>
      <c r="DC14" s="1"/>
      <c r="DD14" s="1"/>
      <c r="DE14" s="1"/>
      <c r="DF14" s="1"/>
      <c r="DG14" s="1"/>
      <c r="DH14" s="1"/>
      <c r="DI14" s="42"/>
      <c r="DJ14" s="1"/>
      <c r="DK14" s="1"/>
      <c r="DL14" s="1"/>
      <c r="DM14" s="1"/>
      <c r="DN14" s="1"/>
      <c r="DO14" s="1"/>
      <c r="DP14" s="41"/>
      <c r="DQ14" s="1" t="s">
        <v>110</v>
      </c>
      <c r="DR14" s="1">
        <f>DR17</f>
        <v>0</v>
      </c>
      <c r="DS14" s="1"/>
      <c r="DT14" s="1">
        <f>AW46</f>
        <v>38</v>
      </c>
      <c r="DU14" s="1"/>
      <c r="DV14" s="1"/>
      <c r="DW14" s="1"/>
      <c r="DX14" s="1"/>
      <c r="DY14" s="1"/>
      <c r="DZ14" s="42"/>
      <c r="EA14" s="1"/>
      <c r="EB14" s="1"/>
      <c r="EC14" s="1"/>
      <c r="ED14" s="1"/>
      <c r="EE14" s="1"/>
      <c r="EF14" s="1"/>
      <c r="EG14" s="41"/>
      <c r="EH14" s="1" t="s">
        <v>109</v>
      </c>
      <c r="EI14" s="1">
        <f>AT45</f>
        <v>1.4</v>
      </c>
      <c r="EJ14" s="1"/>
      <c r="EK14" s="1">
        <f>AW45</f>
        <v>84</v>
      </c>
      <c r="EL14" s="1"/>
      <c r="EM14" s="1"/>
      <c r="EN14" s="1"/>
      <c r="EO14" s="1"/>
      <c r="EP14" s="1"/>
      <c r="EQ14" s="42"/>
      <c r="EX14" s="41"/>
      <c r="EY14" s="1" t="s">
        <v>69</v>
      </c>
      <c r="EZ14" s="1">
        <f>AT44</f>
        <v>3.2</v>
      </c>
      <c r="FA14" s="1"/>
      <c r="FB14" s="1"/>
      <c r="FC14" s="1">
        <f>AW44</f>
        <v>205</v>
      </c>
      <c r="FD14" s="1"/>
      <c r="FE14" s="1"/>
      <c r="FF14" s="1"/>
      <c r="FG14" s="1"/>
      <c r="FH14" s="1"/>
      <c r="FI14" s="42"/>
      <c r="FQ14" s="41"/>
      <c r="FR14" s="1" t="s">
        <v>69</v>
      </c>
      <c r="FS14" s="1">
        <f>AT44</f>
        <v>3.2</v>
      </c>
      <c r="FT14" s="1"/>
      <c r="FU14" s="1"/>
      <c r="FV14" s="1">
        <f>AW44</f>
        <v>205</v>
      </c>
      <c r="FW14" s="1"/>
      <c r="FX14" s="1"/>
      <c r="FY14" s="1"/>
      <c r="FZ14" s="1"/>
      <c r="GA14" s="1"/>
      <c r="GB14" s="42"/>
      <c r="GI14" s="41"/>
      <c r="GJ14" s="1" t="s">
        <v>65</v>
      </c>
      <c r="GK14" s="1">
        <v>3.6</v>
      </c>
      <c r="GL14" s="1"/>
      <c r="GM14" s="1">
        <v>77.5</v>
      </c>
      <c r="GN14" s="1"/>
      <c r="GO14" s="1"/>
      <c r="GP14" s="1"/>
      <c r="GQ14" s="1"/>
      <c r="GR14" s="1"/>
      <c r="GS14" s="42"/>
      <c r="GZ14" s="41"/>
      <c r="HA14" s="1" t="s">
        <v>65</v>
      </c>
      <c r="HB14" s="1">
        <f>AT43</f>
        <v>3.42</v>
      </c>
      <c r="HC14" s="1"/>
      <c r="HD14" s="1"/>
      <c r="HE14" s="1">
        <f>AW43</f>
        <v>116</v>
      </c>
      <c r="HF14" s="1"/>
      <c r="HG14" s="1"/>
      <c r="HH14" s="1"/>
      <c r="HI14" s="1"/>
      <c r="HJ14" s="1"/>
      <c r="HK14" s="42"/>
    </row>
    <row r="15" spans="1:219" ht="15.75" thickBot="1" x14ac:dyDescent="0.3">
      <c r="A15" s="1"/>
      <c r="B15" s="6"/>
      <c r="C15" s="190"/>
      <c r="D15" s="191"/>
      <c r="E15" s="191"/>
      <c r="F15" s="191"/>
      <c r="G15" s="191"/>
      <c r="H15" s="194"/>
      <c r="I15" s="194"/>
      <c r="J15" s="195"/>
      <c r="K15" s="198"/>
      <c r="L15" s="199"/>
      <c r="M15" s="199"/>
      <c r="N15" s="199"/>
      <c r="O15" s="202"/>
      <c r="P15" s="203"/>
      <c r="Q15" s="206"/>
      <c r="R15" s="206"/>
      <c r="S15" s="327"/>
      <c r="T15" s="328"/>
      <c r="U15" s="348"/>
      <c r="V15" s="348"/>
      <c r="W15" s="348"/>
      <c r="X15" s="349"/>
      <c r="Y15" s="261"/>
      <c r="Z15" s="262"/>
      <c r="AA15" s="262"/>
      <c r="AB15" s="263"/>
      <c r="AC15" s="264"/>
      <c r="AD15" s="265"/>
      <c r="AE15" s="265"/>
      <c r="AF15" s="266"/>
      <c r="AG15" s="7"/>
      <c r="AH15" s="1"/>
      <c r="AI15" s="1"/>
      <c r="BC15" s="211"/>
      <c r="BD15" s="211"/>
      <c r="BE15" s="211"/>
      <c r="BF15" s="211"/>
      <c r="CI15" s="25"/>
      <c r="CL15">
        <v>4</v>
      </c>
      <c r="CO15">
        <v>2</v>
      </c>
      <c r="CP15">
        <v>2</v>
      </c>
      <c r="CQ15">
        <v>0.9</v>
      </c>
      <c r="CR15" t="s">
        <v>43</v>
      </c>
      <c r="CS15" s="25">
        <v>0.11</v>
      </c>
      <c r="CT15" t="s">
        <v>43</v>
      </c>
      <c r="CU15" s="24"/>
      <c r="CV15" s="24"/>
      <c r="CW15" s="25"/>
      <c r="CZ15" s="41"/>
      <c r="DA15" s="1" t="s">
        <v>110</v>
      </c>
      <c r="DB15" s="1">
        <v>2.9</v>
      </c>
      <c r="DC15" s="1">
        <v>100</v>
      </c>
      <c r="DD15" s="1"/>
      <c r="DE15" s="1"/>
      <c r="DF15" s="1"/>
      <c r="DG15" s="1"/>
      <c r="DH15" s="1"/>
      <c r="DI15" s="42"/>
      <c r="DJ15" s="1"/>
      <c r="DK15" s="1"/>
      <c r="DL15" s="1"/>
      <c r="DM15" s="1"/>
      <c r="DN15" s="1"/>
      <c r="DO15" s="1"/>
      <c r="DP15" s="41"/>
      <c r="DQ15" s="1" t="s">
        <v>109</v>
      </c>
      <c r="DR15" s="1">
        <f>EI14</f>
        <v>1.4</v>
      </c>
      <c r="DS15" s="1"/>
      <c r="DT15" s="1">
        <f>EK14</f>
        <v>84</v>
      </c>
      <c r="DU15" s="1"/>
      <c r="DV15" s="1"/>
      <c r="DW15" s="1"/>
      <c r="DX15" s="1"/>
      <c r="DY15" s="1"/>
      <c r="DZ15" s="42"/>
      <c r="EA15" s="1"/>
      <c r="EB15" s="1"/>
      <c r="EC15" s="1"/>
      <c r="ED15" s="1"/>
      <c r="EE15" s="1"/>
      <c r="EF15" s="1"/>
      <c r="EG15" s="41"/>
      <c r="EH15" s="1" t="s">
        <v>65</v>
      </c>
      <c r="EI15" s="1">
        <f>AT43</f>
        <v>3.42</v>
      </c>
      <c r="EJ15" s="1"/>
      <c r="EK15" s="1">
        <f>89</f>
        <v>89</v>
      </c>
      <c r="EL15" s="1"/>
      <c r="EM15" s="1"/>
      <c r="EN15" s="1"/>
      <c r="EO15" s="1"/>
      <c r="EP15" s="1"/>
      <c r="EQ15" s="42"/>
      <c r="EX15" s="41"/>
      <c r="EY15" s="1" t="s">
        <v>65</v>
      </c>
      <c r="EZ15" s="1">
        <f>AT43</f>
        <v>3.42</v>
      </c>
      <c r="FA15" s="1"/>
      <c r="FB15" s="1"/>
      <c r="FC15" s="1">
        <f>AW43</f>
        <v>116</v>
      </c>
      <c r="FD15" s="1"/>
      <c r="FE15" s="1"/>
      <c r="FF15" s="1"/>
      <c r="FG15" s="1"/>
      <c r="FH15" s="1"/>
      <c r="FI15" s="42"/>
      <c r="FQ15" s="41"/>
      <c r="FR15" s="1" t="s">
        <v>65</v>
      </c>
      <c r="FS15" s="1">
        <f>AT43</f>
        <v>3.42</v>
      </c>
      <c r="FT15" s="1"/>
      <c r="FU15" s="1"/>
      <c r="FV15" s="1">
        <f>AW43</f>
        <v>116</v>
      </c>
      <c r="FW15" s="1"/>
      <c r="FX15" s="1"/>
      <c r="FY15" s="1"/>
      <c r="FZ15" s="1"/>
      <c r="GA15" s="1"/>
      <c r="GB15" s="42"/>
      <c r="GI15" s="41"/>
      <c r="GJ15" s="1" t="s">
        <v>68</v>
      </c>
      <c r="GK15" s="1">
        <f>(GK18+GK17)/2</f>
        <v>2.42</v>
      </c>
      <c r="GL15" s="1"/>
      <c r="GM15" s="1">
        <v>109</v>
      </c>
      <c r="GN15" s="1"/>
      <c r="GO15" s="1"/>
      <c r="GP15" s="1"/>
      <c r="GQ15" s="1"/>
      <c r="GR15" s="1"/>
      <c r="GS15" s="42"/>
      <c r="GZ15" s="41"/>
      <c r="HA15" s="1" t="s">
        <v>68</v>
      </c>
      <c r="HB15" s="1">
        <f>(HB17+HB18)/2</f>
        <v>2.42</v>
      </c>
      <c r="HC15" s="1"/>
      <c r="HD15" s="1"/>
      <c r="HE15" s="1">
        <v>109</v>
      </c>
      <c r="HF15" s="1"/>
      <c r="HG15" s="1"/>
      <c r="HH15" s="1"/>
      <c r="HI15" s="1"/>
      <c r="HJ15" s="1"/>
      <c r="HK15" s="42"/>
    </row>
    <row r="16" spans="1:219" ht="15" customHeight="1" thickBot="1" x14ac:dyDescent="0.3">
      <c r="A16" s="1"/>
      <c r="B16" s="6"/>
      <c r="C16" s="22" t="s">
        <v>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212" t="str">
        <f>IF(OR(Y14="",AC14="",O14="",S14=""),"!E!!",IF(BD35=0,"",IF(BD35=1,"OK",IF(BD35=3,"!E!","NO"))))</f>
        <v>OK</v>
      </c>
      <c r="R16" s="213"/>
      <c r="S16" s="213"/>
      <c r="T16" s="214"/>
      <c r="U16" s="218" t="s">
        <v>41</v>
      </c>
      <c r="V16" s="219"/>
      <c r="W16" s="219"/>
      <c r="X16" s="219"/>
      <c r="Y16" s="220"/>
      <c r="Z16" s="220"/>
      <c r="AA16" s="220"/>
      <c r="AB16" s="220"/>
      <c r="AC16" s="221"/>
      <c r="AD16" s="226">
        <v>4.4999999999999998E-2</v>
      </c>
      <c r="AE16" s="227"/>
      <c r="AF16" s="228"/>
      <c r="AG16" s="7"/>
      <c r="AH16" s="1"/>
      <c r="AI16" s="1"/>
      <c r="BC16" s="211"/>
      <c r="BD16" s="211"/>
      <c r="BE16" s="211"/>
      <c r="BF16" s="211"/>
      <c r="CI16" s="106" t="s">
        <v>88</v>
      </c>
      <c r="CJ16" s="107"/>
      <c r="CK16" s="107" t="str">
        <f>IF(N12="","",VLOOKUP(N12,CI20:CJ26,2))</f>
        <v>G</v>
      </c>
      <c r="CL16" s="107"/>
      <c r="CM16" s="108"/>
      <c r="CO16">
        <v>3</v>
      </c>
      <c r="CQ16">
        <v>0.8</v>
      </c>
      <c r="CR16" t="s">
        <v>90</v>
      </c>
      <c r="CS16" s="25">
        <v>5.5E-2</v>
      </c>
      <c r="CT16" s="25" t="s">
        <v>90</v>
      </c>
      <c r="CU16" s="24"/>
      <c r="CV16" s="24"/>
      <c r="CW16" s="25"/>
      <c r="CZ16" s="41"/>
      <c r="DA16" s="1" t="s">
        <v>109</v>
      </c>
      <c r="DB16" s="1">
        <v>2</v>
      </c>
      <c r="DC16" s="1">
        <v>100</v>
      </c>
      <c r="DD16" s="1"/>
      <c r="DE16" s="1"/>
      <c r="DF16" s="1"/>
      <c r="DG16" s="1"/>
      <c r="DH16" s="1"/>
      <c r="DI16" s="42"/>
      <c r="DJ16" s="1"/>
      <c r="DK16" s="1"/>
      <c r="DL16" s="1"/>
      <c r="DM16" s="1"/>
      <c r="DN16" s="1"/>
      <c r="DO16" s="1"/>
      <c r="DP16" s="41"/>
      <c r="DQ16" s="1" t="s">
        <v>69</v>
      </c>
      <c r="DR16" s="1">
        <f>AT44</f>
        <v>3.2</v>
      </c>
      <c r="DS16" s="1"/>
      <c r="DT16" s="1">
        <f>AW44</f>
        <v>205</v>
      </c>
      <c r="DU16" s="1"/>
      <c r="DV16" s="1"/>
      <c r="DW16" s="1"/>
      <c r="DX16" s="1"/>
      <c r="DY16" s="1"/>
      <c r="DZ16" s="42"/>
      <c r="EA16" s="1"/>
      <c r="EB16" s="1"/>
      <c r="EC16" s="1"/>
      <c r="ED16" s="1"/>
      <c r="EE16" s="1"/>
      <c r="EF16" s="1"/>
      <c r="EG16" s="41"/>
      <c r="EH16" s="1" t="s">
        <v>68</v>
      </c>
      <c r="EI16" s="1">
        <f>AT41</f>
        <v>1.95</v>
      </c>
      <c r="EJ16" s="1"/>
      <c r="EK16" s="1">
        <f>AW41</f>
        <v>132</v>
      </c>
      <c r="EL16" s="1"/>
      <c r="EM16" s="1"/>
      <c r="EN16" s="1"/>
      <c r="EO16" s="1"/>
      <c r="EP16" s="1"/>
      <c r="EQ16" s="42"/>
      <c r="EX16" s="41"/>
      <c r="EY16" s="1" t="s">
        <v>68</v>
      </c>
      <c r="EZ16" s="1">
        <f>AT41</f>
        <v>1.95</v>
      </c>
      <c r="FA16" s="1"/>
      <c r="FB16" s="1"/>
      <c r="FC16" s="1">
        <f>AW42</f>
        <v>146</v>
      </c>
      <c r="FD16" s="1"/>
      <c r="FE16" s="1">
        <f>FC16+FC17</f>
        <v>278</v>
      </c>
      <c r="FF16" s="1"/>
      <c r="FG16" s="1"/>
      <c r="FH16" s="1"/>
      <c r="FI16" s="42"/>
      <c r="FQ16" s="41"/>
      <c r="FR16" s="1" t="s">
        <v>68</v>
      </c>
      <c r="FS16" s="1">
        <f>(FS17+FS18)/2</f>
        <v>2.625</v>
      </c>
      <c r="FT16" s="1"/>
      <c r="FU16" s="1"/>
      <c r="FV16" s="1">
        <f>FV17</f>
        <v>132</v>
      </c>
      <c r="FW16" s="1"/>
      <c r="FX16" s="1"/>
      <c r="FY16" s="1"/>
      <c r="FZ16" s="1"/>
      <c r="GA16" s="1"/>
      <c r="GB16" s="42"/>
      <c r="GI16" s="41"/>
      <c r="GJ16" s="1" t="s">
        <v>71</v>
      </c>
      <c r="GK16" s="1">
        <f>AT47</f>
        <v>0</v>
      </c>
      <c r="GL16" s="1"/>
      <c r="GM16" s="1">
        <f>AW47</f>
        <v>0</v>
      </c>
      <c r="GN16" s="1"/>
      <c r="GO16" s="1"/>
      <c r="GP16" s="1"/>
      <c r="GQ16" s="1"/>
      <c r="GR16" s="1"/>
      <c r="GS16" s="42"/>
      <c r="GZ16" s="41"/>
      <c r="HA16" s="1" t="s">
        <v>71</v>
      </c>
      <c r="HB16" s="1">
        <f>AT47</f>
        <v>0</v>
      </c>
      <c r="HC16" s="1"/>
      <c r="HD16" s="1"/>
      <c r="HE16" s="1">
        <f>AW47</f>
        <v>0</v>
      </c>
      <c r="HF16" s="1"/>
      <c r="HG16" s="1"/>
      <c r="HH16" s="1"/>
      <c r="HI16" s="1"/>
      <c r="HJ16" s="1"/>
      <c r="HK16" s="42"/>
    </row>
    <row r="17" spans="1:224" ht="15.75" x14ac:dyDescent="0.25">
      <c r="A17" s="1"/>
      <c r="B17" s="6"/>
      <c r="C17" s="232" t="str">
        <f>IF(OR(Y14="",AC14="",O14="",S14=""),"Compilare Ug , psi, comune periodo",IF(BD35=0,"",IF(BD35=1,"POSITIVA",IF(BD35=3,"Modif. tipologia non realizz. o incompl.","NEGATIVA"))))</f>
        <v>POSITIVA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4"/>
      <c r="Q17" s="215"/>
      <c r="R17" s="216"/>
      <c r="S17" s="216"/>
      <c r="T17" s="217"/>
      <c r="U17" s="218"/>
      <c r="V17" s="219"/>
      <c r="W17" s="219"/>
      <c r="X17" s="219"/>
      <c r="Y17" s="219"/>
      <c r="Z17" s="219"/>
      <c r="AA17" s="219"/>
      <c r="AB17" s="219"/>
      <c r="AC17" s="222"/>
      <c r="AD17" s="229"/>
      <c r="AE17" s="230"/>
      <c r="AF17" s="231"/>
      <c r="AG17" s="7"/>
      <c r="AH17" s="1"/>
      <c r="AI17" s="1"/>
      <c r="AJ17" s="235" t="s">
        <v>99</v>
      </c>
      <c r="AK17" s="236"/>
      <c r="AL17" s="241" t="s">
        <v>81</v>
      </c>
      <c r="AM17" s="242"/>
      <c r="AN17" s="242"/>
      <c r="AO17" s="243"/>
      <c r="AP17" s="82"/>
      <c r="AQ17" s="250" t="s">
        <v>1</v>
      </c>
      <c r="AR17" s="251"/>
      <c r="AS17" s="252"/>
      <c r="AT17" s="235" t="s">
        <v>98</v>
      </c>
      <c r="AU17" s="236"/>
      <c r="AV17" s="253" t="s">
        <v>80</v>
      </c>
      <c r="AW17" s="125"/>
      <c r="BC17" s="211"/>
      <c r="BD17" s="211"/>
      <c r="BE17" s="211"/>
      <c r="BF17" s="211"/>
      <c r="BT17" s="53" t="s">
        <v>72</v>
      </c>
      <c r="BU17" s="54"/>
      <c r="BV17" s="54"/>
      <c r="BW17" s="55" t="str">
        <f>VLOOKUP(AJ6,CD12:CF13,3)</f>
        <v>B</v>
      </c>
      <c r="BX17" s="58" t="s">
        <v>73</v>
      </c>
      <c r="CI17" s="100"/>
      <c r="CJ17" s="96"/>
      <c r="CK17" s="96"/>
      <c r="CL17" s="96"/>
      <c r="CM17" s="101"/>
      <c r="CO17">
        <v>4</v>
      </c>
      <c r="CQ17">
        <v>0.7</v>
      </c>
      <c r="CS17" s="25"/>
      <c r="CT17" s="25"/>
      <c r="CU17" s="24"/>
      <c r="CV17" s="24"/>
      <c r="CW17" s="25"/>
      <c r="CZ17" s="41"/>
      <c r="DA17" s="1" t="s">
        <v>55</v>
      </c>
      <c r="DB17" s="1">
        <f>AT48</f>
        <v>0</v>
      </c>
      <c r="DC17" s="1">
        <f>AW48</f>
        <v>0</v>
      </c>
      <c r="DD17" s="1"/>
      <c r="DE17" s="1"/>
      <c r="DF17" s="1"/>
      <c r="DG17" s="1"/>
      <c r="DH17" s="1"/>
      <c r="DI17" s="42"/>
      <c r="DJ17" s="1"/>
      <c r="DK17" s="1"/>
      <c r="DL17" s="1"/>
      <c r="DM17" s="1"/>
      <c r="DN17" s="1"/>
      <c r="DO17" s="1"/>
      <c r="DP17" s="41"/>
      <c r="DQ17" s="1" t="s">
        <v>55</v>
      </c>
      <c r="DR17" s="1">
        <f>AT48</f>
        <v>0</v>
      </c>
      <c r="DS17" s="1"/>
      <c r="DT17" s="1">
        <v>109</v>
      </c>
      <c r="DU17" s="1"/>
      <c r="DV17" s="1"/>
      <c r="DW17" s="1"/>
      <c r="DX17" s="1"/>
      <c r="DY17" s="1"/>
      <c r="DZ17" s="42"/>
      <c r="EA17" s="1"/>
      <c r="EB17" s="1"/>
      <c r="EC17" s="1"/>
      <c r="ED17" s="1"/>
      <c r="EE17" s="1"/>
      <c r="EF17" s="1"/>
      <c r="EG17" s="41"/>
      <c r="EH17" s="1" t="s">
        <v>55</v>
      </c>
      <c r="EI17" s="1">
        <f>AT41</f>
        <v>1.95</v>
      </c>
      <c r="EJ17" s="1"/>
      <c r="EK17" s="1">
        <f>AW41</f>
        <v>132</v>
      </c>
      <c r="EL17" s="1"/>
      <c r="EM17" s="1"/>
      <c r="EN17" s="1"/>
      <c r="EO17" s="1"/>
      <c r="EP17" s="1"/>
      <c r="EQ17" s="42"/>
      <c r="EX17" s="41"/>
      <c r="EY17" s="1" t="s">
        <v>55</v>
      </c>
      <c r="EZ17" s="1">
        <f>AT41</f>
        <v>1.95</v>
      </c>
      <c r="FA17" s="1"/>
      <c r="FB17" s="1"/>
      <c r="FC17" s="1">
        <f>AW41</f>
        <v>132</v>
      </c>
      <c r="FD17" s="1"/>
      <c r="FE17" s="1"/>
      <c r="FF17" s="1"/>
      <c r="FG17" s="1"/>
      <c r="FH17" s="1"/>
      <c r="FI17" s="42"/>
      <c r="FQ17" s="41"/>
      <c r="FR17" s="1" t="s">
        <v>55</v>
      </c>
      <c r="FS17" s="1">
        <f>AT41</f>
        <v>1.95</v>
      </c>
      <c r="FT17" s="1"/>
      <c r="FU17" s="1"/>
      <c r="FV17" s="1">
        <f>AW41</f>
        <v>132</v>
      </c>
      <c r="FW17" s="1"/>
      <c r="FX17" s="1"/>
      <c r="FY17" s="1"/>
      <c r="FZ17" s="1"/>
      <c r="GA17" s="1"/>
      <c r="GB17" s="42"/>
      <c r="GI17" s="41"/>
      <c r="GJ17" s="1" t="s">
        <v>55</v>
      </c>
      <c r="GK17" s="1">
        <f>AT45</f>
        <v>1.4</v>
      </c>
      <c r="GL17" s="1"/>
      <c r="GM17" s="1">
        <f>AW45</f>
        <v>84</v>
      </c>
      <c r="GN17" s="1"/>
      <c r="GO17" s="1"/>
      <c r="GP17" s="1"/>
      <c r="GQ17" s="1"/>
      <c r="GR17" s="1"/>
      <c r="GS17" s="42"/>
      <c r="GZ17" s="41"/>
      <c r="HA17" s="1" t="s">
        <v>55</v>
      </c>
      <c r="HB17" s="1">
        <f>AT45</f>
        <v>1.4</v>
      </c>
      <c r="HC17" s="1"/>
      <c r="HD17" s="1"/>
      <c r="HE17" s="1">
        <f>AW45</f>
        <v>84</v>
      </c>
      <c r="HF17" s="1"/>
      <c r="HG17" s="1"/>
      <c r="HH17" s="1"/>
      <c r="HI17" s="1"/>
      <c r="HJ17" s="1"/>
      <c r="HK17" s="42"/>
    </row>
    <row r="18" spans="1:224" ht="15.75" thickBot="1" x14ac:dyDescent="0.3">
      <c r="A18" s="1"/>
      <c r="B18" s="6"/>
      <c r="C18" s="176" t="str">
        <f>IF(Y14&gt;S14,"IL VETRO NON SODDISFA I REQUISITIMI MINIMI RICHIESTI","")</f>
        <v/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8"/>
      <c r="U18" s="223"/>
      <c r="V18" s="224"/>
      <c r="W18" s="224"/>
      <c r="X18" s="224"/>
      <c r="Y18" s="224"/>
      <c r="Z18" s="224"/>
      <c r="AA18" s="224"/>
      <c r="AB18" s="224"/>
      <c r="AC18" s="225"/>
      <c r="AD18" s="179" t="s">
        <v>24</v>
      </c>
      <c r="AE18" s="179"/>
      <c r="AF18" s="180"/>
      <c r="AG18" s="7"/>
      <c r="AH18" s="1"/>
      <c r="AI18" s="1"/>
      <c r="AJ18" s="237"/>
      <c r="AK18" s="238"/>
      <c r="AL18" s="244"/>
      <c r="AM18" s="245"/>
      <c r="AN18" s="245"/>
      <c r="AO18" s="246"/>
      <c r="AP18" s="83"/>
      <c r="AQ18" s="184" t="s">
        <v>97</v>
      </c>
      <c r="AR18" s="185"/>
      <c r="AS18" s="186"/>
      <c r="AT18" s="237"/>
      <c r="AU18" s="238"/>
      <c r="AV18" s="254"/>
      <c r="AW18" s="121"/>
      <c r="BC18" s="211"/>
      <c r="BD18" s="211"/>
      <c r="BE18" s="211"/>
      <c r="BF18" s="211"/>
      <c r="BG18" t="s">
        <v>96</v>
      </c>
      <c r="BH18" t="s">
        <v>95</v>
      </c>
      <c r="BI18" t="s">
        <v>94</v>
      </c>
      <c r="BJ18" t="s">
        <v>91</v>
      </c>
      <c r="BR18" t="s">
        <v>48</v>
      </c>
      <c r="BT18" s="56">
        <v>1535</v>
      </c>
      <c r="BU18" s="51">
        <v>1230</v>
      </c>
      <c r="BV18" s="52">
        <v>1850</v>
      </c>
      <c r="BW18" s="57">
        <v>1480</v>
      </c>
      <c r="BX18" s="59" t="s">
        <v>15</v>
      </c>
      <c r="CI18" s="102"/>
      <c r="CJ18" s="96"/>
      <c r="CK18" s="96"/>
      <c r="CL18" s="96"/>
      <c r="CM18" s="101"/>
      <c r="CQ18">
        <v>0.6</v>
      </c>
      <c r="CS18" s="25"/>
      <c r="CT18" s="25"/>
      <c r="CU18" s="24"/>
      <c r="CV18" s="24"/>
      <c r="CW18" s="25"/>
      <c r="CZ18" s="41"/>
      <c r="DA18" s="1"/>
      <c r="DB18" s="1"/>
      <c r="DC18" s="1">
        <f>AD16</f>
        <v>4.4999999999999998E-2</v>
      </c>
      <c r="DD18" s="1"/>
      <c r="DE18" s="1"/>
      <c r="DF18" s="1"/>
      <c r="DG18" s="1"/>
      <c r="DH18" s="1"/>
      <c r="DI18" s="42"/>
      <c r="DJ18" s="1" t="s">
        <v>109</v>
      </c>
      <c r="DK18" s="1"/>
      <c r="DL18" s="1"/>
      <c r="DM18" s="1"/>
      <c r="DN18" s="1"/>
      <c r="DO18" s="1"/>
      <c r="DP18" s="41"/>
      <c r="DQ18" s="1"/>
      <c r="DR18" s="1"/>
      <c r="DS18" s="1"/>
      <c r="DT18" s="1">
        <f>CF16</f>
        <v>0</v>
      </c>
      <c r="DU18" s="1"/>
      <c r="DV18" s="1"/>
      <c r="DW18" s="1"/>
      <c r="DX18" s="1"/>
      <c r="DY18" s="1"/>
      <c r="DZ18" s="42"/>
      <c r="EA18" s="1" t="s">
        <v>109</v>
      </c>
      <c r="EB18" s="1"/>
      <c r="EC18" s="1"/>
      <c r="ED18" s="1"/>
      <c r="EE18" s="1"/>
      <c r="EF18" s="1"/>
      <c r="EG18" s="41"/>
      <c r="EH18" s="1" t="s">
        <v>67</v>
      </c>
      <c r="EI18" s="46">
        <f>AT42</f>
        <v>3.3</v>
      </c>
      <c r="EJ18" s="1"/>
      <c r="EK18" s="46">
        <f>AW41</f>
        <v>132</v>
      </c>
      <c r="EL18" s="1"/>
      <c r="EM18" s="1"/>
      <c r="EN18" s="1"/>
      <c r="EO18" s="1"/>
      <c r="EP18" s="1"/>
      <c r="EQ18" s="42"/>
      <c r="ER18" s="1" t="s">
        <v>109</v>
      </c>
      <c r="ES18" s="1"/>
      <c r="ET18" s="1"/>
      <c r="EU18" s="1"/>
      <c r="EV18" s="1"/>
      <c r="EW18" s="1"/>
      <c r="EX18" s="41"/>
      <c r="EY18" s="1" t="s">
        <v>67</v>
      </c>
      <c r="EZ18" s="46">
        <f>AT42</f>
        <v>3.3</v>
      </c>
      <c r="FA18" s="1"/>
      <c r="FB18" s="1"/>
      <c r="FC18" s="46">
        <f>AW42</f>
        <v>146</v>
      </c>
      <c r="FD18" s="1"/>
      <c r="FE18" s="1"/>
      <c r="FF18" s="1"/>
      <c r="FG18" s="1"/>
      <c r="FH18" s="1"/>
      <c r="FI18" s="42"/>
      <c r="FJ18" s="1" t="s">
        <v>109</v>
      </c>
      <c r="FK18" s="1"/>
      <c r="FL18" s="1"/>
      <c r="FM18" s="1"/>
      <c r="FN18" s="1"/>
      <c r="FQ18" s="41"/>
      <c r="FR18" s="1" t="s">
        <v>67</v>
      </c>
      <c r="FS18" s="46">
        <f>AT42</f>
        <v>3.3</v>
      </c>
      <c r="FT18" s="1"/>
      <c r="FU18" s="1"/>
      <c r="FV18" s="46">
        <f>AW42</f>
        <v>146</v>
      </c>
      <c r="FW18" s="1"/>
      <c r="FX18" s="1"/>
      <c r="FY18" s="1"/>
      <c r="FZ18" s="1"/>
      <c r="GA18" s="1"/>
      <c r="GB18" s="42"/>
      <c r="GC18" s="1" t="s">
        <v>109</v>
      </c>
      <c r="GD18" s="1"/>
      <c r="GE18" s="1"/>
      <c r="GF18" s="1"/>
      <c r="GG18" s="1"/>
      <c r="GI18" s="41"/>
      <c r="GJ18" s="1" t="s">
        <v>67</v>
      </c>
      <c r="GK18" s="46">
        <f>AT46</f>
        <v>3.44</v>
      </c>
      <c r="GL18" s="1"/>
      <c r="GM18" s="46">
        <f>AW46</f>
        <v>38</v>
      </c>
      <c r="GN18" s="1"/>
      <c r="GO18" s="1"/>
      <c r="GP18" s="1"/>
      <c r="GQ18" s="1"/>
      <c r="GR18" s="1"/>
      <c r="GS18" s="42"/>
      <c r="GT18" s="1" t="s">
        <v>109</v>
      </c>
      <c r="GU18" s="1"/>
      <c r="GV18" s="1"/>
      <c r="GW18" s="1"/>
      <c r="GX18" s="1"/>
      <c r="GY18" s="1"/>
      <c r="GZ18" s="41"/>
      <c r="HA18" s="1" t="s">
        <v>67</v>
      </c>
      <c r="HB18" s="46">
        <f>AT46</f>
        <v>3.44</v>
      </c>
      <c r="HC18" s="1"/>
      <c r="HD18" s="1"/>
      <c r="HE18" s="46">
        <f>AW46</f>
        <v>38</v>
      </c>
      <c r="HF18" s="1"/>
      <c r="HG18" s="1"/>
      <c r="HH18" s="1"/>
      <c r="HI18" s="1"/>
      <c r="HJ18" s="1"/>
      <c r="HK18" s="42"/>
      <c r="HL18" s="1" t="s">
        <v>109</v>
      </c>
      <c r="HM18" s="1"/>
      <c r="HN18" s="1"/>
      <c r="HO18" s="1"/>
      <c r="HP18" s="1"/>
    </row>
    <row r="19" spans="1:224" s="36" customFormat="1" ht="18" customHeight="1" thickBot="1" x14ac:dyDescent="0.3">
      <c r="A19" s="46"/>
      <c r="B19" s="32"/>
      <c r="C19" s="187" t="s">
        <v>13</v>
      </c>
      <c r="D19" s="187"/>
      <c r="E19" s="187" t="s">
        <v>14</v>
      </c>
      <c r="F19" s="187"/>
      <c r="G19" s="187" t="s">
        <v>19</v>
      </c>
      <c r="H19" s="187"/>
      <c r="I19" s="187"/>
      <c r="J19" s="187" t="s">
        <v>20</v>
      </c>
      <c r="K19" s="187"/>
      <c r="L19" s="187"/>
      <c r="M19" s="187" t="s">
        <v>17</v>
      </c>
      <c r="N19" s="187"/>
      <c r="O19" s="187"/>
      <c r="P19" s="187" t="s">
        <v>18</v>
      </c>
      <c r="Q19" s="187"/>
      <c r="R19" s="187"/>
      <c r="S19" s="187"/>
      <c r="T19" s="33" t="s">
        <v>21</v>
      </c>
      <c r="U19" s="33"/>
      <c r="V19" s="187" t="s">
        <v>8260</v>
      </c>
      <c r="W19" s="187"/>
      <c r="X19" s="187"/>
      <c r="Y19" s="33" t="s">
        <v>23</v>
      </c>
      <c r="Z19" s="33"/>
      <c r="AA19" s="267" t="s">
        <v>1</v>
      </c>
      <c r="AB19" s="268"/>
      <c r="AC19" s="34"/>
      <c r="AD19" s="181"/>
      <c r="AE19" s="182"/>
      <c r="AF19" s="183"/>
      <c r="AG19" s="35"/>
      <c r="AH19" s="46"/>
      <c r="AI19" s="46"/>
      <c r="AJ19" s="239"/>
      <c r="AK19" s="240"/>
      <c r="AL19" s="247"/>
      <c r="AM19" s="248"/>
      <c r="AN19" s="248"/>
      <c r="AO19" s="249"/>
      <c r="AP19" s="84"/>
      <c r="AQ19" s="269" t="s">
        <v>8253</v>
      </c>
      <c r="AR19" s="270"/>
      <c r="AS19" s="271"/>
      <c r="AT19" s="239"/>
      <c r="AU19" s="240"/>
      <c r="AV19" s="255"/>
      <c r="AW19" s="123"/>
      <c r="BC19" s="211"/>
      <c r="BD19" s="211"/>
      <c r="BE19" s="211"/>
      <c r="BF19" s="211"/>
      <c r="BJ19" s="36" t="s">
        <v>92</v>
      </c>
      <c r="BK19" s="36" t="s">
        <v>93</v>
      </c>
      <c r="BL19" s="36" t="s">
        <v>87</v>
      </c>
      <c r="BM19" s="36" t="s">
        <v>85</v>
      </c>
      <c r="BN19" s="36" t="s">
        <v>86</v>
      </c>
      <c r="BO19" s="36" t="s">
        <v>80</v>
      </c>
      <c r="BP19" s="77" t="s">
        <v>79</v>
      </c>
      <c r="BQ19" s="46" t="s">
        <v>117</v>
      </c>
      <c r="BR19" s="36" t="s">
        <v>47</v>
      </c>
      <c r="BS19" s="36" t="s">
        <v>50</v>
      </c>
      <c r="BT19" s="60">
        <v>1480</v>
      </c>
      <c r="BU19" s="61">
        <v>1480</v>
      </c>
      <c r="BV19" s="62">
        <v>2180</v>
      </c>
      <c r="BW19" s="63">
        <v>2180</v>
      </c>
      <c r="BX19" s="64" t="s">
        <v>16</v>
      </c>
      <c r="BY19" s="36">
        <v>11</v>
      </c>
      <c r="BZ19" s="36">
        <v>12</v>
      </c>
      <c r="CA19" s="36">
        <v>22</v>
      </c>
      <c r="CB19" s="36">
        <v>23</v>
      </c>
      <c r="CC19" s="36">
        <v>24</v>
      </c>
      <c r="CD19" s="36">
        <v>33</v>
      </c>
      <c r="CE19" s="36">
        <v>36</v>
      </c>
      <c r="CI19" s="109"/>
      <c r="CJ19" s="107"/>
      <c r="CK19" s="107"/>
      <c r="CL19" s="111" t="s">
        <v>1</v>
      </c>
      <c r="CM19" s="108" t="s">
        <v>0</v>
      </c>
      <c r="CQ19" s="36">
        <v>2.7</v>
      </c>
      <c r="CS19" s="26"/>
      <c r="CT19" s="27"/>
      <c r="CU19" s="37"/>
      <c r="CV19" s="37"/>
      <c r="CW19" s="27"/>
      <c r="CZ19" s="45" t="s">
        <v>56</v>
      </c>
      <c r="DA19" s="46" t="s">
        <v>57</v>
      </c>
      <c r="DB19" s="46" t="s">
        <v>64</v>
      </c>
      <c r="DC19" s="46" t="s">
        <v>58</v>
      </c>
      <c r="DD19" s="46" t="s">
        <v>53</v>
      </c>
      <c r="DE19" s="46" t="s">
        <v>54</v>
      </c>
      <c r="DF19" s="46" t="s">
        <v>59</v>
      </c>
      <c r="DG19" s="46" t="s">
        <v>62</v>
      </c>
      <c r="DH19" s="46" t="s">
        <v>63</v>
      </c>
      <c r="DI19" s="47" t="s">
        <v>1</v>
      </c>
      <c r="DJ19" s="46" t="s">
        <v>111</v>
      </c>
      <c r="DK19" s="46" t="s">
        <v>113</v>
      </c>
      <c r="DL19" s="46" t="s">
        <v>115</v>
      </c>
      <c r="DM19" s="46" t="s">
        <v>114</v>
      </c>
      <c r="DN19" s="46" t="s">
        <v>116</v>
      </c>
      <c r="DO19" s="46"/>
      <c r="DP19" s="45" t="s">
        <v>56</v>
      </c>
      <c r="DQ19" s="46" t="s">
        <v>57</v>
      </c>
      <c r="DR19" s="46" t="s">
        <v>64</v>
      </c>
      <c r="DS19" s="46" t="s">
        <v>66</v>
      </c>
      <c r="DT19" s="46" t="s">
        <v>58</v>
      </c>
      <c r="DU19" s="46" t="s">
        <v>53</v>
      </c>
      <c r="DV19" s="46" t="s">
        <v>54</v>
      </c>
      <c r="DW19" s="46" t="s">
        <v>59</v>
      </c>
      <c r="DX19" s="46" t="s">
        <v>62</v>
      </c>
      <c r="DY19" s="46" t="s">
        <v>63</v>
      </c>
      <c r="DZ19" s="47" t="s">
        <v>1</v>
      </c>
      <c r="EA19" s="46" t="s">
        <v>111</v>
      </c>
      <c r="EB19" s="46" t="s">
        <v>113</v>
      </c>
      <c r="EC19" s="46" t="s">
        <v>115</v>
      </c>
      <c r="ED19" s="46" t="s">
        <v>114</v>
      </c>
      <c r="EE19" s="46" t="s">
        <v>116</v>
      </c>
      <c r="EF19" s="46"/>
      <c r="EG19" s="45" t="s">
        <v>56</v>
      </c>
      <c r="EH19" s="46" t="s">
        <v>57</v>
      </c>
      <c r="EI19" s="46" t="s">
        <v>64</v>
      </c>
      <c r="EJ19" s="46" t="s">
        <v>66</v>
      </c>
      <c r="EK19" s="46" t="s">
        <v>58</v>
      </c>
      <c r="EL19" s="46" t="s">
        <v>53</v>
      </c>
      <c r="EM19" s="46" t="s">
        <v>54</v>
      </c>
      <c r="EN19" s="46" t="s">
        <v>59</v>
      </c>
      <c r="EO19" s="46" t="s">
        <v>62</v>
      </c>
      <c r="EP19" s="46" t="s">
        <v>63</v>
      </c>
      <c r="EQ19" s="47" t="s">
        <v>1</v>
      </c>
      <c r="ER19" s="46" t="s">
        <v>111</v>
      </c>
      <c r="ES19" s="46" t="s">
        <v>113</v>
      </c>
      <c r="ET19" s="46" t="s">
        <v>115</v>
      </c>
      <c r="EU19" s="46" t="s">
        <v>114</v>
      </c>
      <c r="EV19" s="46" t="s">
        <v>116</v>
      </c>
      <c r="EW19" s="46"/>
      <c r="EX19" s="45" t="s">
        <v>56</v>
      </c>
      <c r="EY19" s="46" t="s">
        <v>57</v>
      </c>
      <c r="EZ19" s="46" t="s">
        <v>64</v>
      </c>
      <c r="FA19" s="46" t="s">
        <v>66</v>
      </c>
      <c r="FB19" s="46" t="s">
        <v>70</v>
      </c>
      <c r="FC19" s="46" t="s">
        <v>58</v>
      </c>
      <c r="FD19" s="46" t="s">
        <v>53</v>
      </c>
      <c r="FE19" s="46" t="s">
        <v>54</v>
      </c>
      <c r="FF19" s="46" t="s">
        <v>59</v>
      </c>
      <c r="FG19" s="46" t="s">
        <v>62</v>
      </c>
      <c r="FH19" s="46" t="s">
        <v>63</v>
      </c>
      <c r="FI19" s="47" t="s">
        <v>1</v>
      </c>
      <c r="FJ19" s="46" t="s">
        <v>111</v>
      </c>
      <c r="FK19" s="46" t="s">
        <v>113</v>
      </c>
      <c r="FL19" s="46" t="s">
        <v>115</v>
      </c>
      <c r="FM19" s="46" t="s">
        <v>114</v>
      </c>
      <c r="FN19" s="46" t="s">
        <v>116</v>
      </c>
      <c r="FQ19" s="45" t="s">
        <v>56</v>
      </c>
      <c r="FR19" s="46" t="s">
        <v>57</v>
      </c>
      <c r="FS19" s="46" t="s">
        <v>64</v>
      </c>
      <c r="FT19" s="46" t="s">
        <v>66</v>
      </c>
      <c r="FU19" s="46" t="s">
        <v>70</v>
      </c>
      <c r="FV19" s="46" t="s">
        <v>58</v>
      </c>
      <c r="FW19" s="46" t="s">
        <v>53</v>
      </c>
      <c r="FX19" s="46" t="s">
        <v>54</v>
      </c>
      <c r="FY19" s="46" t="s">
        <v>59</v>
      </c>
      <c r="FZ19" s="46" t="s">
        <v>62</v>
      </c>
      <c r="GA19" s="46" t="s">
        <v>63</v>
      </c>
      <c r="GB19" s="47" t="s">
        <v>1</v>
      </c>
      <c r="GC19" s="46" t="s">
        <v>111</v>
      </c>
      <c r="GD19" s="46" t="s">
        <v>113</v>
      </c>
      <c r="GE19" s="46" t="s">
        <v>115</v>
      </c>
      <c r="GF19" s="46" t="s">
        <v>114</v>
      </c>
      <c r="GG19" s="46" t="s">
        <v>116</v>
      </c>
      <c r="GI19" s="45" t="s">
        <v>56</v>
      </c>
      <c r="GJ19" s="46" t="s">
        <v>57</v>
      </c>
      <c r="GK19" s="46" t="s">
        <v>64</v>
      </c>
      <c r="GL19" s="46" t="s">
        <v>66</v>
      </c>
      <c r="GM19" s="46" t="s">
        <v>58</v>
      </c>
      <c r="GN19" s="46" t="s">
        <v>53</v>
      </c>
      <c r="GO19" s="46" t="s">
        <v>54</v>
      </c>
      <c r="GP19" s="46" t="s">
        <v>59</v>
      </c>
      <c r="GQ19" s="46" t="s">
        <v>62</v>
      </c>
      <c r="GR19" s="46" t="s">
        <v>63</v>
      </c>
      <c r="GS19" s="47" t="s">
        <v>1</v>
      </c>
      <c r="GT19" s="46" t="s">
        <v>111</v>
      </c>
      <c r="GU19" s="46" t="s">
        <v>113</v>
      </c>
      <c r="GV19" s="46" t="s">
        <v>115</v>
      </c>
      <c r="GW19" s="46" t="s">
        <v>114</v>
      </c>
      <c r="GX19" s="46" t="s">
        <v>116</v>
      </c>
      <c r="GY19" s="46"/>
      <c r="GZ19" s="45" t="s">
        <v>56</v>
      </c>
      <c r="HA19" s="46" t="s">
        <v>57</v>
      </c>
      <c r="HB19" s="46" t="s">
        <v>64</v>
      </c>
      <c r="HC19" s="46" t="s">
        <v>66</v>
      </c>
      <c r="HD19" s="46" t="s">
        <v>70</v>
      </c>
      <c r="HE19" s="46" t="s">
        <v>58</v>
      </c>
      <c r="HF19" s="46" t="s">
        <v>53</v>
      </c>
      <c r="HG19" s="46" t="s">
        <v>54</v>
      </c>
      <c r="HH19" s="46" t="s">
        <v>59</v>
      </c>
      <c r="HI19" s="46" t="s">
        <v>62</v>
      </c>
      <c r="HJ19" s="46" t="s">
        <v>63</v>
      </c>
      <c r="HK19" s="47" t="s">
        <v>1</v>
      </c>
      <c r="HL19" s="46" t="s">
        <v>111</v>
      </c>
      <c r="HM19" s="46" t="s">
        <v>113</v>
      </c>
      <c r="HN19" s="46" t="s">
        <v>115</v>
      </c>
      <c r="HO19" s="46" t="s">
        <v>114</v>
      </c>
      <c r="HP19" s="46" t="s">
        <v>116</v>
      </c>
    </row>
    <row r="20" spans="1:224" s="28" customFormat="1" ht="15.75" thickBot="1" x14ac:dyDescent="0.3">
      <c r="A20" s="46"/>
      <c r="B20" s="32"/>
      <c r="C20" s="161">
        <v>1</v>
      </c>
      <c r="D20" s="161"/>
      <c r="E20" s="149">
        <v>1</v>
      </c>
      <c r="F20" s="150"/>
      <c r="G20" s="169">
        <v>2000</v>
      </c>
      <c r="H20" s="170"/>
      <c r="I20" s="170"/>
      <c r="J20" s="169">
        <v>2350</v>
      </c>
      <c r="K20" s="170"/>
      <c r="L20" s="171"/>
      <c r="M20" s="169">
        <v>2</v>
      </c>
      <c r="N20" s="170"/>
      <c r="O20" s="171"/>
      <c r="P20" s="169">
        <v>2</v>
      </c>
      <c r="Q20" s="170"/>
      <c r="R20" s="170"/>
      <c r="S20" s="171"/>
      <c r="T20" s="169">
        <v>0</v>
      </c>
      <c r="U20" s="171"/>
      <c r="V20" s="149">
        <v>1</v>
      </c>
      <c r="W20" s="151"/>
      <c r="X20" s="150"/>
      <c r="Y20" s="152">
        <f t="shared" ref="Y20:Y34" si="0">IF(OR(E20="",G20="",J20="",M20="",P20="",BR20="13",BR20="14",BR20="16",BR20="21",BR20="26",BR20="31",BR20="32",BR20="34"),"",G20*J20/10^6)</f>
        <v>4.7</v>
      </c>
      <c r="Z20" s="153"/>
      <c r="AA20" s="154">
        <f>IF(OR(E20="",G20="",J20="",M20="",P20=""),"",IF(BS20="NO","!E!!",AQ20))</f>
        <v>1.5516079744680848</v>
      </c>
      <c r="AB20" s="155"/>
      <c r="AC20" s="80" t="str">
        <f>IF(AND(E20="",G20="",J20="",M20="",P20=""),"",IF(AND(BC20&gt;0,BC20&lt;5),"!E!",IF(BS20="NO","!E!",AT20)))</f>
        <v>OK</v>
      </c>
      <c r="AD20" s="132" t="str">
        <f>IF(OR(E20="",G20="",J20="",M20="",P20="",),"",IF(AA20=BX20,"no","si"))</f>
        <v>no</v>
      </c>
      <c r="AE20" s="156"/>
      <c r="AF20" s="133"/>
      <c r="AG20" s="35"/>
      <c r="AH20" s="46"/>
      <c r="AI20" s="46"/>
      <c r="AJ20" s="157">
        <v>1</v>
      </c>
      <c r="AK20" s="157"/>
      <c r="AL20" s="126" t="s">
        <v>84</v>
      </c>
      <c r="AM20" s="127"/>
      <c r="AN20" s="127"/>
      <c r="AO20" s="128"/>
      <c r="AP20" s="85"/>
      <c r="AQ20" s="129">
        <f>IF(OR(E20="",G20="",J20="",M20="",P20="",),"",BG20)</f>
        <v>1.5516079744680848</v>
      </c>
      <c r="AR20" s="130"/>
      <c r="AS20" s="131"/>
      <c r="AT20" s="132" t="str">
        <f>IF(OR(E20="",G20="",J20="",M20="",P20="",),"",IF(AQ20&lt;($O$14+0.0499),"OK","NO"))</f>
        <v>OK</v>
      </c>
      <c r="AU20" s="133"/>
      <c r="AV20" s="129">
        <f>Y20</f>
        <v>4.7</v>
      </c>
      <c r="AW20" s="131"/>
      <c r="AX20" s="36">
        <f t="shared" ref="AX20:AX34" si="1">IF(OR(E20="",G20="",J20="",M20="",P20="",),0,(AQ20*AV20*E20))</f>
        <v>7.2925574799999993</v>
      </c>
      <c r="AY20" s="36">
        <f>IF(OR(E20="",G20="",J20="",M20="",P20="",),0,(AV20*E20))</f>
        <v>4.7</v>
      </c>
      <c r="AZ20" s="36"/>
      <c r="BA20" s="36"/>
      <c r="BB20" s="36"/>
      <c r="BC20" s="36">
        <f>IF(E20&lt;&gt;"",1,0)+IF(G20&lt;&gt;"",1,0)+IF(J20&lt;&gt;"",1,0)+IF(M20&lt;&gt;"",1,0)+IF(P20&lt;&gt;"",1,0)</f>
        <v>5</v>
      </c>
      <c r="BD20" s="28">
        <f>IF(AND(AC20="",BS20=""),0,IF(AND(AC20="!E!",BS20="NO"),3,IF(AC20="!E!",3, IF(AC20="OK",1,2))))</f>
        <v>1</v>
      </c>
      <c r="BE20" s="28">
        <f>IF(T20="",0,T20)</f>
        <v>0</v>
      </c>
      <c r="BF20" s="28">
        <f>IF(V20="",0,V20)</f>
        <v>1</v>
      </c>
      <c r="BG20" s="28">
        <f>IF(BM20="A",BH20,IF(BM20="B",BI20,IF(BM20="C",BX20,"")))</f>
        <v>1.5516079744680848</v>
      </c>
      <c r="BH20" s="28">
        <f>IF(BN20="G",BX20,MIN(BX20,BI20))</f>
        <v>1.5516079744680848</v>
      </c>
      <c r="BI20" s="79">
        <f>IF(BO20="C",BJ20,BK20)</f>
        <v>1.5879287875030994</v>
      </c>
      <c r="BJ20" s="28">
        <f>IF(BP20="A",BU20,BT20)</f>
        <v>1.749089268421516</v>
      </c>
      <c r="BK20" s="28">
        <f>IF(BP20="A",BW20,BV20)</f>
        <v>1.5879287875030994</v>
      </c>
      <c r="BL20" s="28" t="str">
        <f>IF(AL20="","se serve",AL20)</f>
        <v>mai</v>
      </c>
      <c r="BM20" s="28" t="str">
        <f>VLOOKUP(BL20,$CG$12:$CH$14,2)</f>
        <v>C</v>
      </c>
      <c r="BN20" s="28" t="str">
        <f>IF((BX20&gt;($O$14+0.05)),"F","G")</f>
        <v>G</v>
      </c>
      <c r="BO20" s="28" t="str">
        <f>IF(Y20&gt;2.3,"D","C")</f>
        <v>D</v>
      </c>
      <c r="BP20" s="28" t="str">
        <f>$BW$17</f>
        <v>B</v>
      </c>
      <c r="BQ20" s="28" t="str">
        <f>IF(AND(BE20=0,BF20=0),"A",IF(AND(BE20=1,BF20=0),"B",IF(AND(BE20=0,BF20=1),"C",IF(AND(BE20=1,BF20=1),"D","E"))))</f>
        <v>C</v>
      </c>
      <c r="BR20" s="28" t="str">
        <f>P20&amp;M20</f>
        <v>22</v>
      </c>
      <c r="BS20" s="28" t="str">
        <f>IF(OR(E20="",G20="",J20=""),"",IF(OR(BR20="",BR20="22",BR20="24"),BR20,"NO"))</f>
        <v>22</v>
      </c>
      <c r="BT20" s="66">
        <f>IF($BS20="NO","",IF($BQ20="A",HLOOKUP($BS20*1,$BY$19:$CE$50,17),IF($BQ20="b",HLOOKUP($BS20*1,$BY$19:$CE$50,21),IF($BQ20="C",HLOOKUP($BS20*1,$BY$19:$CE$50,25),IF($BQ20="d",HLOOKUP($BS20*1,$BY$19:$CE$50,29),)))))</f>
        <v>1.749089268421516</v>
      </c>
      <c r="BU20" s="67">
        <f>IF($BS20="NO","",IF($BQ20="A",HLOOKUP($BS20*1,$BY$19:$CE$50,18),IF($BQ20="b",HLOOKUP($BS20*1,$BY$19:$CE$50,22),IF($BQ20="C",HLOOKUP($BS20*1,$BY$19:$CE$50,26),IF($BQ20="d",HLOOKUP($BS20*1,$BY$19:$CE$50,30),)))))</f>
        <v>1.8194135354867063</v>
      </c>
      <c r="BV20" s="68">
        <f>IF($BS20="NO","",IF($BQ20="A",HLOOKUP($BS20*1,$BY$19:$CE$50,19),IF($BQ20="b",HLOOKUP($BS20*1,$BY$19:$CE$50,23),IF($BQ20="C",HLOOKUP($BS20*1,$BY$19:$CE$50,27),IF($BQ20="d",HLOOKUP($BS20*1,$BY$19:$CE$50,31),)))))</f>
        <v>1.5879287875030994</v>
      </c>
      <c r="BW20" s="69">
        <f>IF($BS20="NO","",IF($BQ20="A",HLOOKUP($BS20*1,$BY$19:$CE$50,20),IF($BQ20="b",HLOOKUP($BS20*1,$BY$19:$CE$50,24),IF($BQ20="C",HLOOKUP($BS20*1,$BY$19:$CE$50,28),IF($BQ20="d",HLOOKUP($BS20*1,$BY$19:$CE$50,32),)))))</f>
        <v>1.6559063972229113</v>
      </c>
      <c r="BX20" s="65">
        <f>IF(BS20="NO","",HLOOKUP(BS20*1,$BY$19:$CE$38,2))</f>
        <v>1.5516079744680848</v>
      </c>
      <c r="BY20" s="28">
        <f>DI20</f>
        <v>1.1832978723404255</v>
      </c>
      <c r="BZ20" s="28">
        <f>DZ20</f>
        <v>1.0815591965159335</v>
      </c>
      <c r="CA20" s="28">
        <f>EQ20</f>
        <v>1.5516079744680848</v>
      </c>
      <c r="CB20" s="28">
        <f>GB20</f>
        <v>1.9071158340425531</v>
      </c>
      <c r="CC20" s="28">
        <f>FI20</f>
        <v>1.9455980851063832</v>
      </c>
      <c r="CD20" s="28">
        <f>GS20</f>
        <v>1.6733227489361702</v>
      </c>
      <c r="CE20" s="28">
        <f>HK20</f>
        <v>2.400070485106383</v>
      </c>
      <c r="CI20" s="97" t="s">
        <v>45</v>
      </c>
      <c r="CJ20" s="98" t="s">
        <v>9</v>
      </c>
      <c r="CK20" s="98"/>
      <c r="CL20" s="112">
        <v>2.2000000000000002</v>
      </c>
      <c r="CM20" s="99">
        <v>1.7</v>
      </c>
      <c r="CQ20" s="28">
        <v>2.8</v>
      </c>
      <c r="CS20" s="29"/>
      <c r="CT20" s="30"/>
      <c r="CU20" s="31"/>
      <c r="CV20" s="31"/>
      <c r="CW20" s="30"/>
      <c r="CZ20" s="48">
        <f t="shared" ref="CZ20:CZ34" si="2">G20+$DC$17</f>
        <v>2000</v>
      </c>
      <c r="DA20" s="49">
        <f>J20</f>
        <v>2350</v>
      </c>
      <c r="DB20" s="49">
        <f>(DA20*2+(CZ20+$DC$17)*2)*$DC$17/10^6</f>
        <v>0</v>
      </c>
      <c r="DC20" s="49">
        <f>CZ20*DA20/10^6</f>
        <v>4.7</v>
      </c>
      <c r="DD20" s="49">
        <f>DC20-DB20-DJ20-DK20</f>
        <v>4.5</v>
      </c>
      <c r="DE20" s="49">
        <f>((((CZ20-$DC$17*2)+(DA20-$DC$17*2))*2)/1000)+DL20</f>
        <v>10.7</v>
      </c>
      <c r="DF20" s="49">
        <f>DE20*$DC$8</f>
        <v>0.48149999999999993</v>
      </c>
      <c r="DG20" s="49">
        <f>DD20*$DC$9</f>
        <v>4.5</v>
      </c>
      <c r="DH20" s="49">
        <f>(DB20*$DB$17)+DM20+DN20</f>
        <v>0.57999999999999996</v>
      </c>
      <c r="DI20" s="50">
        <f>(DH20+DG20+DF20)/DC20</f>
        <v>1.1832978723404255</v>
      </c>
      <c r="DJ20" s="49">
        <f>((CZ20-$DC$17*2)*BE20*$DC$16)/10^6</f>
        <v>0</v>
      </c>
      <c r="DK20" s="49">
        <f>((CZ20-$DC$17*2)*BF20*$DC$15)/10^6</f>
        <v>0.2</v>
      </c>
      <c r="DL20" s="49">
        <f>(CZ20-$DC$17*2)*(BE20*2+IF(BF20&gt;0,1,0))/1000</f>
        <v>2</v>
      </c>
      <c r="DM20" s="49">
        <f>DJ20*$DB$16</f>
        <v>0</v>
      </c>
      <c r="DN20" s="49">
        <f>DK20*$DB$15</f>
        <v>0.57999999999999996</v>
      </c>
      <c r="DO20" s="49"/>
      <c r="DP20" s="48">
        <f>G20+$DT$17*2</f>
        <v>2218</v>
      </c>
      <c r="DQ20" s="49">
        <f>J20</f>
        <v>2350</v>
      </c>
      <c r="DR20" s="49">
        <f>((((DQ20-$DT$17*2)*2)+(DP20+$DT$17*2)*2))*$DT$17/10^6</f>
        <v>0.99582400000000004</v>
      </c>
      <c r="DS20" s="49">
        <f>((DQ20-$DT$16*2)*$DT$16)/10^6</f>
        <v>0.3977</v>
      </c>
      <c r="DT20" s="49">
        <f>DP20*DQ20/10^6</f>
        <v>5.2122999999999999</v>
      </c>
      <c r="DU20" s="49">
        <f>DT20-DR20-DS20-EA20-EB20</f>
        <v>3.7505660000000001</v>
      </c>
      <c r="DV20" s="49">
        <f>((((DP20-$DT$17*2)*4+(DQ20-$DT$17*2-$DT$16)*2))/1000)+EC20</f>
        <v>13.648999999999999</v>
      </c>
      <c r="DW20" s="49">
        <f>DV20*$DC$8</f>
        <v>0.61420499999999989</v>
      </c>
      <c r="DX20" s="49">
        <f>DU20*$DC$9</f>
        <v>3.7505660000000001</v>
      </c>
      <c r="DY20" s="49">
        <f>DR20*$DB$17+DS20*$DR$16+ED20+EE20</f>
        <v>1.27264</v>
      </c>
      <c r="DZ20" s="50">
        <f>(DY20+DX20+DW20)/DT20</f>
        <v>1.0815591965159335</v>
      </c>
      <c r="EA20" s="49">
        <f>((DP20-$DT$17*2-$DT$16)*BE20*$DT$15)/10^6</f>
        <v>0</v>
      </c>
      <c r="EB20" s="49">
        <f>((DP20-$DT$17*2-$DT$16)*BF20*$DT$14)/10^6</f>
        <v>6.8210000000000007E-2</v>
      </c>
      <c r="EC20" s="49">
        <f>((DP20-$DT$17*2-$DT$16)*(BE20*2+IF(BF20&gt;0,1,0)))/1000</f>
        <v>1.7949999999999999</v>
      </c>
      <c r="ED20" s="49">
        <f>EA20*$DR$15</f>
        <v>0</v>
      </c>
      <c r="EE20" s="49">
        <f>EB20*$DR$14</f>
        <v>0</v>
      </c>
      <c r="EF20" s="49"/>
      <c r="EG20" s="48">
        <f t="shared" ref="EG20:EG34" si="3">G20</f>
        <v>2000</v>
      </c>
      <c r="EH20" s="49">
        <f>J20</f>
        <v>2350</v>
      </c>
      <c r="EI20" s="49">
        <f>(((EH20*2+(EG20-$EK$16*2))*$EK$16)+((EG20-$EK$16*2)*$EK$6))/10^6</f>
        <v>1.103008</v>
      </c>
      <c r="EJ20" s="49">
        <f>(EH20-$EK$16-$EK$6)*$EK$15/10^6</f>
        <v>0.18440799999999999</v>
      </c>
      <c r="EK20" s="49">
        <f>EG20*EH20/10^6</f>
        <v>4.7</v>
      </c>
      <c r="EL20" s="49">
        <f>EK20-EI20-EJ20-ER20-ES20</f>
        <v>3.3466160000000005</v>
      </c>
      <c r="EM20" s="49">
        <f>(((EG20-$EK$16*2-$EK$15)*2+(EH20-$EK$16-$EK$6)*4)/1000)+ET20</f>
        <v>13.229000000000001</v>
      </c>
      <c r="EN20" s="49">
        <f>EM20*$EK$8</f>
        <v>0.59530499999999997</v>
      </c>
      <c r="EO20" s="49">
        <f>EL20*$EK$9</f>
        <v>3.3466160000000005</v>
      </c>
      <c r="EP20" s="49">
        <f>(EI20-(((EG20-$EK$16*2)*$EK$6)/10^6))*$EI$16+( (((EG20-$EK$16*2)*$EK$6)/10^6)*$EI$6)+EJ20*$EI$15+EU20+EV20</f>
        <v>3.3506364799999995</v>
      </c>
      <c r="EQ20" s="50">
        <f>(EP20+EO20+EN20)/EK20</f>
        <v>1.5516079744680848</v>
      </c>
      <c r="ER20" s="28">
        <f>(EG20-$EK$16*2-$EK$15)*$EK$14*BE20/10^6</f>
        <v>0</v>
      </c>
      <c r="ES20" s="28">
        <f>(EG20-$EK$16*2)*$EK$13*BF20/10^6</f>
        <v>6.5967999999999999E-2</v>
      </c>
      <c r="ET20" s="28">
        <f>((EG20-$EK$16*2-$EK$15)*(BE20*2+IF(BF20&gt;0,1,0))/1000)</f>
        <v>1.647</v>
      </c>
      <c r="EU20" s="28">
        <f>ER20*$EI$14</f>
        <v>0</v>
      </c>
      <c r="EV20" s="28">
        <f>ES20*$EI$13</f>
        <v>0.22692991999999998</v>
      </c>
      <c r="EX20" s="48">
        <f>G20</f>
        <v>2000</v>
      </c>
      <c r="EY20" s="49">
        <f>J20</f>
        <v>2350</v>
      </c>
      <c r="EZ20" s="49">
        <f>(((EY20*2+(EX20-$FC$17*2))*$FC$17)+((EX20-$FC$17*2)*$FC$16))/10^6</f>
        <v>1.103008</v>
      </c>
      <c r="FA20" s="49">
        <f>((EY20-$FC$16-$FC$17)*2*$FC$15)/10^6</f>
        <v>0.48070400000000002</v>
      </c>
      <c r="FB20" s="49">
        <f>(EY20-$FC$16-$FC$17)*$FC$14/10^6</f>
        <v>0.42476000000000003</v>
      </c>
      <c r="FC20" s="49">
        <f>EX20*EY20/10^6</f>
        <v>4.7</v>
      </c>
      <c r="FD20" s="49">
        <f>FC20-EZ20-FA20-FB20-FJ20-FK20</f>
        <v>2.64323</v>
      </c>
      <c r="FE20" s="49">
        <f>(((EX20-$FC$16*2-$FC$15*2-$FC$14)*2+(EY20-$FC$16*2-$FC$14)*8)/1000)+FL20</f>
        <v>18.637</v>
      </c>
      <c r="FF20" s="49">
        <f>FE20*$FC$8</f>
        <v>0.83866499999999999</v>
      </c>
      <c r="FG20" s="49">
        <f>FD20*$FC$9</f>
        <v>2.64323</v>
      </c>
      <c r="FH20" s="49">
        <f>(EZ20-((EX20-2*$FC$17)*$FC$16/10^6))*$EZ$16+((EX20-2*$FC$17)*$FC$16/10^6)*$EZ$18+FA20*$EZ$15+FB20*$EZ$14+FM20+FN20</f>
        <v>5.6624160000000012</v>
      </c>
      <c r="FI20" s="50">
        <f>(FH20+FG20+FF20)/FC20</f>
        <v>1.9455980851063832</v>
      </c>
      <c r="FJ20" s="28">
        <f>(EX20-$FC$16*2-$FC$15*2-$FC$14)*BE20*$FC$13/10^6</f>
        <v>0</v>
      </c>
      <c r="FK20" s="28">
        <f>(EX20-$FC$16*2-$FC$15*2-$FC$14)*BF20*$FC$12/10^6</f>
        <v>4.8298000000000001E-2</v>
      </c>
      <c r="FL20" s="28">
        <f>((EX20-$FC$16*2-$FC$15*2-$FC$14)*(BE20*2+IF(BF20&gt;0,1,0)))/1000</f>
        <v>1.2709999999999999</v>
      </c>
      <c r="FM20" s="28">
        <f>FJ20*$EZ$13</f>
        <v>0</v>
      </c>
      <c r="FN20" s="28">
        <f>FK20*$EZ$12</f>
        <v>0.16614512000000001</v>
      </c>
      <c r="FQ20" s="48">
        <f>G20</f>
        <v>2000</v>
      </c>
      <c r="FR20" s="49">
        <f>J20</f>
        <v>2350</v>
      </c>
      <c r="FS20" s="49">
        <f>(FQ20*2+(FR20-$FV$16*2)*2)*$FV$16/10^6</f>
        <v>1.0787040000000001</v>
      </c>
      <c r="FT20" s="49">
        <f>((FR20-$FV$16*2)*$FV$15)/10^6</f>
        <v>0.241976</v>
      </c>
      <c r="FU20" s="49">
        <f>(FR20-$FV$16*2)*$FV$14/10^6</f>
        <v>0.42763000000000001</v>
      </c>
      <c r="FV20" s="49">
        <f>FQ20*FR20/10^6</f>
        <v>4.7</v>
      </c>
      <c r="FW20" s="49">
        <f>FV20-FS20-FT20-FU20-GC20-GD20</f>
        <v>2.8101899999999995</v>
      </c>
      <c r="FX20" s="49">
        <f>(((FQ20-$FV$16*2-$FV$15-$FV$14)*2+(FR20-$FV$16*2)*6)/1000)+GE20</f>
        <v>16.760999999999999</v>
      </c>
      <c r="FY20" s="49">
        <f>FX20*$FV$8</f>
        <v>0.75424499999999994</v>
      </c>
      <c r="FZ20" s="49">
        <f>FW20*$FV$9</f>
        <v>2.8101899999999995</v>
      </c>
      <c r="GA20" s="49">
        <f>FS20*$FS$16+FT20*$FS$15+FU20*$FS$14+GF20+GG20</f>
        <v>5.3990094200000005</v>
      </c>
      <c r="GB20" s="50">
        <f>(GA20+FZ20+FY20)/FV20</f>
        <v>1.9071158340425531</v>
      </c>
      <c r="GC20" s="28">
        <f>(FQ20-$FV$16*2-$FV$15-$FV$14)*BE20*$FV$13/10^6</f>
        <v>0</v>
      </c>
      <c r="GD20" s="28">
        <f>(FQ20-$FV$16*2-$FV$15-$FV$14)*BF20*$FV$13/10^6</f>
        <v>0.14149999999999999</v>
      </c>
      <c r="GE20" s="28">
        <f>((FQ20-$FV$16*2-$FV$15-$FV$14)*(BE20+IF(BF20&gt;0,1,0)))/1000</f>
        <v>1.415</v>
      </c>
      <c r="GF20" s="28">
        <f>GC20*$FS$13</f>
        <v>0</v>
      </c>
      <c r="GG20" s="28">
        <f>GD20*$FS$12</f>
        <v>0.37143749999999998</v>
      </c>
      <c r="GI20" s="48">
        <f>G20</f>
        <v>2000</v>
      </c>
      <c r="GJ20" s="49">
        <f>J20</f>
        <v>2350</v>
      </c>
      <c r="GK20" s="49">
        <f>(GI20*2+(GJ20-$GM$15*2)*2)*$GM$15/10^6</f>
        <v>0.90077600000000002</v>
      </c>
      <c r="GL20" s="49">
        <f>((GJ20-$GM$15*2)*2*$GM$14)/10^6</f>
        <v>0.33045999999999998</v>
      </c>
      <c r="GM20" s="49">
        <f>GI20*GJ20/10^6</f>
        <v>4.7</v>
      </c>
      <c r="GN20" s="49">
        <f>GM20-GK20-GL20-GT20-GU20</f>
        <v>3.3060640000000001</v>
      </c>
      <c r="GO20" s="49">
        <f>(((GI20-$GM$15*2-$GM$14*2)*2+(GJ20-$GM$15*2)*6)/1000)+GV20</f>
        <v>17.672999999999998</v>
      </c>
      <c r="GP20" s="49">
        <f>GO20*$GM$8</f>
        <v>0.79528499999999991</v>
      </c>
      <c r="GQ20" s="49">
        <f>GN20*$EK$9</f>
        <v>3.3060640000000001</v>
      </c>
      <c r="GR20" s="49">
        <f>GK20*$GK$15+GL20*$GK$14+GW20+GX20</f>
        <v>3.7632679200000005</v>
      </c>
      <c r="GS20" s="50">
        <f>(GR20+GQ20+GP20)/GM20</f>
        <v>1.6733227489361702</v>
      </c>
      <c r="GT20" s="28">
        <f>((GI20-$GM$15*2-$GM$14*2)*BE20*$GM$13)/10^6</f>
        <v>0</v>
      </c>
      <c r="GU20" s="28">
        <f>((GI20-$GM$15*2-$GM$14*2)*BF20*$GM$12)/10^6</f>
        <v>0.16270000000000001</v>
      </c>
      <c r="GV20" s="28">
        <f>((GI20-$GM$15*2-$GM$14*2)*(BE20+(IF(BF20&gt;0,1,0)))/1000)</f>
        <v>1.627</v>
      </c>
      <c r="GW20" s="28">
        <f>GT20*$GK$13</f>
        <v>0</v>
      </c>
      <c r="GX20" s="28">
        <f>GU20*$GK$12</f>
        <v>0.39373400000000003</v>
      </c>
      <c r="GZ20" s="48">
        <f>G20</f>
        <v>2000</v>
      </c>
      <c r="HA20" s="49">
        <f>J20</f>
        <v>2350</v>
      </c>
      <c r="HB20" s="49">
        <f>(GZ20*2+(HA20-HE$15*2)*2)*$HE$15/10^6</f>
        <v>0.90077600000000002</v>
      </c>
      <c r="HC20" s="49">
        <f>((HA20-$HE$15*2)*4*$HE$14)/10^6</f>
        <v>0.98924800000000002</v>
      </c>
      <c r="HD20" s="49">
        <f>((HA20-$HE$15*2)*$HE$13)/10^6</f>
        <v>6.8224000000000002E-3</v>
      </c>
      <c r="HE20" s="49">
        <f>GZ20*HA20/10^6</f>
        <v>4.7</v>
      </c>
      <c r="HF20" s="49">
        <f>HE20-HB20-HC20-HD20-HL20-HM20</f>
        <v>2.6716736000000005</v>
      </c>
      <c r="HG20" s="49">
        <f>(((GZ20-$HE$15*2-$HE$14*4-$HE$13)*2+(HA20-$HE$15*2)*12)/1000)+HN20</f>
        <v>29.528399999999998</v>
      </c>
      <c r="HH20" s="49">
        <f>HG20*$HE$8</f>
        <v>1.3287779999999998</v>
      </c>
      <c r="HI20" s="49">
        <f>HF20*$HE$9</f>
        <v>2.6716736000000005</v>
      </c>
      <c r="HJ20" s="49">
        <f>HB20*$HB$15+HC20*$HB$14+HD20*$HB$13+HO20+HP20</f>
        <v>7.2798796799999996</v>
      </c>
      <c r="HK20" s="50">
        <f>(HJ20+HI20+HH20)/HE20</f>
        <v>2.400070485106383</v>
      </c>
      <c r="HL20" s="28">
        <f>((GZ20-$HE$15*2-$HE$14*4-$HE$13)*BE20*$HE$12/10^6)</f>
        <v>0</v>
      </c>
      <c r="HM20" s="28">
        <f>((GZ20-$HE$15*2-$HE$14*4-$HE$13)*BF20*$HE$11/10^6)</f>
        <v>0.13148000000000001</v>
      </c>
      <c r="HN20" s="28">
        <f>((GZ20-$HE$15*2-$HE$14*4-$HE$13)*(BE20+IF(BF20&gt;0,1,0))/1000)</f>
        <v>1.3148</v>
      </c>
      <c r="HO20" s="28">
        <f>HL20*$HB$12</f>
        <v>0</v>
      </c>
      <c r="HP20" s="28">
        <f>HM20*$HB$11</f>
        <v>0.31818160000000001</v>
      </c>
    </row>
    <row r="21" spans="1:224" s="28" customFormat="1" ht="15.75" thickBot="1" x14ac:dyDescent="0.3">
      <c r="A21" s="46"/>
      <c r="B21" s="32"/>
      <c r="C21" s="161">
        <v>2</v>
      </c>
      <c r="D21" s="161"/>
      <c r="E21" s="164">
        <v>1</v>
      </c>
      <c r="F21" s="166"/>
      <c r="G21" s="162">
        <v>3500</v>
      </c>
      <c r="H21" s="168"/>
      <c r="I21" s="168"/>
      <c r="J21" s="162">
        <v>2500</v>
      </c>
      <c r="K21" s="168"/>
      <c r="L21" s="163"/>
      <c r="M21" s="162">
        <v>2</v>
      </c>
      <c r="N21" s="168"/>
      <c r="O21" s="163"/>
      <c r="P21" s="162">
        <v>2</v>
      </c>
      <c r="Q21" s="168"/>
      <c r="R21" s="168"/>
      <c r="S21" s="163"/>
      <c r="T21" s="162">
        <v>0</v>
      </c>
      <c r="U21" s="163"/>
      <c r="V21" s="164">
        <v>0</v>
      </c>
      <c r="W21" s="165"/>
      <c r="X21" s="166"/>
      <c r="Y21" s="152">
        <f t="shared" si="0"/>
        <v>8.75</v>
      </c>
      <c r="Z21" s="153"/>
      <c r="AA21" s="154">
        <f t="shared" ref="AA21:AA34" si="4">IF(OR(E21="",G21="",J21="",M21="",P21=""),"",IF(BS21="NO","!E!!",AQ21))</f>
        <v>1.3749951497142856</v>
      </c>
      <c r="AB21" s="155"/>
      <c r="AC21" s="80" t="str">
        <f t="shared" ref="AC21:AC34" si="5">IF(AND(E21="",G21="",J21="",M21="",P21=""),"",IF(AND(BC21&gt;0,BC21&lt;5),"!E!",IF(BS21="NO","!E!",AT21)))</f>
        <v>OK</v>
      </c>
      <c r="AD21" s="132" t="str">
        <f t="shared" ref="AD21:AD34" si="6">IF(OR(E21="",G21="",J21="",M21="",P21="",),"",IF(AA21=BX21,"no","si"))</f>
        <v>no</v>
      </c>
      <c r="AE21" s="156"/>
      <c r="AF21" s="133"/>
      <c r="AG21" s="35"/>
      <c r="AH21" s="46"/>
      <c r="AI21" s="46"/>
      <c r="AJ21" s="167">
        <v>2</v>
      </c>
      <c r="AK21" s="167"/>
      <c r="AL21" s="158" t="s">
        <v>82</v>
      </c>
      <c r="AM21" s="159"/>
      <c r="AN21" s="159"/>
      <c r="AO21" s="160"/>
      <c r="AP21" s="86"/>
      <c r="AQ21" s="129">
        <f t="shared" ref="AQ21:AQ34" si="7">IF(OR(E21="",G21="",J21="",M21="",P21="",),"",BG21)</f>
        <v>1.3749951497142856</v>
      </c>
      <c r="AR21" s="130"/>
      <c r="AS21" s="131"/>
      <c r="AT21" s="132" t="str">
        <f t="shared" ref="AT21:AT34" si="8">IF(OR(E21="",G21="",J21="",M21="",P21="",),"",IF(AQ21&lt;($O$14+0.0499),"OK","NO"))</f>
        <v>OK</v>
      </c>
      <c r="AU21" s="133"/>
      <c r="AV21" s="129">
        <f t="shared" ref="AV21:AV34" si="9">Y21</f>
        <v>8.75</v>
      </c>
      <c r="AW21" s="131"/>
      <c r="AX21" s="36">
        <f t="shared" si="1"/>
        <v>12.031207559999999</v>
      </c>
      <c r="AY21" s="36">
        <f t="shared" ref="AY21:AY34" si="10">IF(OR(E21="",G21="",J21="",M21="",P21="",),0,(AV21*E21))</f>
        <v>8.75</v>
      </c>
      <c r="AZ21" s="36"/>
      <c r="BA21" s="36"/>
      <c r="BB21" s="36"/>
      <c r="BC21" s="36">
        <f t="shared" ref="BC21:BC34" si="11">IF(E21&lt;&gt;"",1,0)+IF(G21&lt;&gt;"",1,0)+IF(J21&lt;&gt;"",1,0)+IF(M21&lt;&gt;"",1,0)+IF(P21&lt;&gt;"",1,0)</f>
        <v>5</v>
      </c>
      <c r="BD21" s="28">
        <f t="shared" ref="BD21:BD34" si="12">IF(AND(AC21="",BS21=""),0,IF(AND(AC21="!E!",BS21="NO"),3,IF(AC21="!E!",3, IF(AC21="OK",1,2))))</f>
        <v>1</v>
      </c>
      <c r="BE21" s="28">
        <f t="shared" ref="BE21:BE34" si="13">IF(T21="",0,T21)</f>
        <v>0</v>
      </c>
      <c r="BF21" s="28">
        <f t="shared" ref="BF21:BF34" si="14">IF(V21="",0,V21)</f>
        <v>0</v>
      </c>
      <c r="BG21" s="28">
        <f t="shared" ref="BG21:BG34" si="15">IF(BM21="A",BH21,IF(BM21="B",BI21,IF(BM21="C",BX21,"")))</f>
        <v>1.3749951497142856</v>
      </c>
      <c r="BH21" s="28">
        <f t="shared" ref="BH21:BH34" si="16">IF(BN21="G",BX21,MIN(BX21,BI21))</f>
        <v>1.3749951497142856</v>
      </c>
      <c r="BI21" s="79">
        <f t="shared" ref="BI21:BI34" si="17">IF(BO21="C",BJ21,BK21)</f>
        <v>1.5368088172576246</v>
      </c>
      <c r="BJ21" s="28">
        <f t="shared" ref="BJ21:BJ34" si="18">IF(BP21="A",BU21,BT21)</f>
        <v>1.677434615723215</v>
      </c>
      <c r="BK21" s="28">
        <f t="shared" ref="BK21:BK34" si="19">IF(BP21="A",BW21,BV21)</f>
        <v>1.5368088172576246</v>
      </c>
      <c r="BL21" s="28" t="str">
        <f t="shared" ref="BL21:BL34" si="20">IF(AL21="","se serve",AL21)</f>
        <v>se serve</v>
      </c>
      <c r="BM21" s="28" t="str">
        <f t="shared" ref="BM21:BM34" si="21">VLOOKUP(BL21,$CG$12:$CH$14,2)</f>
        <v>A</v>
      </c>
      <c r="BN21" s="28" t="str">
        <f t="shared" ref="BN21:BN34" si="22">IF((BX21&gt;($O$14+0.05)),"F","G")</f>
        <v>G</v>
      </c>
      <c r="BO21" s="28" t="str">
        <f t="shared" ref="BO21:BO34" si="23">IF(Y21&gt;2.3,"D","C")</f>
        <v>D</v>
      </c>
      <c r="BP21" s="28" t="str">
        <f t="shared" ref="BP21:BP34" si="24">$BW$17</f>
        <v>B</v>
      </c>
      <c r="BQ21" s="28" t="str">
        <f t="shared" ref="BQ21:BQ34" si="25">IF(AND(BE21=0,BF21=0),"A",IF(AND(BE21=1,BF21=0),"B",IF(AND(BE21=0,BF21=1),"C",IF(AND(BE21=1,BF21=1),"D","E"))))</f>
        <v>A</v>
      </c>
      <c r="BR21" s="28" t="str">
        <f>P21&amp;M21</f>
        <v>22</v>
      </c>
      <c r="BS21" s="28" t="str">
        <f t="shared" ref="BS21:BS34" si="26">IF(OR(E21="",G21="",J21=""),"",IF(OR(BR21="",BR21="22",BR21="24",BR21="11"),BR21,"NO"))</f>
        <v>22</v>
      </c>
      <c r="BT21" s="70">
        <f t="shared" ref="BT21:BT34" si="27">IF($BS21="NO","",HLOOKUP($BS21*1,$BY$19:$CE$38,17))</f>
        <v>1.677434615723215</v>
      </c>
      <c r="BU21" s="67">
        <f t="shared" ref="BU21:BU34" si="28">IF($BS21="NO","",IF($BQ21="A",HLOOKUP($BS21*1,$BY$19:$CE$50,18),IF($BQ21="b",HLOOKUP($BS21*1,$BY$19:$CE$50,22),IF($BQ21="C",HLOOKUP($BS21*1,$BY$19:$CE$50,26),IF($BQ21="d",HLOOKUP($BS21*1,$BY$19:$CE$50,30),)))))</f>
        <v>1.753065238409141</v>
      </c>
      <c r="BV21" s="71">
        <f t="shared" ref="BV21:BV34" si="29">IF($BS21="NO","",HLOOKUP($BS21*1,$BY$19:$CE$38,19))</f>
        <v>1.5368088172576246</v>
      </c>
      <c r="BW21" s="69">
        <f t="shared" ref="BW21:BW34" si="30">IF($BS21="NO","",IF($BQ21="A",HLOOKUP($BS21*1,$BY$19:$CE$50,20),IF($BQ21="b",HLOOKUP($BS21*1,$BY$19:$CE$50,24),IF($BQ21="C",HLOOKUP($BS21*1,$BY$19:$CE$50,28),IF($BQ21="d",HLOOKUP($BS21*1,$BY$19:$CE$50,32),)))))</f>
        <v>1.6078000123977187</v>
      </c>
      <c r="BX21" s="72">
        <f>IF(BS21="NO","",HLOOKUP(BS21*1,$BY$19:$CE$38,3))</f>
        <v>1.3749951497142856</v>
      </c>
      <c r="BY21" s="28">
        <f t="shared" ref="BY21:BY50" si="31">DI21</f>
        <v>1.0617142857142856</v>
      </c>
      <c r="BZ21" s="28">
        <f t="shared" ref="BZ21:BZ50" si="32">DZ21</f>
        <v>1.0434637977407208</v>
      </c>
      <c r="CA21" s="28">
        <f t="shared" ref="CA21:CA34" si="33">EQ21</f>
        <v>1.3749951497142856</v>
      </c>
      <c r="CB21" s="28">
        <f t="shared" ref="CB21:CB50" si="34">GB21</f>
        <v>1.5671931337142857</v>
      </c>
      <c r="CC21" s="28">
        <f t="shared" ref="CC21:CC50" si="35">FI21</f>
        <v>1.6102348434285714</v>
      </c>
      <c r="CD21" s="28">
        <f t="shared" ref="CD21:CD50" si="36">GS21</f>
        <v>1.4122390765714286</v>
      </c>
      <c r="CE21" s="28">
        <f t="shared" ref="CE21:CE50" si="37">HK21</f>
        <v>1.8374388205714285</v>
      </c>
      <c r="CI21" s="100" t="s">
        <v>141</v>
      </c>
      <c r="CJ21" s="96" t="s">
        <v>38</v>
      </c>
      <c r="CK21" s="96"/>
      <c r="CL21" s="113">
        <v>1.8</v>
      </c>
      <c r="CM21" s="101">
        <v>1.7</v>
      </c>
      <c r="CQ21" s="28">
        <v>2.9</v>
      </c>
      <c r="CS21" s="29"/>
      <c r="CT21" s="30"/>
      <c r="CU21" s="31"/>
      <c r="CV21" s="31"/>
      <c r="CW21" s="30"/>
      <c r="CZ21" s="48">
        <f t="shared" si="2"/>
        <v>3500</v>
      </c>
      <c r="DA21" s="49">
        <f t="shared" ref="DA21:DA28" si="38">J21</f>
        <v>2500</v>
      </c>
      <c r="DB21" s="49">
        <f t="shared" ref="DB21:DB28" si="39">(DA21*2+(CZ21+$DC$17)*2)*$DC$17/10^6</f>
        <v>0</v>
      </c>
      <c r="DC21" s="49">
        <f t="shared" ref="DC21:DC28" si="40">CZ21*DA21/10^6</f>
        <v>8.75</v>
      </c>
      <c r="DD21" s="49">
        <f t="shared" ref="DD21:DD28" si="41">DC21-DB21-DJ21-DK21</f>
        <v>8.75</v>
      </c>
      <c r="DE21" s="49">
        <f t="shared" ref="DE21:DE28" si="42">((((CZ21-$DC$17*2)+(DA21-$DC$17*2))*2)/1000)+DL21</f>
        <v>12</v>
      </c>
      <c r="DF21" s="49">
        <f t="shared" ref="DF21:DF34" si="43">DE21*$DC$8</f>
        <v>0.54</v>
      </c>
      <c r="DG21" s="49">
        <f t="shared" ref="DG21:DG28" si="44">DD21*$DC$9</f>
        <v>8.75</v>
      </c>
      <c r="DH21" s="49">
        <f t="shared" ref="DH21:DH28" si="45">(DB21*$DB$17)+DM21+DN21</f>
        <v>0</v>
      </c>
      <c r="DI21" s="50">
        <f t="shared" ref="DI21:DI28" si="46">(DH21+DG21+DF21)/DC21</f>
        <v>1.0617142857142856</v>
      </c>
      <c r="DJ21" s="49">
        <f t="shared" ref="DJ21:DJ50" si="47">((CZ21-$DC$17*2)*BE21*$DC$16)/10^6</f>
        <v>0</v>
      </c>
      <c r="DK21" s="49">
        <f t="shared" ref="DK21:DK50" si="48">((CZ21-$DC$17*2)*BF21*$DC$15)/10^6</f>
        <v>0</v>
      </c>
      <c r="DL21" s="49">
        <f t="shared" ref="DL21:DL50" si="49">(CZ21-$DC$17*2)*(BE21*2+IF(BF21&gt;0,1,0))/1000</f>
        <v>0</v>
      </c>
      <c r="DM21" s="49">
        <f t="shared" ref="DM21:DM50" si="50">DJ21*$DB$16</f>
        <v>0</v>
      </c>
      <c r="DN21" s="49">
        <f t="shared" ref="DN21:DN50" si="51">DK21*$DB$15</f>
        <v>0</v>
      </c>
      <c r="DO21" s="49"/>
      <c r="DP21" s="48">
        <f t="shared" ref="DP21:DP34" si="52">G21+$DT$17*2</f>
        <v>3718</v>
      </c>
      <c r="DQ21" s="49">
        <f t="shared" ref="DQ21:DQ34" si="53">J21</f>
        <v>2500</v>
      </c>
      <c r="DR21" s="49">
        <f t="shared" ref="DR21:DR50" si="54">((((DQ21-$DT$17*2)*2)+(DP21+$DT$17*2)*2))*$DT$17/10^6</f>
        <v>1.355524</v>
      </c>
      <c r="DS21" s="49">
        <f t="shared" ref="DS21:DS50" si="55">((DQ21-$DT$16*2)*$DT$16)/10^6</f>
        <v>0.42845</v>
      </c>
      <c r="DT21" s="49">
        <f t="shared" ref="DT21:DT50" si="56">DP21*DQ21/10^6</f>
        <v>9.2949999999999999</v>
      </c>
      <c r="DU21" s="49">
        <f t="shared" ref="DU21:DU50" si="57">DT21-DR21-DS21-EA21-EB21</f>
        <v>7.5110260000000002</v>
      </c>
      <c r="DV21" s="49">
        <f t="shared" ref="DV21:DV50" si="58">((((DP21-$DT$17*2)*4+(DQ21-$DT$17*2-$DT$16)*2))/1000)+EC21</f>
        <v>18.154</v>
      </c>
      <c r="DW21" s="49">
        <f t="shared" ref="DW21:DW50" si="59">DV21*$DC$8</f>
        <v>0.81692999999999993</v>
      </c>
      <c r="DX21" s="49">
        <f t="shared" ref="DX21:DX50" si="60">DU21*$DC$9</f>
        <v>7.5110260000000002</v>
      </c>
      <c r="DY21" s="49">
        <f t="shared" ref="DY21:DY50" si="61">DR21*$DB$17+DS21*$DR$16+ED21+EE21</f>
        <v>1.37104</v>
      </c>
      <c r="DZ21" s="50">
        <f t="shared" ref="DZ21:DZ50" si="62">(DY21+DX21+DW21)/DT21</f>
        <v>1.0434637977407208</v>
      </c>
      <c r="EA21" s="49">
        <f t="shared" ref="EA21:EA50" si="63">((DP21-$DT$17*2-$DT$16)*BE21*$DT$15)/10^6</f>
        <v>0</v>
      </c>
      <c r="EB21" s="49">
        <f t="shared" ref="EB21:EB50" si="64">((DP21-$DT$17*2-$DT$16)*BF21*$DT$14)/10^6</f>
        <v>0</v>
      </c>
      <c r="EC21" s="49">
        <f t="shared" ref="EC21:EC50" si="65">((DP21-$DT$17*2-$DT$16)*(BE21*2+IF(BF21&gt;0,1,0)))/1000</f>
        <v>0</v>
      </c>
      <c r="ED21" s="49">
        <f t="shared" ref="ED21:ED50" si="66">EA21*$DR$15</f>
        <v>0</v>
      </c>
      <c r="EE21" s="49">
        <f t="shared" ref="EE21:EE50" si="67">EB21*$DR$14</f>
        <v>0</v>
      </c>
      <c r="EF21" s="49"/>
      <c r="EG21" s="48">
        <f t="shared" si="3"/>
        <v>3500</v>
      </c>
      <c r="EH21" s="49">
        <f>J21</f>
        <v>2500</v>
      </c>
      <c r="EI21" s="49">
        <f t="shared" ref="EI21:EI50" si="68">(((EH21*2+(EG21-$EK$16*2))*$EK$16)+((EG21-$EK$16*2)*$EK$6))/10^6</f>
        <v>1.5596080000000001</v>
      </c>
      <c r="EJ21" s="49">
        <f t="shared" ref="EJ21:EJ50" si="69">(EH21-$EK$16-$EK$6)*$EK$15/10^6</f>
        <v>0.19775799999999999</v>
      </c>
      <c r="EK21" s="49">
        <f t="shared" ref="EK21:EK50" si="70">EG21*EH21/10^6</f>
        <v>8.75</v>
      </c>
      <c r="EL21" s="49">
        <f t="shared" ref="EL21:EL50" si="71">EK21-EI21-EJ21-ER21-ES21</f>
        <v>6.9926339999999998</v>
      </c>
      <c r="EM21" s="49">
        <f t="shared" ref="EM21:EM50" si="72">(((EG21-$EK$16*2-$EK$15)*2+(EH21-$EK$16-$EK$6)*4)/1000)+ET21</f>
        <v>15.182</v>
      </c>
      <c r="EN21" s="49">
        <f t="shared" ref="EN21:EN50" si="73">EM21*$EK$8</f>
        <v>0.68318999999999996</v>
      </c>
      <c r="EO21" s="49">
        <f t="shared" ref="EO21:EO50" si="74">EL21*$EK$9</f>
        <v>6.9926339999999998</v>
      </c>
      <c r="EP21" s="49">
        <f t="shared" ref="EP21:EP50" si="75">(EI21-(((EG21-$EK$16*2)*$EK$6)/10^6))*$EI$16+( (((EG21-$EK$16*2)*$EK$6)/10^6)*$EI$6)+EJ21*$EI$15+EU21+EV21</f>
        <v>4.3553835599999999</v>
      </c>
      <c r="EQ21" s="50">
        <f t="shared" ref="EQ21:EQ50" si="76">(EP21+EO21+EN21)/EK21</f>
        <v>1.3749951497142856</v>
      </c>
      <c r="ER21" s="28">
        <f t="shared" ref="ER21:ER50" si="77">(EG21-$EK$16*2-$EK$15)*$EK$14*BE21/10^6</f>
        <v>0</v>
      </c>
      <c r="ES21" s="28">
        <f t="shared" ref="ES21:ES50" si="78">(EG21-$EK$16*2-$EK$15)*$EK$13*BF21/10^6</f>
        <v>0</v>
      </c>
      <c r="ET21" s="28">
        <f t="shared" ref="ET21:ET50" si="79">((EG21-$EK$16*2-$EK$15)*(BE21*2+IF(BF21&gt;0,1,0))/1000)</f>
        <v>0</v>
      </c>
      <c r="EU21" s="28">
        <f t="shared" ref="EU21:EU50" si="80">ER21*$EI$14</f>
        <v>0</v>
      </c>
      <c r="EV21" s="28">
        <f t="shared" ref="EV21:EV50" si="81">ES21*$EI$13</f>
        <v>0</v>
      </c>
      <c r="EX21" s="48">
        <f t="shared" ref="EX21:EX34" si="82">G21</f>
        <v>3500</v>
      </c>
      <c r="EY21" s="49">
        <f t="shared" ref="EY21:EY34" si="83">J21</f>
        <v>2500</v>
      </c>
      <c r="EZ21" s="49">
        <f t="shared" ref="EZ21:EZ50" si="84">(((EY21*2+(EX21-$FC$17*2))*$FC$17)+((EX21-$FC$17*2)*$FC$16))/10^6</f>
        <v>1.5596080000000001</v>
      </c>
      <c r="FA21" s="49">
        <f t="shared" ref="FA21:FA46" si="85">((EY21-$FC$16-$FC$17)*2*$FC$15)/10^6</f>
        <v>0.51550399999999996</v>
      </c>
      <c r="FB21" s="49">
        <f t="shared" ref="FB21:FB46" si="86">(EY21-$FC$16-$FC$17)*$FC$14/10^6</f>
        <v>0.45551000000000003</v>
      </c>
      <c r="FC21" s="49">
        <f t="shared" ref="FC21:FC50" si="87">EX21*EY21/10^6</f>
        <v>8.75</v>
      </c>
      <c r="FD21" s="49">
        <f t="shared" ref="FD21:FD50" si="88">FC21-EZ21-FA21-FB21-FJ21-FK21</f>
        <v>6.2193779999999999</v>
      </c>
      <c r="FE21" s="49">
        <f t="shared" ref="FE21:FE46" si="89">(((EX21-$FC$16*2-$FC$15*2-$FC$14)*2+(EY21-$FC$16*2-$FC$14)*8)/1000)+FL21</f>
        <v>21.565999999999999</v>
      </c>
      <c r="FF21" s="49">
        <f t="shared" ref="FF21:FF50" si="90">FE21*$FC$8</f>
        <v>0.97046999999999994</v>
      </c>
      <c r="FG21" s="49">
        <f t="shared" ref="FG21:FG50" si="91">FD21*$FC$9</f>
        <v>6.2193779999999999</v>
      </c>
      <c r="FH21" s="49">
        <f t="shared" ref="FH21:FH46" si="92">(EZ21-((EX21-2*$FC$17)*$FC$16/10^6))*$EZ$16+((EX21-2*$FC$17)*$FC$16/10^6)*$EZ$18+FA21*$EZ$15+FB21*$EZ$14+FM21+FN21</f>
        <v>6.8997068800000001</v>
      </c>
      <c r="FI21" s="50">
        <f t="shared" ref="FI21:FI50" si="93">(FH21+FG21+FF21)/FC21</f>
        <v>1.6102348434285714</v>
      </c>
      <c r="FJ21" s="28">
        <f t="shared" ref="FJ21:FJ50" si="94">(EX21-$FC$16*2-$FC$15*2-$FC$14)*BE21*$FC$13/10^6</f>
        <v>0</v>
      </c>
      <c r="FK21" s="28">
        <f t="shared" ref="FK21:FK50" si="95">(EX21-$FC$16*2-$FC$15*2-$FC$14)*BF21*$FC$12/10^6</f>
        <v>0</v>
      </c>
      <c r="FL21" s="28">
        <f t="shared" ref="FL21:FL50" si="96">((EX21-$FC$16*2-$FC$15*2-$FC$14)*(BE21*2+IF(BF21&gt;0,1,0)))/1000</f>
        <v>0</v>
      </c>
      <c r="FM21" s="28">
        <f t="shared" ref="FM21:FM50" si="97">FJ21*$EZ$13</f>
        <v>0</v>
      </c>
      <c r="FN21" s="28">
        <f t="shared" ref="FN21:FN50" si="98">FK21*$EZ$12</f>
        <v>0</v>
      </c>
      <c r="FQ21" s="48">
        <f t="shared" ref="FQ21:FQ34" si="99">G21</f>
        <v>3500</v>
      </c>
      <c r="FR21" s="49">
        <f t="shared" ref="FR21:FR34" si="100">J21</f>
        <v>2500</v>
      </c>
      <c r="FS21" s="49">
        <f t="shared" ref="FS21:FS50" si="101">(FQ21*2+(FR21-$FV$16*2)*2)*$FV$16/10^6</f>
        <v>1.5143040000000001</v>
      </c>
      <c r="FT21" s="49">
        <f t="shared" ref="FT21:FT50" si="102">((FR21-$FV$16*2)*$FV$15)/10^6</f>
        <v>0.259376</v>
      </c>
      <c r="FU21" s="49">
        <f t="shared" ref="FU21:FU50" si="103">(FR21-$FV$16*2)*$FV$14/10^6</f>
        <v>0.45838000000000001</v>
      </c>
      <c r="FV21" s="49">
        <f t="shared" ref="FV21:FV50" si="104">FQ21*FR21/10^6</f>
        <v>8.75</v>
      </c>
      <c r="FW21" s="49">
        <f t="shared" ref="FW21:FW50" si="105">FV21-FS21-FT21-FU21-GC21-GD21</f>
        <v>6.5179400000000003</v>
      </c>
      <c r="FX21" s="49">
        <f t="shared" ref="FX21:FX50" si="106">(((FQ21-$FV$16*2-$FV$15-$FV$14)*2+(FR21-$FV$16*2)*6)/1000)+GE21</f>
        <v>19.245999999999999</v>
      </c>
      <c r="FY21" s="49">
        <f t="shared" ref="FY21:FY50" si="107">FX21*$FV$8</f>
        <v>0.8660699999999999</v>
      </c>
      <c r="FZ21" s="49">
        <f t="shared" ref="FZ21:FZ50" si="108">FW21*$FV$9</f>
        <v>6.5179400000000003</v>
      </c>
      <c r="GA21" s="49">
        <f t="shared" ref="GA21:GA34" si="109">FS21*$FS$16+FT21*$FS$15+FU21*$FS$14+GF21+GG21</f>
        <v>6.3289299200000002</v>
      </c>
      <c r="GB21" s="50">
        <f t="shared" ref="GB21:GB50" si="110">(GA21+FZ21+FY21)/FV21</f>
        <v>1.5671931337142857</v>
      </c>
      <c r="GC21" s="28">
        <f t="shared" ref="GC21:GC50" si="111">(FQ21-$FV$16*2-$FV$15-$FV$14)*BE21*$FV$13/10^6</f>
        <v>0</v>
      </c>
      <c r="GD21" s="28">
        <f t="shared" ref="GD21:GD50" si="112">(FQ21-$FV$16*2-$FV$15-$FV$14)*BF21*$FV$13/10^6</f>
        <v>0</v>
      </c>
      <c r="GE21" s="28">
        <f t="shared" ref="GE21:GE50" si="113">((FQ21-$FV$16*2-$FV$15-$FV$14)*(BE21+IF(BF21&gt;0,1,0)))/1000</f>
        <v>0</v>
      </c>
      <c r="GF21" s="28">
        <f t="shared" ref="GF21:GF50" si="114">GC21*$FS$13</f>
        <v>0</v>
      </c>
      <c r="GG21" s="28">
        <f t="shared" ref="GG21:GG50" si="115">GD21*$FS$12</f>
        <v>0</v>
      </c>
      <c r="GI21" s="48">
        <f t="shared" ref="GI21:GI34" si="116">G21</f>
        <v>3500</v>
      </c>
      <c r="GJ21" s="49">
        <f t="shared" ref="GJ21:GJ34" si="117">J21</f>
        <v>2500</v>
      </c>
      <c r="GK21" s="49">
        <f t="shared" ref="GK21:GK50" si="118">(GI21*2+(GJ21-$GM$15*2)*2)*$GM$15/10^6</f>
        <v>1.2604759999999999</v>
      </c>
      <c r="GL21" s="49">
        <f t="shared" ref="GL21:GL50" si="119">((GJ21-$GM$15*2)*2*$GM$14)/10^6</f>
        <v>0.35371000000000002</v>
      </c>
      <c r="GM21" s="49">
        <f t="shared" ref="GM21:GM50" si="120">GI21*GJ21/10^6</f>
        <v>8.75</v>
      </c>
      <c r="GN21" s="49">
        <f t="shared" ref="GN21:GN50" si="121">GM21-GK21-GL21-GT21-GU21</f>
        <v>7.1358139999999999</v>
      </c>
      <c r="GO21" s="49">
        <f t="shared" ref="GO21:GO50" si="122">(((GI21-$GM$15*2-$GM$14*2)*2+(GJ21-$GM$15*2)*6)/1000)+GV21</f>
        <v>19.946000000000002</v>
      </c>
      <c r="GP21" s="49">
        <f t="shared" ref="GP21:GP50" si="123">GO21*$GM$8</f>
        <v>0.89757000000000009</v>
      </c>
      <c r="GQ21" s="49">
        <f t="shared" ref="GQ21:GQ50" si="124">GN21*$EK$9</f>
        <v>7.1358139999999999</v>
      </c>
      <c r="GR21" s="49">
        <f t="shared" ref="GR21:GR50" si="125">GK21*$GK$15+GL21*$GK$14+GW21+GX21</f>
        <v>4.3237079200000004</v>
      </c>
      <c r="GS21" s="50">
        <f t="shared" ref="GS21:GS50" si="126">(GR21+GQ21+GP21)/GM21</f>
        <v>1.4122390765714286</v>
      </c>
      <c r="GT21" s="28">
        <f t="shared" ref="GT21:GT50" si="127">((GI21-$GM$15*2-$GM$14*2)*BE21*$GM$13)/10^6</f>
        <v>0</v>
      </c>
      <c r="GU21" s="28">
        <f t="shared" ref="GU21:GU50" si="128">((GI21-$GM$15*2-$GM$14*2)*BF21*$GM$12)/10^6</f>
        <v>0</v>
      </c>
      <c r="GV21" s="28">
        <f t="shared" ref="GV21:GV50" si="129">((GI21-$GM$15*2-$GM$14*2)*(BE21+(IF(BF21&gt;0,1,0)))/1000)</f>
        <v>0</v>
      </c>
      <c r="GW21" s="28">
        <f t="shared" ref="GW21:GW50" si="130">GT21*$GK$13</f>
        <v>0</v>
      </c>
      <c r="GX21" s="28">
        <f t="shared" ref="GX21:GX50" si="131">GU21*$GK$12</f>
        <v>0</v>
      </c>
      <c r="GZ21" s="48">
        <f t="shared" ref="GZ21:GZ34" si="132">G21</f>
        <v>3500</v>
      </c>
      <c r="HA21" s="49">
        <f t="shared" ref="HA21:HA34" si="133">J21</f>
        <v>2500</v>
      </c>
      <c r="HB21" s="49">
        <f t="shared" ref="HB21:HB50" si="134">(GZ21*2+(HA21-HE$15*2)*2)*$HE$15/10^6</f>
        <v>1.2604759999999999</v>
      </c>
      <c r="HC21" s="49">
        <f t="shared" ref="HC21:HC50" si="135">((HA21-$HE$15*2)*4*$HE$14)/10^6</f>
        <v>1.058848</v>
      </c>
      <c r="HD21" s="49">
        <f t="shared" ref="HD21:HD50" si="136">((HA21-$HE$15*2)*$HE$13)/10^6</f>
        <v>7.3024000000000006E-3</v>
      </c>
      <c r="HE21" s="49">
        <f t="shared" ref="HE21:HE50" si="137">GZ21*HA21/10^6</f>
        <v>8.75</v>
      </c>
      <c r="HF21" s="49">
        <f t="shared" ref="HF21:HF50" si="138">HE21-HB21-HC21-HD21-HL21-HM21</f>
        <v>6.4233735999999997</v>
      </c>
      <c r="HG21" s="49">
        <f t="shared" ref="HG21:HG50" si="139">(((GZ21-$HE$15*2-$HE$14*4-$HE$13)*2+(HA21-$HE$15*2)*12)/1000)+HN21</f>
        <v>33.013599999999997</v>
      </c>
      <c r="HH21" s="49">
        <f t="shared" ref="HH21:HH50" si="140">HG21*$HE$8</f>
        <v>1.4856119999999997</v>
      </c>
      <c r="HI21" s="49">
        <f t="shared" ref="HI21:HI50" si="141">HF21*$HE$9</f>
        <v>6.4233735999999997</v>
      </c>
      <c r="HJ21" s="49">
        <f t="shared" ref="HJ21:HJ50" si="142">HB21*$HB$15+HC21*$HB$14+HD21*$HB$13+HO21+HP21</f>
        <v>8.1686040799999997</v>
      </c>
      <c r="HK21" s="50">
        <f t="shared" ref="HK21:HK50" si="143">(HJ21+HI21+HH21)/HE21</f>
        <v>1.8374388205714285</v>
      </c>
      <c r="HL21" s="28">
        <f t="shared" ref="HL21:HL50" si="144">((GZ21-$HE$15*2-$HE$14*4-$HE$13)*BE21*$HE$12/10^6)</f>
        <v>0</v>
      </c>
      <c r="HM21" s="28">
        <f t="shared" ref="HM21:HM50" si="145">((GZ21-$HE$15*2-$HE$14*4-$HE$13)*BF21*$HE$11/10^6)</f>
        <v>0</v>
      </c>
      <c r="HN21" s="28">
        <f t="shared" ref="HN21:HN50" si="146">((GZ21-$HE$15*2-$HE$14*4-$HE$13)*(BE21+IF(BF21&gt;0,1,0))/1000)</f>
        <v>0</v>
      </c>
      <c r="HO21" s="28">
        <f t="shared" ref="HO21:HO50" si="147">HL21*$HB$12</f>
        <v>0</v>
      </c>
      <c r="HP21" s="28">
        <f t="shared" ref="HP21:HP50" si="148">HM21*$HB$11</f>
        <v>0</v>
      </c>
    </row>
    <row r="22" spans="1:224" s="28" customFormat="1" ht="15.75" thickBot="1" x14ac:dyDescent="0.3">
      <c r="A22" s="46"/>
      <c r="B22" s="32"/>
      <c r="C22" s="161">
        <v>3</v>
      </c>
      <c r="D22" s="161"/>
      <c r="E22" s="149"/>
      <c r="F22" s="150"/>
      <c r="G22" s="169"/>
      <c r="H22" s="170"/>
      <c r="I22" s="170"/>
      <c r="J22" s="169"/>
      <c r="K22" s="170"/>
      <c r="L22" s="171"/>
      <c r="M22" s="169"/>
      <c r="N22" s="170"/>
      <c r="O22" s="171"/>
      <c r="P22" s="169"/>
      <c r="Q22" s="170"/>
      <c r="R22" s="170"/>
      <c r="S22" s="171"/>
      <c r="T22" s="169"/>
      <c r="U22" s="171"/>
      <c r="V22" s="149"/>
      <c r="W22" s="151"/>
      <c r="X22" s="150"/>
      <c r="Y22" s="152" t="str">
        <f t="shared" si="0"/>
        <v/>
      </c>
      <c r="Z22" s="153"/>
      <c r="AA22" s="154" t="str">
        <f t="shared" si="4"/>
        <v/>
      </c>
      <c r="AB22" s="155"/>
      <c r="AC22" s="80" t="str">
        <f t="shared" si="5"/>
        <v/>
      </c>
      <c r="AD22" s="132" t="str">
        <f t="shared" si="6"/>
        <v/>
      </c>
      <c r="AE22" s="156"/>
      <c r="AF22" s="133"/>
      <c r="AG22" s="35"/>
      <c r="AH22" s="46"/>
      <c r="AI22" s="46"/>
      <c r="AJ22" s="157">
        <v>3</v>
      </c>
      <c r="AK22" s="157"/>
      <c r="AL22" s="126" t="s">
        <v>82</v>
      </c>
      <c r="AM22" s="127"/>
      <c r="AN22" s="127"/>
      <c r="AO22" s="128"/>
      <c r="AP22" s="85"/>
      <c r="AQ22" s="129" t="str">
        <f t="shared" si="7"/>
        <v/>
      </c>
      <c r="AR22" s="130"/>
      <c r="AS22" s="131"/>
      <c r="AT22" s="132" t="str">
        <f t="shared" si="8"/>
        <v/>
      </c>
      <c r="AU22" s="133"/>
      <c r="AV22" s="129" t="str">
        <f t="shared" si="9"/>
        <v/>
      </c>
      <c r="AW22" s="131"/>
      <c r="AX22" s="36">
        <f t="shared" si="1"/>
        <v>0</v>
      </c>
      <c r="AY22" s="36">
        <f t="shared" si="10"/>
        <v>0</v>
      </c>
      <c r="AZ22" s="36"/>
      <c r="BA22" s="36"/>
      <c r="BB22" s="36"/>
      <c r="BC22" s="36">
        <f t="shared" si="11"/>
        <v>0</v>
      </c>
      <c r="BD22" s="28">
        <f t="shared" si="12"/>
        <v>0</v>
      </c>
      <c r="BE22" s="28">
        <f t="shared" si="13"/>
        <v>0</v>
      </c>
      <c r="BF22" s="28">
        <f t="shared" si="14"/>
        <v>0</v>
      </c>
      <c r="BG22" s="28" t="e">
        <f t="shared" si="15"/>
        <v>#VALUE!</v>
      </c>
      <c r="BH22" s="28" t="e">
        <f t="shared" si="16"/>
        <v>#VALUE!</v>
      </c>
      <c r="BI22" s="79" t="e">
        <f t="shared" si="17"/>
        <v>#VALUE!</v>
      </c>
      <c r="BJ22" s="28" t="e">
        <f t="shared" si="18"/>
        <v>#VALUE!</v>
      </c>
      <c r="BK22" s="28" t="e">
        <f t="shared" si="19"/>
        <v>#VALUE!</v>
      </c>
      <c r="BL22" s="28" t="str">
        <f t="shared" si="20"/>
        <v>se serve</v>
      </c>
      <c r="BM22" s="28" t="str">
        <f t="shared" si="21"/>
        <v>A</v>
      </c>
      <c r="BN22" s="28" t="e">
        <f t="shared" si="22"/>
        <v>#VALUE!</v>
      </c>
      <c r="BO22" s="28" t="str">
        <f t="shared" si="23"/>
        <v>D</v>
      </c>
      <c r="BP22" s="28" t="str">
        <f t="shared" si="24"/>
        <v>B</v>
      </c>
      <c r="BQ22" s="28" t="str">
        <f t="shared" si="25"/>
        <v>A</v>
      </c>
      <c r="BR22" s="28" t="str">
        <f t="shared" ref="BR22:BR34" si="149">P22&amp;M22</f>
        <v/>
      </c>
      <c r="BS22" s="28" t="str">
        <f t="shared" si="26"/>
        <v/>
      </c>
      <c r="BT22" s="70" t="e">
        <f t="shared" si="27"/>
        <v>#VALUE!</v>
      </c>
      <c r="BU22" s="67" t="e">
        <f t="shared" si="28"/>
        <v>#VALUE!</v>
      </c>
      <c r="BV22" s="71" t="e">
        <f t="shared" si="29"/>
        <v>#VALUE!</v>
      </c>
      <c r="BW22" s="69" t="e">
        <f t="shared" si="30"/>
        <v>#VALUE!</v>
      </c>
      <c r="BX22" s="72" t="e">
        <f>IF(BS22="NO","",HLOOKUP(BS22*1,$BY$19:$CE$38,4))</f>
        <v>#VALUE!</v>
      </c>
      <c r="BY22" s="28" t="e">
        <f t="shared" si="31"/>
        <v>#DIV/0!</v>
      </c>
      <c r="BZ22" s="28" t="e">
        <f t="shared" si="32"/>
        <v>#DIV/0!</v>
      </c>
      <c r="CA22" s="28" t="e">
        <f t="shared" si="33"/>
        <v>#DIV/0!</v>
      </c>
      <c r="CB22" s="28" t="e">
        <f t="shared" si="34"/>
        <v>#DIV/0!</v>
      </c>
      <c r="CC22" s="28" t="e">
        <f t="shared" si="35"/>
        <v>#DIV/0!</v>
      </c>
      <c r="CD22" s="28" t="e">
        <f t="shared" si="36"/>
        <v>#DIV/0!</v>
      </c>
      <c r="CE22" s="28" t="e">
        <f t="shared" si="37"/>
        <v>#DIV/0!</v>
      </c>
      <c r="CI22" s="103" t="s">
        <v>136</v>
      </c>
      <c r="CJ22" s="96" t="s">
        <v>35</v>
      </c>
      <c r="CK22" s="96"/>
      <c r="CL22" s="113">
        <v>1.8</v>
      </c>
      <c r="CM22" s="101">
        <f>CL22</f>
        <v>1.8</v>
      </c>
      <c r="CO22" s="28" t="s">
        <v>49</v>
      </c>
      <c r="CQ22" s="28">
        <v>1.2</v>
      </c>
      <c r="CS22" s="29"/>
      <c r="CT22" s="30"/>
      <c r="CU22" s="31"/>
      <c r="CV22" s="31"/>
      <c r="CW22" s="30"/>
      <c r="CZ22" s="48">
        <f t="shared" si="2"/>
        <v>0</v>
      </c>
      <c r="DA22" s="49">
        <f t="shared" si="38"/>
        <v>0</v>
      </c>
      <c r="DB22" s="49">
        <f t="shared" si="39"/>
        <v>0</v>
      </c>
      <c r="DC22" s="49">
        <f t="shared" si="40"/>
        <v>0</v>
      </c>
      <c r="DD22" s="49">
        <f t="shared" si="41"/>
        <v>0</v>
      </c>
      <c r="DE22" s="49">
        <f t="shared" si="42"/>
        <v>0</v>
      </c>
      <c r="DF22" s="49">
        <f t="shared" si="43"/>
        <v>0</v>
      </c>
      <c r="DG22" s="49">
        <f t="shared" si="44"/>
        <v>0</v>
      </c>
      <c r="DH22" s="49">
        <f t="shared" si="45"/>
        <v>0</v>
      </c>
      <c r="DI22" s="50" t="e">
        <f t="shared" si="46"/>
        <v>#DIV/0!</v>
      </c>
      <c r="DJ22" s="49">
        <f t="shared" si="47"/>
        <v>0</v>
      </c>
      <c r="DK22" s="49">
        <f t="shared" si="48"/>
        <v>0</v>
      </c>
      <c r="DL22" s="49">
        <f t="shared" si="49"/>
        <v>0</v>
      </c>
      <c r="DM22" s="49">
        <f t="shared" si="50"/>
        <v>0</v>
      </c>
      <c r="DN22" s="49">
        <f t="shared" si="51"/>
        <v>0</v>
      </c>
      <c r="DO22" s="49"/>
      <c r="DP22" s="48">
        <f t="shared" si="52"/>
        <v>218</v>
      </c>
      <c r="DQ22" s="49">
        <f t="shared" si="53"/>
        <v>0</v>
      </c>
      <c r="DR22" s="49">
        <f t="shared" si="54"/>
        <v>4.7523999999999997E-2</v>
      </c>
      <c r="DS22" s="49">
        <f t="shared" si="55"/>
        <v>-8.405E-2</v>
      </c>
      <c r="DT22" s="49">
        <f t="shared" si="56"/>
        <v>0</v>
      </c>
      <c r="DU22" s="49">
        <f t="shared" si="57"/>
        <v>3.6526000000000003E-2</v>
      </c>
      <c r="DV22" s="49">
        <f t="shared" si="58"/>
        <v>-0.84599999999999997</v>
      </c>
      <c r="DW22" s="49">
        <f t="shared" si="59"/>
        <v>-3.807E-2</v>
      </c>
      <c r="DX22" s="49">
        <f t="shared" si="60"/>
        <v>3.6526000000000003E-2</v>
      </c>
      <c r="DY22" s="49">
        <f t="shared" si="61"/>
        <v>-0.26896000000000003</v>
      </c>
      <c r="DZ22" s="50" t="e">
        <f t="shared" si="62"/>
        <v>#DIV/0!</v>
      </c>
      <c r="EA22" s="49">
        <f t="shared" si="63"/>
        <v>0</v>
      </c>
      <c r="EB22" s="49">
        <f t="shared" si="64"/>
        <v>0</v>
      </c>
      <c r="EC22" s="49">
        <f t="shared" si="65"/>
        <v>0</v>
      </c>
      <c r="ED22" s="49">
        <f t="shared" si="66"/>
        <v>0</v>
      </c>
      <c r="EE22" s="49">
        <f t="shared" si="67"/>
        <v>0</v>
      </c>
      <c r="EF22" s="49"/>
      <c r="EG22" s="48">
        <f t="shared" si="3"/>
        <v>0</v>
      </c>
      <c r="EH22" s="49">
        <f t="shared" ref="EH22:EH34" si="150">J22</f>
        <v>0</v>
      </c>
      <c r="EI22" s="49">
        <f t="shared" si="68"/>
        <v>-7.3391999999999999E-2</v>
      </c>
      <c r="EJ22" s="49">
        <f t="shared" si="69"/>
        <v>-2.4742E-2</v>
      </c>
      <c r="EK22" s="49">
        <f t="shared" si="70"/>
        <v>0</v>
      </c>
      <c r="EL22" s="49">
        <f t="shared" si="71"/>
        <v>9.8133999999999999E-2</v>
      </c>
      <c r="EM22" s="49">
        <f t="shared" si="72"/>
        <v>-1.8180000000000001</v>
      </c>
      <c r="EN22" s="49">
        <f t="shared" si="73"/>
        <v>-8.1809999999999994E-2</v>
      </c>
      <c r="EO22" s="49">
        <f t="shared" si="74"/>
        <v>9.8133999999999999E-2</v>
      </c>
      <c r="EP22" s="49">
        <f t="shared" si="75"/>
        <v>-0.27976644000000001</v>
      </c>
      <c r="EQ22" s="50" t="e">
        <f t="shared" si="76"/>
        <v>#DIV/0!</v>
      </c>
      <c r="ER22" s="28">
        <f t="shared" si="77"/>
        <v>0</v>
      </c>
      <c r="ES22" s="28">
        <f t="shared" si="78"/>
        <v>0</v>
      </c>
      <c r="ET22" s="28">
        <f t="shared" si="79"/>
        <v>0</v>
      </c>
      <c r="EU22" s="28">
        <f t="shared" si="80"/>
        <v>0</v>
      </c>
      <c r="EV22" s="28">
        <f t="shared" si="81"/>
        <v>0</v>
      </c>
      <c r="EX22" s="48">
        <f t="shared" si="82"/>
        <v>0</v>
      </c>
      <c r="EY22" s="49">
        <f t="shared" si="83"/>
        <v>0</v>
      </c>
      <c r="EZ22" s="49">
        <f t="shared" si="84"/>
        <v>-7.3391999999999999E-2</v>
      </c>
      <c r="FA22" s="49">
        <f t="shared" si="85"/>
        <v>-6.4495999999999998E-2</v>
      </c>
      <c r="FB22" s="49">
        <f t="shared" si="86"/>
        <v>-5.6989999999999999E-2</v>
      </c>
      <c r="FC22" s="49">
        <f t="shared" si="87"/>
        <v>0</v>
      </c>
      <c r="FD22" s="49">
        <f t="shared" si="88"/>
        <v>0.194878</v>
      </c>
      <c r="FE22" s="49">
        <f t="shared" si="89"/>
        <v>-5.4340000000000002</v>
      </c>
      <c r="FF22" s="49">
        <f t="shared" si="90"/>
        <v>-0.24453</v>
      </c>
      <c r="FG22" s="49">
        <f t="shared" si="91"/>
        <v>0.194878</v>
      </c>
      <c r="FH22" s="49">
        <f t="shared" si="92"/>
        <v>-0.59809312000000003</v>
      </c>
      <c r="FI22" s="50" t="e">
        <f t="shared" si="93"/>
        <v>#DIV/0!</v>
      </c>
      <c r="FJ22" s="28">
        <f t="shared" si="94"/>
        <v>0</v>
      </c>
      <c r="FK22" s="28">
        <f t="shared" si="95"/>
        <v>0</v>
      </c>
      <c r="FL22" s="28">
        <f t="shared" si="96"/>
        <v>0</v>
      </c>
      <c r="FM22" s="28">
        <f t="shared" si="97"/>
        <v>0</v>
      </c>
      <c r="FN22" s="28">
        <f t="shared" si="98"/>
        <v>0</v>
      </c>
      <c r="FQ22" s="48">
        <f t="shared" si="99"/>
        <v>0</v>
      </c>
      <c r="FR22" s="49">
        <f t="shared" si="100"/>
        <v>0</v>
      </c>
      <c r="FS22" s="49">
        <f t="shared" si="101"/>
        <v>-6.9695999999999994E-2</v>
      </c>
      <c r="FT22" s="49">
        <f t="shared" si="102"/>
        <v>-3.0623999999999998E-2</v>
      </c>
      <c r="FU22" s="49">
        <f t="shared" si="103"/>
        <v>-5.4120000000000001E-2</v>
      </c>
      <c r="FV22" s="49">
        <f t="shared" si="104"/>
        <v>0</v>
      </c>
      <c r="FW22" s="49">
        <f t="shared" si="105"/>
        <v>0.15443999999999999</v>
      </c>
      <c r="FX22" s="49">
        <f t="shared" si="106"/>
        <v>-2.754</v>
      </c>
      <c r="FY22" s="49">
        <f t="shared" si="107"/>
        <v>-0.12393</v>
      </c>
      <c r="FZ22" s="49">
        <f t="shared" si="108"/>
        <v>0.15443999999999999</v>
      </c>
      <c r="GA22" s="49">
        <f t="shared" si="109"/>
        <v>-0.46087007999999996</v>
      </c>
      <c r="GB22" s="50" t="e">
        <f t="shared" si="110"/>
        <v>#DIV/0!</v>
      </c>
      <c r="GC22" s="28">
        <f t="shared" si="111"/>
        <v>0</v>
      </c>
      <c r="GD22" s="28">
        <f t="shared" si="112"/>
        <v>0</v>
      </c>
      <c r="GE22" s="28">
        <f t="shared" si="113"/>
        <v>0</v>
      </c>
      <c r="GF22" s="28">
        <f t="shared" si="114"/>
        <v>0</v>
      </c>
      <c r="GG22" s="28">
        <f t="shared" si="115"/>
        <v>0</v>
      </c>
      <c r="GI22" s="48">
        <f t="shared" si="116"/>
        <v>0</v>
      </c>
      <c r="GJ22" s="49">
        <f t="shared" si="117"/>
        <v>0</v>
      </c>
      <c r="GK22" s="49">
        <f t="shared" si="118"/>
        <v>-4.7523999999999997E-2</v>
      </c>
      <c r="GL22" s="49">
        <f t="shared" si="119"/>
        <v>-3.3790000000000001E-2</v>
      </c>
      <c r="GM22" s="49">
        <f t="shared" si="120"/>
        <v>0</v>
      </c>
      <c r="GN22" s="49">
        <f t="shared" si="121"/>
        <v>8.1313999999999997E-2</v>
      </c>
      <c r="GO22" s="49">
        <f t="shared" si="122"/>
        <v>-2.0539999999999998</v>
      </c>
      <c r="GP22" s="49">
        <f t="shared" si="123"/>
        <v>-9.2429999999999984E-2</v>
      </c>
      <c r="GQ22" s="49">
        <f t="shared" si="124"/>
        <v>8.1313999999999997E-2</v>
      </c>
      <c r="GR22" s="49">
        <f t="shared" si="125"/>
        <v>-0.23665207999999999</v>
      </c>
      <c r="GS22" s="50" t="e">
        <f t="shared" si="126"/>
        <v>#DIV/0!</v>
      </c>
      <c r="GT22" s="28">
        <f t="shared" si="127"/>
        <v>0</v>
      </c>
      <c r="GU22" s="28">
        <f t="shared" si="128"/>
        <v>0</v>
      </c>
      <c r="GV22" s="28">
        <f t="shared" si="129"/>
        <v>0</v>
      </c>
      <c r="GW22" s="28">
        <f t="shared" si="130"/>
        <v>0</v>
      </c>
      <c r="GX22" s="28">
        <f t="shared" si="131"/>
        <v>0</v>
      </c>
      <c r="GZ22" s="48">
        <f t="shared" si="132"/>
        <v>0</v>
      </c>
      <c r="HA22" s="49">
        <f t="shared" si="133"/>
        <v>0</v>
      </c>
      <c r="HB22" s="49">
        <f t="shared" si="134"/>
        <v>-4.7523999999999997E-2</v>
      </c>
      <c r="HC22" s="49">
        <f t="shared" si="135"/>
        <v>-0.10115200000000001</v>
      </c>
      <c r="HD22" s="49">
        <f t="shared" si="136"/>
        <v>-6.9760000000000004E-4</v>
      </c>
      <c r="HE22" s="49">
        <f t="shared" si="137"/>
        <v>0</v>
      </c>
      <c r="HF22" s="49">
        <f t="shared" si="138"/>
        <v>0.1493736</v>
      </c>
      <c r="HG22" s="49">
        <f t="shared" si="139"/>
        <v>-3.9864000000000002</v>
      </c>
      <c r="HH22" s="49">
        <f t="shared" si="140"/>
        <v>-0.17938799999999999</v>
      </c>
      <c r="HI22" s="49">
        <f t="shared" si="141"/>
        <v>0.1493736</v>
      </c>
      <c r="HJ22" s="49">
        <f t="shared" si="142"/>
        <v>-0.60395591999999998</v>
      </c>
      <c r="HK22" s="50" t="e">
        <f t="shared" si="143"/>
        <v>#DIV/0!</v>
      </c>
      <c r="HL22" s="28">
        <f t="shared" si="144"/>
        <v>0</v>
      </c>
      <c r="HM22" s="28">
        <f t="shared" si="145"/>
        <v>0</v>
      </c>
      <c r="HN22" s="28">
        <f t="shared" si="146"/>
        <v>0</v>
      </c>
      <c r="HO22" s="28">
        <f t="shared" si="147"/>
        <v>0</v>
      </c>
      <c r="HP22" s="28">
        <f t="shared" si="148"/>
        <v>0</v>
      </c>
    </row>
    <row r="23" spans="1:224" s="28" customFormat="1" ht="15.75" thickBot="1" x14ac:dyDescent="0.3">
      <c r="A23" s="46"/>
      <c r="B23" s="32"/>
      <c r="C23" s="161">
        <v>4</v>
      </c>
      <c r="D23" s="161"/>
      <c r="E23" s="164"/>
      <c r="F23" s="166"/>
      <c r="G23" s="162"/>
      <c r="H23" s="168"/>
      <c r="I23" s="168"/>
      <c r="J23" s="162"/>
      <c r="K23" s="168"/>
      <c r="L23" s="163"/>
      <c r="M23" s="162"/>
      <c r="N23" s="168"/>
      <c r="O23" s="163"/>
      <c r="P23" s="162"/>
      <c r="Q23" s="168"/>
      <c r="R23" s="168"/>
      <c r="S23" s="163"/>
      <c r="T23" s="162"/>
      <c r="U23" s="163"/>
      <c r="V23" s="164"/>
      <c r="W23" s="165"/>
      <c r="X23" s="166"/>
      <c r="Y23" s="152" t="str">
        <f t="shared" si="0"/>
        <v/>
      </c>
      <c r="Z23" s="153"/>
      <c r="AA23" s="154" t="str">
        <f t="shared" si="4"/>
        <v/>
      </c>
      <c r="AB23" s="155"/>
      <c r="AC23" s="80" t="str">
        <f t="shared" si="5"/>
        <v/>
      </c>
      <c r="AD23" s="132" t="str">
        <f t="shared" si="6"/>
        <v/>
      </c>
      <c r="AE23" s="156"/>
      <c r="AF23" s="133"/>
      <c r="AG23" s="35"/>
      <c r="AH23" s="46"/>
      <c r="AI23" s="46"/>
      <c r="AJ23" s="167">
        <v>4</v>
      </c>
      <c r="AK23" s="167"/>
      <c r="AL23" s="158" t="s">
        <v>82</v>
      </c>
      <c r="AM23" s="159"/>
      <c r="AN23" s="159"/>
      <c r="AO23" s="160"/>
      <c r="AP23" s="86"/>
      <c r="AQ23" s="129" t="str">
        <f t="shared" si="7"/>
        <v/>
      </c>
      <c r="AR23" s="130"/>
      <c r="AS23" s="131"/>
      <c r="AT23" s="132" t="str">
        <f t="shared" si="8"/>
        <v/>
      </c>
      <c r="AU23" s="133"/>
      <c r="AV23" s="129" t="str">
        <f t="shared" si="9"/>
        <v/>
      </c>
      <c r="AW23" s="131"/>
      <c r="AX23" s="36">
        <f t="shared" si="1"/>
        <v>0</v>
      </c>
      <c r="AY23" s="36">
        <f t="shared" si="10"/>
        <v>0</v>
      </c>
      <c r="AZ23" s="36"/>
      <c r="BA23" s="36"/>
      <c r="BB23" s="36"/>
      <c r="BC23" s="36">
        <f t="shared" si="11"/>
        <v>0</v>
      </c>
      <c r="BD23" s="28">
        <f t="shared" si="12"/>
        <v>0</v>
      </c>
      <c r="BE23" s="28">
        <f t="shared" si="13"/>
        <v>0</v>
      </c>
      <c r="BF23" s="28">
        <f t="shared" si="14"/>
        <v>0</v>
      </c>
      <c r="BG23" s="28" t="e">
        <f t="shared" si="15"/>
        <v>#VALUE!</v>
      </c>
      <c r="BH23" s="28" t="e">
        <f t="shared" si="16"/>
        <v>#VALUE!</v>
      </c>
      <c r="BI23" s="79" t="e">
        <f t="shared" si="17"/>
        <v>#VALUE!</v>
      </c>
      <c r="BJ23" s="28" t="e">
        <f t="shared" si="18"/>
        <v>#VALUE!</v>
      </c>
      <c r="BK23" s="28" t="e">
        <f t="shared" si="19"/>
        <v>#VALUE!</v>
      </c>
      <c r="BL23" s="28" t="str">
        <f t="shared" si="20"/>
        <v>se serve</v>
      </c>
      <c r="BM23" s="28" t="str">
        <f t="shared" si="21"/>
        <v>A</v>
      </c>
      <c r="BN23" s="28" t="e">
        <f t="shared" si="22"/>
        <v>#VALUE!</v>
      </c>
      <c r="BO23" s="28" t="str">
        <f t="shared" si="23"/>
        <v>D</v>
      </c>
      <c r="BP23" s="28" t="str">
        <f t="shared" si="24"/>
        <v>B</v>
      </c>
      <c r="BQ23" s="28" t="str">
        <f t="shared" si="25"/>
        <v>A</v>
      </c>
      <c r="BR23" s="28" t="str">
        <f t="shared" si="149"/>
        <v/>
      </c>
      <c r="BS23" s="28" t="str">
        <f t="shared" si="26"/>
        <v/>
      </c>
      <c r="BT23" s="70" t="e">
        <f t="shared" si="27"/>
        <v>#VALUE!</v>
      </c>
      <c r="BU23" s="67" t="e">
        <f t="shared" si="28"/>
        <v>#VALUE!</v>
      </c>
      <c r="BV23" s="71" t="e">
        <f t="shared" si="29"/>
        <v>#VALUE!</v>
      </c>
      <c r="BW23" s="69" t="e">
        <f t="shared" si="30"/>
        <v>#VALUE!</v>
      </c>
      <c r="BX23" s="72" t="e">
        <f>IF(BS23="NO","",HLOOKUP(BS23*1,$BY$19:$CE$38,5))</f>
        <v>#VALUE!</v>
      </c>
      <c r="BY23" s="28" t="e">
        <f t="shared" si="31"/>
        <v>#DIV/0!</v>
      </c>
      <c r="BZ23" s="28" t="e">
        <f t="shared" si="32"/>
        <v>#DIV/0!</v>
      </c>
      <c r="CA23" s="28" t="e">
        <f t="shared" si="33"/>
        <v>#DIV/0!</v>
      </c>
      <c r="CB23" s="28" t="e">
        <f t="shared" si="34"/>
        <v>#DIV/0!</v>
      </c>
      <c r="CC23" s="28" t="e">
        <f t="shared" si="35"/>
        <v>#DIV/0!</v>
      </c>
      <c r="CD23" s="28" t="e">
        <f t="shared" si="36"/>
        <v>#DIV/0!</v>
      </c>
      <c r="CE23" s="28" t="e">
        <f t="shared" si="37"/>
        <v>#DIV/0!</v>
      </c>
      <c r="CI23" s="103" t="s">
        <v>138</v>
      </c>
      <c r="CJ23" s="96" t="s">
        <v>34</v>
      </c>
      <c r="CK23" s="96"/>
      <c r="CL23" s="113">
        <v>1.9</v>
      </c>
      <c r="CM23" s="101">
        <f>CL23</f>
        <v>1.9</v>
      </c>
      <c r="CO23" s="28">
        <v>11</v>
      </c>
      <c r="CQ23" s="28">
        <v>1.3</v>
      </c>
      <c r="CS23" s="29"/>
      <c r="CT23" s="30"/>
      <c r="CU23" s="31"/>
      <c r="CV23" s="31"/>
      <c r="CW23" s="30"/>
      <c r="CZ23" s="48">
        <f t="shared" si="2"/>
        <v>0</v>
      </c>
      <c r="DA23" s="49">
        <f t="shared" si="38"/>
        <v>0</v>
      </c>
      <c r="DB23" s="49">
        <f t="shared" si="39"/>
        <v>0</v>
      </c>
      <c r="DC23" s="49">
        <f t="shared" si="40"/>
        <v>0</v>
      </c>
      <c r="DD23" s="49">
        <f t="shared" si="41"/>
        <v>0</v>
      </c>
      <c r="DE23" s="49">
        <f t="shared" si="42"/>
        <v>0</v>
      </c>
      <c r="DF23" s="49">
        <f t="shared" si="43"/>
        <v>0</v>
      </c>
      <c r="DG23" s="49">
        <f t="shared" si="44"/>
        <v>0</v>
      </c>
      <c r="DH23" s="49">
        <f t="shared" si="45"/>
        <v>0</v>
      </c>
      <c r="DI23" s="50" t="e">
        <f t="shared" si="46"/>
        <v>#DIV/0!</v>
      </c>
      <c r="DJ23" s="49">
        <f t="shared" si="47"/>
        <v>0</v>
      </c>
      <c r="DK23" s="49">
        <f t="shared" si="48"/>
        <v>0</v>
      </c>
      <c r="DL23" s="49">
        <f t="shared" si="49"/>
        <v>0</v>
      </c>
      <c r="DM23" s="49">
        <f t="shared" si="50"/>
        <v>0</v>
      </c>
      <c r="DN23" s="49">
        <f t="shared" si="51"/>
        <v>0</v>
      </c>
      <c r="DO23" s="49"/>
      <c r="DP23" s="48">
        <f t="shared" si="52"/>
        <v>218</v>
      </c>
      <c r="DQ23" s="49">
        <f t="shared" si="53"/>
        <v>0</v>
      </c>
      <c r="DR23" s="49">
        <f t="shared" si="54"/>
        <v>4.7523999999999997E-2</v>
      </c>
      <c r="DS23" s="49">
        <f t="shared" si="55"/>
        <v>-8.405E-2</v>
      </c>
      <c r="DT23" s="49">
        <f t="shared" si="56"/>
        <v>0</v>
      </c>
      <c r="DU23" s="49">
        <f t="shared" si="57"/>
        <v>3.6526000000000003E-2</v>
      </c>
      <c r="DV23" s="49">
        <f t="shared" si="58"/>
        <v>-0.84599999999999997</v>
      </c>
      <c r="DW23" s="49">
        <f t="shared" si="59"/>
        <v>-3.807E-2</v>
      </c>
      <c r="DX23" s="49">
        <f t="shared" si="60"/>
        <v>3.6526000000000003E-2</v>
      </c>
      <c r="DY23" s="49">
        <f t="shared" si="61"/>
        <v>-0.26896000000000003</v>
      </c>
      <c r="DZ23" s="50" t="e">
        <f t="shared" si="62"/>
        <v>#DIV/0!</v>
      </c>
      <c r="EA23" s="49">
        <f t="shared" si="63"/>
        <v>0</v>
      </c>
      <c r="EB23" s="49">
        <f t="shared" si="64"/>
        <v>0</v>
      </c>
      <c r="EC23" s="49">
        <f t="shared" si="65"/>
        <v>0</v>
      </c>
      <c r="ED23" s="49">
        <f t="shared" si="66"/>
        <v>0</v>
      </c>
      <c r="EE23" s="49">
        <f t="shared" si="67"/>
        <v>0</v>
      </c>
      <c r="EF23" s="49"/>
      <c r="EG23" s="48">
        <f t="shared" si="3"/>
        <v>0</v>
      </c>
      <c r="EH23" s="49">
        <f t="shared" si="150"/>
        <v>0</v>
      </c>
      <c r="EI23" s="49">
        <f t="shared" si="68"/>
        <v>-7.3391999999999999E-2</v>
      </c>
      <c r="EJ23" s="49">
        <f t="shared" si="69"/>
        <v>-2.4742E-2</v>
      </c>
      <c r="EK23" s="49">
        <f t="shared" si="70"/>
        <v>0</v>
      </c>
      <c r="EL23" s="49">
        <f t="shared" si="71"/>
        <v>9.8133999999999999E-2</v>
      </c>
      <c r="EM23" s="49">
        <f t="shared" si="72"/>
        <v>-1.8180000000000001</v>
      </c>
      <c r="EN23" s="49">
        <f t="shared" si="73"/>
        <v>-8.1809999999999994E-2</v>
      </c>
      <c r="EO23" s="49">
        <f t="shared" si="74"/>
        <v>9.8133999999999999E-2</v>
      </c>
      <c r="EP23" s="49">
        <f t="shared" si="75"/>
        <v>-0.27976644000000001</v>
      </c>
      <c r="EQ23" s="50" t="e">
        <f t="shared" si="76"/>
        <v>#DIV/0!</v>
      </c>
      <c r="ER23" s="28">
        <f t="shared" si="77"/>
        <v>0</v>
      </c>
      <c r="ES23" s="28">
        <f t="shared" si="78"/>
        <v>0</v>
      </c>
      <c r="ET23" s="28">
        <f t="shared" si="79"/>
        <v>0</v>
      </c>
      <c r="EU23" s="28">
        <f t="shared" si="80"/>
        <v>0</v>
      </c>
      <c r="EV23" s="28">
        <f t="shared" si="81"/>
        <v>0</v>
      </c>
      <c r="EX23" s="48">
        <f t="shared" si="82"/>
        <v>0</v>
      </c>
      <c r="EY23" s="49">
        <f t="shared" si="83"/>
        <v>0</v>
      </c>
      <c r="EZ23" s="49">
        <f t="shared" si="84"/>
        <v>-7.3391999999999999E-2</v>
      </c>
      <c r="FA23" s="49">
        <f t="shared" si="85"/>
        <v>-6.4495999999999998E-2</v>
      </c>
      <c r="FB23" s="49">
        <f t="shared" si="86"/>
        <v>-5.6989999999999999E-2</v>
      </c>
      <c r="FC23" s="49">
        <f t="shared" si="87"/>
        <v>0</v>
      </c>
      <c r="FD23" s="49">
        <f t="shared" si="88"/>
        <v>0.194878</v>
      </c>
      <c r="FE23" s="49">
        <f t="shared" si="89"/>
        <v>-5.4340000000000002</v>
      </c>
      <c r="FF23" s="49">
        <f t="shared" si="90"/>
        <v>-0.24453</v>
      </c>
      <c r="FG23" s="49">
        <f t="shared" si="91"/>
        <v>0.194878</v>
      </c>
      <c r="FH23" s="49">
        <f t="shared" si="92"/>
        <v>-0.59809312000000003</v>
      </c>
      <c r="FI23" s="50" t="e">
        <f t="shared" si="93"/>
        <v>#DIV/0!</v>
      </c>
      <c r="FJ23" s="28">
        <f t="shared" si="94"/>
        <v>0</v>
      </c>
      <c r="FK23" s="28">
        <f t="shared" si="95"/>
        <v>0</v>
      </c>
      <c r="FL23" s="28">
        <f t="shared" si="96"/>
        <v>0</v>
      </c>
      <c r="FM23" s="28">
        <f t="shared" si="97"/>
        <v>0</v>
      </c>
      <c r="FN23" s="28">
        <f t="shared" si="98"/>
        <v>0</v>
      </c>
      <c r="FQ23" s="48">
        <f t="shared" si="99"/>
        <v>0</v>
      </c>
      <c r="FR23" s="49">
        <f t="shared" si="100"/>
        <v>0</v>
      </c>
      <c r="FS23" s="49">
        <f t="shared" si="101"/>
        <v>-6.9695999999999994E-2</v>
      </c>
      <c r="FT23" s="49">
        <f t="shared" si="102"/>
        <v>-3.0623999999999998E-2</v>
      </c>
      <c r="FU23" s="49">
        <f t="shared" si="103"/>
        <v>-5.4120000000000001E-2</v>
      </c>
      <c r="FV23" s="49">
        <f t="shared" si="104"/>
        <v>0</v>
      </c>
      <c r="FW23" s="49">
        <f t="shared" si="105"/>
        <v>0.15443999999999999</v>
      </c>
      <c r="FX23" s="49">
        <f t="shared" si="106"/>
        <v>-2.754</v>
      </c>
      <c r="FY23" s="49">
        <f t="shared" si="107"/>
        <v>-0.12393</v>
      </c>
      <c r="FZ23" s="49">
        <f t="shared" si="108"/>
        <v>0.15443999999999999</v>
      </c>
      <c r="GA23" s="49">
        <f t="shared" si="109"/>
        <v>-0.46087007999999996</v>
      </c>
      <c r="GB23" s="50" t="e">
        <f t="shared" si="110"/>
        <v>#DIV/0!</v>
      </c>
      <c r="GC23" s="28">
        <f t="shared" si="111"/>
        <v>0</v>
      </c>
      <c r="GD23" s="28">
        <f t="shared" si="112"/>
        <v>0</v>
      </c>
      <c r="GE23" s="28">
        <f t="shared" si="113"/>
        <v>0</v>
      </c>
      <c r="GF23" s="28">
        <f t="shared" si="114"/>
        <v>0</v>
      </c>
      <c r="GG23" s="28">
        <f t="shared" si="115"/>
        <v>0</v>
      </c>
      <c r="GI23" s="48">
        <f t="shared" si="116"/>
        <v>0</v>
      </c>
      <c r="GJ23" s="49">
        <f t="shared" si="117"/>
        <v>0</v>
      </c>
      <c r="GK23" s="49">
        <f t="shared" si="118"/>
        <v>-4.7523999999999997E-2</v>
      </c>
      <c r="GL23" s="49">
        <f t="shared" si="119"/>
        <v>-3.3790000000000001E-2</v>
      </c>
      <c r="GM23" s="49">
        <f t="shared" si="120"/>
        <v>0</v>
      </c>
      <c r="GN23" s="49">
        <f t="shared" si="121"/>
        <v>8.1313999999999997E-2</v>
      </c>
      <c r="GO23" s="49">
        <f t="shared" si="122"/>
        <v>-2.0539999999999998</v>
      </c>
      <c r="GP23" s="49">
        <f t="shared" si="123"/>
        <v>-9.2429999999999984E-2</v>
      </c>
      <c r="GQ23" s="49">
        <f t="shared" si="124"/>
        <v>8.1313999999999997E-2</v>
      </c>
      <c r="GR23" s="49">
        <f t="shared" si="125"/>
        <v>-0.23665207999999999</v>
      </c>
      <c r="GS23" s="50" t="e">
        <f t="shared" si="126"/>
        <v>#DIV/0!</v>
      </c>
      <c r="GT23" s="28">
        <f t="shared" si="127"/>
        <v>0</v>
      </c>
      <c r="GU23" s="28">
        <f t="shared" si="128"/>
        <v>0</v>
      </c>
      <c r="GV23" s="28">
        <f t="shared" si="129"/>
        <v>0</v>
      </c>
      <c r="GW23" s="28">
        <f t="shared" si="130"/>
        <v>0</v>
      </c>
      <c r="GX23" s="28">
        <f t="shared" si="131"/>
        <v>0</v>
      </c>
      <c r="GZ23" s="48">
        <f t="shared" si="132"/>
        <v>0</v>
      </c>
      <c r="HA23" s="49">
        <f t="shared" si="133"/>
        <v>0</v>
      </c>
      <c r="HB23" s="49">
        <f t="shared" si="134"/>
        <v>-4.7523999999999997E-2</v>
      </c>
      <c r="HC23" s="49">
        <f t="shared" si="135"/>
        <v>-0.10115200000000001</v>
      </c>
      <c r="HD23" s="49">
        <f t="shared" si="136"/>
        <v>-6.9760000000000004E-4</v>
      </c>
      <c r="HE23" s="49">
        <f t="shared" si="137"/>
        <v>0</v>
      </c>
      <c r="HF23" s="49">
        <f t="shared" si="138"/>
        <v>0.1493736</v>
      </c>
      <c r="HG23" s="49">
        <f t="shared" si="139"/>
        <v>-3.9864000000000002</v>
      </c>
      <c r="HH23" s="49">
        <f t="shared" si="140"/>
        <v>-0.17938799999999999</v>
      </c>
      <c r="HI23" s="49">
        <f t="shared" si="141"/>
        <v>0.1493736</v>
      </c>
      <c r="HJ23" s="49">
        <f t="shared" si="142"/>
        <v>-0.60395591999999998</v>
      </c>
      <c r="HK23" s="50" t="e">
        <f t="shared" si="143"/>
        <v>#DIV/0!</v>
      </c>
      <c r="HL23" s="28">
        <f t="shared" si="144"/>
        <v>0</v>
      </c>
      <c r="HM23" s="28">
        <f t="shared" si="145"/>
        <v>0</v>
      </c>
      <c r="HN23" s="28">
        <f t="shared" si="146"/>
        <v>0</v>
      </c>
      <c r="HO23" s="28">
        <f t="shared" si="147"/>
        <v>0</v>
      </c>
      <c r="HP23" s="28">
        <f t="shared" si="148"/>
        <v>0</v>
      </c>
    </row>
    <row r="24" spans="1:224" s="28" customFormat="1" ht="15.75" thickBot="1" x14ac:dyDescent="0.3">
      <c r="A24" s="46"/>
      <c r="B24" s="32"/>
      <c r="C24" s="161">
        <v>5</v>
      </c>
      <c r="D24" s="161"/>
      <c r="E24" s="149"/>
      <c r="F24" s="150"/>
      <c r="G24" s="169"/>
      <c r="H24" s="170"/>
      <c r="I24" s="170"/>
      <c r="J24" s="169"/>
      <c r="K24" s="170"/>
      <c r="L24" s="171"/>
      <c r="M24" s="169"/>
      <c r="N24" s="170"/>
      <c r="O24" s="171"/>
      <c r="P24" s="169"/>
      <c r="Q24" s="170"/>
      <c r="R24" s="170"/>
      <c r="S24" s="171"/>
      <c r="T24" s="169"/>
      <c r="U24" s="171"/>
      <c r="V24" s="149"/>
      <c r="W24" s="151"/>
      <c r="X24" s="150"/>
      <c r="Y24" s="152" t="str">
        <f t="shared" si="0"/>
        <v/>
      </c>
      <c r="Z24" s="153"/>
      <c r="AA24" s="154" t="str">
        <f t="shared" si="4"/>
        <v/>
      </c>
      <c r="AB24" s="155"/>
      <c r="AC24" s="80" t="str">
        <f t="shared" si="5"/>
        <v/>
      </c>
      <c r="AD24" s="132" t="str">
        <f t="shared" si="6"/>
        <v/>
      </c>
      <c r="AE24" s="156"/>
      <c r="AF24" s="133"/>
      <c r="AG24" s="35"/>
      <c r="AH24" s="46"/>
      <c r="AI24" s="46"/>
      <c r="AJ24" s="157">
        <v>5</v>
      </c>
      <c r="AK24" s="157"/>
      <c r="AL24" s="126" t="s">
        <v>82</v>
      </c>
      <c r="AM24" s="127"/>
      <c r="AN24" s="127"/>
      <c r="AO24" s="128"/>
      <c r="AP24" s="85"/>
      <c r="AQ24" s="129" t="str">
        <f t="shared" si="7"/>
        <v/>
      </c>
      <c r="AR24" s="130"/>
      <c r="AS24" s="131"/>
      <c r="AT24" s="132" t="str">
        <f t="shared" si="8"/>
        <v/>
      </c>
      <c r="AU24" s="133"/>
      <c r="AV24" s="129" t="str">
        <f t="shared" si="9"/>
        <v/>
      </c>
      <c r="AW24" s="131"/>
      <c r="AX24" s="36">
        <f t="shared" si="1"/>
        <v>0</v>
      </c>
      <c r="AY24" s="36">
        <f t="shared" si="10"/>
        <v>0</v>
      </c>
      <c r="AZ24" s="36"/>
      <c r="BA24" s="36"/>
      <c r="BB24" s="36"/>
      <c r="BC24" s="36">
        <f t="shared" si="11"/>
        <v>0</v>
      </c>
      <c r="BD24" s="28">
        <f t="shared" si="12"/>
        <v>0</v>
      </c>
      <c r="BE24" s="28">
        <f t="shared" si="13"/>
        <v>0</v>
      </c>
      <c r="BF24" s="28">
        <f t="shared" si="14"/>
        <v>0</v>
      </c>
      <c r="BG24" s="28" t="e">
        <f t="shared" si="15"/>
        <v>#VALUE!</v>
      </c>
      <c r="BH24" s="28" t="e">
        <f t="shared" si="16"/>
        <v>#VALUE!</v>
      </c>
      <c r="BI24" s="79" t="e">
        <f t="shared" si="17"/>
        <v>#VALUE!</v>
      </c>
      <c r="BJ24" s="28" t="e">
        <f t="shared" si="18"/>
        <v>#VALUE!</v>
      </c>
      <c r="BK24" s="28" t="e">
        <f t="shared" si="19"/>
        <v>#VALUE!</v>
      </c>
      <c r="BL24" s="28" t="str">
        <f t="shared" si="20"/>
        <v>se serve</v>
      </c>
      <c r="BM24" s="28" t="str">
        <f t="shared" si="21"/>
        <v>A</v>
      </c>
      <c r="BN24" s="28" t="e">
        <f t="shared" si="22"/>
        <v>#VALUE!</v>
      </c>
      <c r="BO24" s="28" t="str">
        <f t="shared" si="23"/>
        <v>D</v>
      </c>
      <c r="BP24" s="28" t="str">
        <f t="shared" si="24"/>
        <v>B</v>
      </c>
      <c r="BQ24" s="28" t="str">
        <f t="shared" si="25"/>
        <v>A</v>
      </c>
      <c r="BR24" s="28" t="str">
        <f t="shared" si="149"/>
        <v/>
      </c>
      <c r="BS24" s="28" t="str">
        <f t="shared" si="26"/>
        <v/>
      </c>
      <c r="BT24" s="70" t="e">
        <f t="shared" si="27"/>
        <v>#VALUE!</v>
      </c>
      <c r="BU24" s="67" t="e">
        <f t="shared" si="28"/>
        <v>#VALUE!</v>
      </c>
      <c r="BV24" s="71" t="e">
        <f t="shared" si="29"/>
        <v>#VALUE!</v>
      </c>
      <c r="BW24" s="69" t="e">
        <f t="shared" si="30"/>
        <v>#VALUE!</v>
      </c>
      <c r="BX24" s="72" t="e">
        <f>IF(BS24="NO","",HLOOKUP(BS24*1,$BY$19:$CE$38,6))</f>
        <v>#VALUE!</v>
      </c>
      <c r="BY24" s="28" t="e">
        <f t="shared" si="31"/>
        <v>#DIV/0!</v>
      </c>
      <c r="BZ24" s="28" t="e">
        <f t="shared" si="32"/>
        <v>#DIV/0!</v>
      </c>
      <c r="CA24" s="28" t="e">
        <f t="shared" si="33"/>
        <v>#DIV/0!</v>
      </c>
      <c r="CB24" s="28" t="e">
        <f t="shared" si="34"/>
        <v>#DIV/0!</v>
      </c>
      <c r="CC24" s="28" t="e">
        <f t="shared" si="35"/>
        <v>#DIV/0!</v>
      </c>
      <c r="CD24" s="28" t="e">
        <f t="shared" si="36"/>
        <v>#DIV/0!</v>
      </c>
      <c r="CE24" s="28" t="e">
        <f t="shared" si="37"/>
        <v>#DIV/0!</v>
      </c>
      <c r="CI24" s="102" t="s">
        <v>137</v>
      </c>
      <c r="CJ24" s="96" t="s">
        <v>36</v>
      </c>
      <c r="CK24" s="96"/>
      <c r="CL24" s="113">
        <v>1.8</v>
      </c>
      <c r="CM24" s="101">
        <f>CL24</f>
        <v>1.8</v>
      </c>
      <c r="CO24" s="28">
        <v>12</v>
      </c>
      <c r="CQ24" s="28">
        <v>1.4</v>
      </c>
      <c r="CS24" s="29"/>
      <c r="CT24" s="30"/>
      <c r="CU24" s="31"/>
      <c r="CV24" s="31"/>
      <c r="CW24" s="30"/>
      <c r="CZ24" s="48">
        <f t="shared" si="2"/>
        <v>0</v>
      </c>
      <c r="DA24" s="49">
        <f t="shared" si="38"/>
        <v>0</v>
      </c>
      <c r="DB24" s="49">
        <f t="shared" si="39"/>
        <v>0</v>
      </c>
      <c r="DC24" s="49">
        <f t="shared" si="40"/>
        <v>0</v>
      </c>
      <c r="DD24" s="49">
        <f t="shared" si="41"/>
        <v>0</v>
      </c>
      <c r="DE24" s="49">
        <f t="shared" si="42"/>
        <v>0</v>
      </c>
      <c r="DF24" s="49">
        <f t="shared" si="43"/>
        <v>0</v>
      </c>
      <c r="DG24" s="49">
        <f t="shared" si="44"/>
        <v>0</v>
      </c>
      <c r="DH24" s="49">
        <f t="shared" si="45"/>
        <v>0</v>
      </c>
      <c r="DI24" s="50" t="e">
        <f t="shared" si="46"/>
        <v>#DIV/0!</v>
      </c>
      <c r="DJ24" s="49">
        <f t="shared" si="47"/>
        <v>0</v>
      </c>
      <c r="DK24" s="49">
        <f t="shared" si="48"/>
        <v>0</v>
      </c>
      <c r="DL24" s="49">
        <f t="shared" si="49"/>
        <v>0</v>
      </c>
      <c r="DM24" s="49">
        <f t="shared" si="50"/>
        <v>0</v>
      </c>
      <c r="DN24" s="49">
        <f t="shared" si="51"/>
        <v>0</v>
      </c>
      <c r="DO24" s="49"/>
      <c r="DP24" s="48">
        <f t="shared" si="52"/>
        <v>218</v>
      </c>
      <c r="DQ24" s="49">
        <f t="shared" si="53"/>
        <v>0</v>
      </c>
      <c r="DR24" s="49">
        <f t="shared" si="54"/>
        <v>4.7523999999999997E-2</v>
      </c>
      <c r="DS24" s="49">
        <f t="shared" si="55"/>
        <v>-8.405E-2</v>
      </c>
      <c r="DT24" s="49">
        <f t="shared" si="56"/>
        <v>0</v>
      </c>
      <c r="DU24" s="49">
        <f t="shared" si="57"/>
        <v>3.6526000000000003E-2</v>
      </c>
      <c r="DV24" s="49">
        <f t="shared" si="58"/>
        <v>-0.84599999999999997</v>
      </c>
      <c r="DW24" s="49">
        <f t="shared" si="59"/>
        <v>-3.807E-2</v>
      </c>
      <c r="DX24" s="49">
        <f t="shared" si="60"/>
        <v>3.6526000000000003E-2</v>
      </c>
      <c r="DY24" s="49">
        <f t="shared" si="61"/>
        <v>-0.26896000000000003</v>
      </c>
      <c r="DZ24" s="50" t="e">
        <f t="shared" si="62"/>
        <v>#DIV/0!</v>
      </c>
      <c r="EA24" s="49">
        <f t="shared" si="63"/>
        <v>0</v>
      </c>
      <c r="EB24" s="49">
        <f t="shared" si="64"/>
        <v>0</v>
      </c>
      <c r="EC24" s="49">
        <f t="shared" si="65"/>
        <v>0</v>
      </c>
      <c r="ED24" s="49">
        <f t="shared" si="66"/>
        <v>0</v>
      </c>
      <c r="EE24" s="49">
        <f t="shared" si="67"/>
        <v>0</v>
      </c>
      <c r="EF24" s="49"/>
      <c r="EG24" s="48">
        <f t="shared" si="3"/>
        <v>0</v>
      </c>
      <c r="EH24" s="49">
        <f t="shared" si="150"/>
        <v>0</v>
      </c>
      <c r="EI24" s="49">
        <f t="shared" si="68"/>
        <v>-7.3391999999999999E-2</v>
      </c>
      <c r="EJ24" s="49">
        <f t="shared" si="69"/>
        <v>-2.4742E-2</v>
      </c>
      <c r="EK24" s="49">
        <f t="shared" si="70"/>
        <v>0</v>
      </c>
      <c r="EL24" s="49">
        <f t="shared" si="71"/>
        <v>9.8133999999999999E-2</v>
      </c>
      <c r="EM24" s="49">
        <f t="shared" si="72"/>
        <v>-1.8180000000000001</v>
      </c>
      <c r="EN24" s="49">
        <f t="shared" si="73"/>
        <v>-8.1809999999999994E-2</v>
      </c>
      <c r="EO24" s="49">
        <f t="shared" si="74"/>
        <v>9.8133999999999999E-2</v>
      </c>
      <c r="EP24" s="49">
        <f t="shared" si="75"/>
        <v>-0.27976644000000001</v>
      </c>
      <c r="EQ24" s="50" t="e">
        <f t="shared" si="76"/>
        <v>#DIV/0!</v>
      </c>
      <c r="ER24" s="28">
        <f t="shared" si="77"/>
        <v>0</v>
      </c>
      <c r="ES24" s="28">
        <f t="shared" si="78"/>
        <v>0</v>
      </c>
      <c r="ET24" s="28">
        <f t="shared" si="79"/>
        <v>0</v>
      </c>
      <c r="EU24" s="28">
        <f t="shared" si="80"/>
        <v>0</v>
      </c>
      <c r="EV24" s="28">
        <f t="shared" si="81"/>
        <v>0</v>
      </c>
      <c r="EX24" s="48">
        <f t="shared" si="82"/>
        <v>0</v>
      </c>
      <c r="EY24" s="49">
        <f t="shared" si="83"/>
        <v>0</v>
      </c>
      <c r="EZ24" s="49">
        <f t="shared" si="84"/>
        <v>-7.3391999999999999E-2</v>
      </c>
      <c r="FA24" s="49">
        <f t="shared" si="85"/>
        <v>-6.4495999999999998E-2</v>
      </c>
      <c r="FB24" s="49">
        <f t="shared" si="86"/>
        <v>-5.6989999999999999E-2</v>
      </c>
      <c r="FC24" s="49">
        <f t="shared" si="87"/>
        <v>0</v>
      </c>
      <c r="FD24" s="49">
        <f t="shared" si="88"/>
        <v>0.194878</v>
      </c>
      <c r="FE24" s="49">
        <f t="shared" si="89"/>
        <v>-5.4340000000000002</v>
      </c>
      <c r="FF24" s="49">
        <f t="shared" si="90"/>
        <v>-0.24453</v>
      </c>
      <c r="FG24" s="49">
        <f t="shared" si="91"/>
        <v>0.194878</v>
      </c>
      <c r="FH24" s="49">
        <f t="shared" si="92"/>
        <v>-0.59809312000000003</v>
      </c>
      <c r="FI24" s="50" t="e">
        <f t="shared" si="93"/>
        <v>#DIV/0!</v>
      </c>
      <c r="FJ24" s="28">
        <f t="shared" si="94"/>
        <v>0</v>
      </c>
      <c r="FK24" s="28">
        <f t="shared" si="95"/>
        <v>0</v>
      </c>
      <c r="FL24" s="28">
        <f t="shared" si="96"/>
        <v>0</v>
      </c>
      <c r="FM24" s="28">
        <f t="shared" si="97"/>
        <v>0</v>
      </c>
      <c r="FN24" s="28">
        <f t="shared" si="98"/>
        <v>0</v>
      </c>
      <c r="FQ24" s="48">
        <f t="shared" si="99"/>
        <v>0</v>
      </c>
      <c r="FR24" s="49">
        <f t="shared" si="100"/>
        <v>0</v>
      </c>
      <c r="FS24" s="49">
        <f t="shared" si="101"/>
        <v>-6.9695999999999994E-2</v>
      </c>
      <c r="FT24" s="49">
        <f t="shared" si="102"/>
        <v>-3.0623999999999998E-2</v>
      </c>
      <c r="FU24" s="49">
        <f t="shared" si="103"/>
        <v>-5.4120000000000001E-2</v>
      </c>
      <c r="FV24" s="49">
        <f t="shared" si="104"/>
        <v>0</v>
      </c>
      <c r="FW24" s="49">
        <f t="shared" si="105"/>
        <v>0.15443999999999999</v>
      </c>
      <c r="FX24" s="49">
        <f t="shared" si="106"/>
        <v>-2.754</v>
      </c>
      <c r="FY24" s="49">
        <f t="shared" si="107"/>
        <v>-0.12393</v>
      </c>
      <c r="FZ24" s="49">
        <f t="shared" si="108"/>
        <v>0.15443999999999999</v>
      </c>
      <c r="GA24" s="49">
        <f t="shared" si="109"/>
        <v>-0.46087007999999996</v>
      </c>
      <c r="GB24" s="50" t="e">
        <f t="shared" si="110"/>
        <v>#DIV/0!</v>
      </c>
      <c r="GC24" s="28">
        <f t="shared" si="111"/>
        <v>0</v>
      </c>
      <c r="GD24" s="28">
        <f t="shared" si="112"/>
        <v>0</v>
      </c>
      <c r="GE24" s="28">
        <f t="shared" si="113"/>
        <v>0</v>
      </c>
      <c r="GF24" s="28">
        <f t="shared" si="114"/>
        <v>0</v>
      </c>
      <c r="GG24" s="28">
        <f t="shared" si="115"/>
        <v>0</v>
      </c>
      <c r="GI24" s="48">
        <f t="shared" si="116"/>
        <v>0</v>
      </c>
      <c r="GJ24" s="49">
        <f t="shared" si="117"/>
        <v>0</v>
      </c>
      <c r="GK24" s="49">
        <f t="shared" si="118"/>
        <v>-4.7523999999999997E-2</v>
      </c>
      <c r="GL24" s="49">
        <f t="shared" si="119"/>
        <v>-3.3790000000000001E-2</v>
      </c>
      <c r="GM24" s="49">
        <f t="shared" si="120"/>
        <v>0</v>
      </c>
      <c r="GN24" s="49">
        <f t="shared" si="121"/>
        <v>8.1313999999999997E-2</v>
      </c>
      <c r="GO24" s="49">
        <f t="shared" si="122"/>
        <v>-2.0539999999999998</v>
      </c>
      <c r="GP24" s="49">
        <f t="shared" si="123"/>
        <v>-9.2429999999999984E-2</v>
      </c>
      <c r="GQ24" s="49">
        <f t="shared" si="124"/>
        <v>8.1313999999999997E-2</v>
      </c>
      <c r="GR24" s="49">
        <f t="shared" si="125"/>
        <v>-0.23665207999999999</v>
      </c>
      <c r="GS24" s="50" t="e">
        <f t="shared" si="126"/>
        <v>#DIV/0!</v>
      </c>
      <c r="GT24" s="28">
        <f t="shared" si="127"/>
        <v>0</v>
      </c>
      <c r="GU24" s="28">
        <f t="shared" si="128"/>
        <v>0</v>
      </c>
      <c r="GV24" s="28">
        <f t="shared" si="129"/>
        <v>0</v>
      </c>
      <c r="GW24" s="28">
        <f t="shared" si="130"/>
        <v>0</v>
      </c>
      <c r="GX24" s="28">
        <f t="shared" si="131"/>
        <v>0</v>
      </c>
      <c r="GZ24" s="48">
        <f t="shared" si="132"/>
        <v>0</v>
      </c>
      <c r="HA24" s="49">
        <f t="shared" si="133"/>
        <v>0</v>
      </c>
      <c r="HB24" s="49">
        <f t="shared" si="134"/>
        <v>-4.7523999999999997E-2</v>
      </c>
      <c r="HC24" s="49">
        <f t="shared" si="135"/>
        <v>-0.10115200000000001</v>
      </c>
      <c r="HD24" s="49">
        <f t="shared" si="136"/>
        <v>-6.9760000000000004E-4</v>
      </c>
      <c r="HE24" s="49">
        <f t="shared" si="137"/>
        <v>0</v>
      </c>
      <c r="HF24" s="49">
        <f t="shared" si="138"/>
        <v>0.1493736</v>
      </c>
      <c r="HG24" s="49">
        <f t="shared" si="139"/>
        <v>-3.9864000000000002</v>
      </c>
      <c r="HH24" s="49">
        <f t="shared" si="140"/>
        <v>-0.17938799999999999</v>
      </c>
      <c r="HI24" s="49">
        <f t="shared" si="141"/>
        <v>0.1493736</v>
      </c>
      <c r="HJ24" s="49">
        <f t="shared" si="142"/>
        <v>-0.60395591999999998</v>
      </c>
      <c r="HK24" s="50" t="e">
        <f t="shared" si="143"/>
        <v>#DIV/0!</v>
      </c>
      <c r="HL24" s="28">
        <f t="shared" si="144"/>
        <v>0</v>
      </c>
      <c r="HM24" s="28">
        <f t="shared" si="145"/>
        <v>0</v>
      </c>
      <c r="HN24" s="28">
        <f t="shared" si="146"/>
        <v>0</v>
      </c>
      <c r="HO24" s="28">
        <f t="shared" si="147"/>
        <v>0</v>
      </c>
      <c r="HP24" s="28">
        <f t="shared" si="148"/>
        <v>0</v>
      </c>
    </row>
    <row r="25" spans="1:224" s="28" customFormat="1" ht="15.75" thickBot="1" x14ac:dyDescent="0.3">
      <c r="A25" s="46"/>
      <c r="B25" s="32"/>
      <c r="C25" s="161">
        <v>6</v>
      </c>
      <c r="D25" s="161"/>
      <c r="E25" s="164"/>
      <c r="F25" s="166"/>
      <c r="G25" s="162"/>
      <c r="H25" s="168"/>
      <c r="I25" s="168"/>
      <c r="J25" s="162"/>
      <c r="K25" s="168"/>
      <c r="L25" s="163"/>
      <c r="M25" s="162"/>
      <c r="N25" s="168"/>
      <c r="O25" s="163"/>
      <c r="P25" s="162"/>
      <c r="Q25" s="168"/>
      <c r="R25" s="168"/>
      <c r="S25" s="163"/>
      <c r="T25" s="162"/>
      <c r="U25" s="163"/>
      <c r="V25" s="164"/>
      <c r="W25" s="165"/>
      <c r="X25" s="166"/>
      <c r="Y25" s="152" t="str">
        <f t="shared" si="0"/>
        <v/>
      </c>
      <c r="Z25" s="153"/>
      <c r="AA25" s="154" t="str">
        <f t="shared" si="4"/>
        <v/>
      </c>
      <c r="AB25" s="155"/>
      <c r="AC25" s="80" t="str">
        <f t="shared" si="5"/>
        <v/>
      </c>
      <c r="AD25" s="132" t="str">
        <f t="shared" si="6"/>
        <v/>
      </c>
      <c r="AE25" s="156"/>
      <c r="AF25" s="133"/>
      <c r="AG25" s="35"/>
      <c r="AH25" s="46"/>
      <c r="AI25" s="46"/>
      <c r="AJ25" s="167">
        <v>6</v>
      </c>
      <c r="AK25" s="167"/>
      <c r="AL25" s="158" t="s">
        <v>82</v>
      </c>
      <c r="AM25" s="159"/>
      <c r="AN25" s="159"/>
      <c r="AO25" s="160"/>
      <c r="AP25" s="86"/>
      <c r="AQ25" s="129" t="str">
        <f t="shared" si="7"/>
        <v/>
      </c>
      <c r="AR25" s="130"/>
      <c r="AS25" s="131"/>
      <c r="AT25" s="132" t="str">
        <f t="shared" si="8"/>
        <v/>
      </c>
      <c r="AU25" s="133"/>
      <c r="AV25" s="129" t="str">
        <f t="shared" si="9"/>
        <v/>
      </c>
      <c r="AW25" s="131"/>
      <c r="AX25" s="36">
        <f t="shared" si="1"/>
        <v>0</v>
      </c>
      <c r="AY25" s="36">
        <f t="shared" si="10"/>
        <v>0</v>
      </c>
      <c r="AZ25" s="36"/>
      <c r="BA25" s="36"/>
      <c r="BB25" s="36"/>
      <c r="BC25" s="36">
        <f t="shared" si="11"/>
        <v>0</v>
      </c>
      <c r="BD25" s="28">
        <f t="shared" si="12"/>
        <v>0</v>
      </c>
      <c r="BE25" s="28">
        <f t="shared" si="13"/>
        <v>0</v>
      </c>
      <c r="BF25" s="28">
        <f t="shared" si="14"/>
        <v>0</v>
      </c>
      <c r="BG25" s="28" t="e">
        <f t="shared" si="15"/>
        <v>#VALUE!</v>
      </c>
      <c r="BH25" s="28" t="e">
        <f t="shared" si="16"/>
        <v>#VALUE!</v>
      </c>
      <c r="BI25" s="79" t="e">
        <f t="shared" si="17"/>
        <v>#VALUE!</v>
      </c>
      <c r="BJ25" s="28" t="e">
        <f t="shared" si="18"/>
        <v>#VALUE!</v>
      </c>
      <c r="BK25" s="28" t="e">
        <f t="shared" si="19"/>
        <v>#VALUE!</v>
      </c>
      <c r="BL25" s="28" t="str">
        <f t="shared" si="20"/>
        <v>se serve</v>
      </c>
      <c r="BM25" s="28" t="str">
        <f t="shared" si="21"/>
        <v>A</v>
      </c>
      <c r="BN25" s="28" t="e">
        <f t="shared" si="22"/>
        <v>#VALUE!</v>
      </c>
      <c r="BO25" s="28" t="str">
        <f t="shared" si="23"/>
        <v>D</v>
      </c>
      <c r="BP25" s="28" t="str">
        <f t="shared" si="24"/>
        <v>B</v>
      </c>
      <c r="BQ25" s="28" t="str">
        <f t="shared" si="25"/>
        <v>A</v>
      </c>
      <c r="BR25" s="28" t="str">
        <f t="shared" si="149"/>
        <v/>
      </c>
      <c r="BS25" s="28" t="str">
        <f t="shared" si="26"/>
        <v/>
      </c>
      <c r="BT25" s="70" t="e">
        <f t="shared" si="27"/>
        <v>#VALUE!</v>
      </c>
      <c r="BU25" s="67" t="e">
        <f t="shared" si="28"/>
        <v>#VALUE!</v>
      </c>
      <c r="BV25" s="71" t="e">
        <f t="shared" si="29"/>
        <v>#VALUE!</v>
      </c>
      <c r="BW25" s="69" t="e">
        <f t="shared" si="30"/>
        <v>#VALUE!</v>
      </c>
      <c r="BX25" s="72" t="e">
        <f>IF(BS25="NO","",HLOOKUP(BS25*1,$BY$19:$CE$38,7))</f>
        <v>#VALUE!</v>
      </c>
      <c r="BY25" s="28" t="e">
        <f t="shared" si="31"/>
        <v>#DIV/0!</v>
      </c>
      <c r="BZ25" s="28" t="e">
        <f t="shared" si="32"/>
        <v>#DIV/0!</v>
      </c>
      <c r="CA25" s="28" t="e">
        <f t="shared" si="33"/>
        <v>#DIV/0!</v>
      </c>
      <c r="CB25" s="28" t="e">
        <f t="shared" si="34"/>
        <v>#DIV/0!</v>
      </c>
      <c r="CC25" s="28" t="e">
        <f t="shared" si="35"/>
        <v>#DIV/0!</v>
      </c>
      <c r="CD25" s="28" t="e">
        <f t="shared" si="36"/>
        <v>#DIV/0!</v>
      </c>
      <c r="CE25" s="28" t="e">
        <f t="shared" si="37"/>
        <v>#DIV/0!</v>
      </c>
      <c r="CI25" s="102" t="s">
        <v>139</v>
      </c>
      <c r="CJ25" s="96" t="s">
        <v>37</v>
      </c>
      <c r="CK25" s="96"/>
      <c r="CL25" s="113">
        <v>1.4</v>
      </c>
      <c r="CM25" s="101">
        <f>CL25</f>
        <v>1.4</v>
      </c>
      <c r="CO25" s="28">
        <v>22</v>
      </c>
      <c r="CQ25" s="28">
        <v>1.5</v>
      </c>
      <c r="CS25" s="29"/>
      <c r="CT25" s="30"/>
      <c r="CU25" s="31"/>
      <c r="CV25" s="31"/>
      <c r="CW25" s="30"/>
      <c r="CZ25" s="48">
        <f t="shared" si="2"/>
        <v>0</v>
      </c>
      <c r="DA25" s="49">
        <f t="shared" si="38"/>
        <v>0</v>
      </c>
      <c r="DB25" s="49">
        <f t="shared" si="39"/>
        <v>0</v>
      </c>
      <c r="DC25" s="49">
        <f t="shared" si="40"/>
        <v>0</v>
      </c>
      <c r="DD25" s="49">
        <f t="shared" si="41"/>
        <v>0</v>
      </c>
      <c r="DE25" s="49">
        <f t="shared" si="42"/>
        <v>0</v>
      </c>
      <c r="DF25" s="49">
        <f t="shared" si="43"/>
        <v>0</v>
      </c>
      <c r="DG25" s="49">
        <f t="shared" si="44"/>
        <v>0</v>
      </c>
      <c r="DH25" s="49">
        <f t="shared" si="45"/>
        <v>0</v>
      </c>
      <c r="DI25" s="50" t="e">
        <f t="shared" si="46"/>
        <v>#DIV/0!</v>
      </c>
      <c r="DJ25" s="49">
        <f t="shared" si="47"/>
        <v>0</v>
      </c>
      <c r="DK25" s="49">
        <f t="shared" si="48"/>
        <v>0</v>
      </c>
      <c r="DL25" s="49">
        <f t="shared" si="49"/>
        <v>0</v>
      </c>
      <c r="DM25" s="49">
        <f t="shared" si="50"/>
        <v>0</v>
      </c>
      <c r="DN25" s="49">
        <f t="shared" si="51"/>
        <v>0</v>
      </c>
      <c r="DO25" s="49"/>
      <c r="DP25" s="48">
        <f t="shared" si="52"/>
        <v>218</v>
      </c>
      <c r="DQ25" s="49">
        <f t="shared" si="53"/>
        <v>0</v>
      </c>
      <c r="DR25" s="49">
        <f t="shared" si="54"/>
        <v>4.7523999999999997E-2</v>
      </c>
      <c r="DS25" s="49">
        <f t="shared" si="55"/>
        <v>-8.405E-2</v>
      </c>
      <c r="DT25" s="49">
        <f t="shared" si="56"/>
        <v>0</v>
      </c>
      <c r="DU25" s="49">
        <f t="shared" si="57"/>
        <v>3.6526000000000003E-2</v>
      </c>
      <c r="DV25" s="49">
        <f t="shared" si="58"/>
        <v>-0.84599999999999997</v>
      </c>
      <c r="DW25" s="49">
        <f t="shared" si="59"/>
        <v>-3.807E-2</v>
      </c>
      <c r="DX25" s="49">
        <f t="shared" si="60"/>
        <v>3.6526000000000003E-2</v>
      </c>
      <c r="DY25" s="49">
        <f t="shared" si="61"/>
        <v>-0.26896000000000003</v>
      </c>
      <c r="DZ25" s="50" t="e">
        <f t="shared" si="62"/>
        <v>#DIV/0!</v>
      </c>
      <c r="EA25" s="49">
        <f t="shared" si="63"/>
        <v>0</v>
      </c>
      <c r="EB25" s="49">
        <f t="shared" si="64"/>
        <v>0</v>
      </c>
      <c r="EC25" s="49">
        <f t="shared" si="65"/>
        <v>0</v>
      </c>
      <c r="ED25" s="49">
        <f t="shared" si="66"/>
        <v>0</v>
      </c>
      <c r="EE25" s="49">
        <f t="shared" si="67"/>
        <v>0</v>
      </c>
      <c r="EF25" s="49"/>
      <c r="EG25" s="48">
        <f t="shared" si="3"/>
        <v>0</v>
      </c>
      <c r="EH25" s="49">
        <f t="shared" si="150"/>
        <v>0</v>
      </c>
      <c r="EI25" s="49">
        <f t="shared" si="68"/>
        <v>-7.3391999999999999E-2</v>
      </c>
      <c r="EJ25" s="49">
        <f t="shared" si="69"/>
        <v>-2.4742E-2</v>
      </c>
      <c r="EK25" s="49">
        <f t="shared" si="70"/>
        <v>0</v>
      </c>
      <c r="EL25" s="49">
        <f t="shared" si="71"/>
        <v>9.8133999999999999E-2</v>
      </c>
      <c r="EM25" s="49">
        <f t="shared" si="72"/>
        <v>-1.8180000000000001</v>
      </c>
      <c r="EN25" s="49">
        <f t="shared" si="73"/>
        <v>-8.1809999999999994E-2</v>
      </c>
      <c r="EO25" s="49">
        <f t="shared" si="74"/>
        <v>9.8133999999999999E-2</v>
      </c>
      <c r="EP25" s="49">
        <f t="shared" si="75"/>
        <v>-0.27976644000000001</v>
      </c>
      <c r="EQ25" s="50" t="e">
        <f t="shared" si="76"/>
        <v>#DIV/0!</v>
      </c>
      <c r="ER25" s="28">
        <f t="shared" si="77"/>
        <v>0</v>
      </c>
      <c r="ES25" s="28">
        <f t="shared" si="78"/>
        <v>0</v>
      </c>
      <c r="ET25" s="28">
        <f t="shared" si="79"/>
        <v>0</v>
      </c>
      <c r="EU25" s="28">
        <f t="shared" si="80"/>
        <v>0</v>
      </c>
      <c r="EV25" s="28">
        <f t="shared" si="81"/>
        <v>0</v>
      </c>
      <c r="EX25" s="48">
        <f t="shared" si="82"/>
        <v>0</v>
      </c>
      <c r="EY25" s="49">
        <f t="shared" si="83"/>
        <v>0</v>
      </c>
      <c r="EZ25" s="49">
        <f t="shared" si="84"/>
        <v>-7.3391999999999999E-2</v>
      </c>
      <c r="FA25" s="49">
        <f t="shared" si="85"/>
        <v>-6.4495999999999998E-2</v>
      </c>
      <c r="FB25" s="49">
        <f t="shared" si="86"/>
        <v>-5.6989999999999999E-2</v>
      </c>
      <c r="FC25" s="49">
        <f t="shared" si="87"/>
        <v>0</v>
      </c>
      <c r="FD25" s="49">
        <f t="shared" si="88"/>
        <v>0.194878</v>
      </c>
      <c r="FE25" s="49">
        <f t="shared" si="89"/>
        <v>-5.4340000000000002</v>
      </c>
      <c r="FF25" s="49">
        <f t="shared" si="90"/>
        <v>-0.24453</v>
      </c>
      <c r="FG25" s="49">
        <f t="shared" si="91"/>
        <v>0.194878</v>
      </c>
      <c r="FH25" s="49">
        <f t="shared" si="92"/>
        <v>-0.59809312000000003</v>
      </c>
      <c r="FI25" s="50" t="e">
        <f t="shared" si="93"/>
        <v>#DIV/0!</v>
      </c>
      <c r="FJ25" s="28">
        <f t="shared" si="94"/>
        <v>0</v>
      </c>
      <c r="FK25" s="28">
        <f t="shared" si="95"/>
        <v>0</v>
      </c>
      <c r="FL25" s="28">
        <f t="shared" si="96"/>
        <v>0</v>
      </c>
      <c r="FM25" s="28">
        <f t="shared" si="97"/>
        <v>0</v>
      </c>
      <c r="FN25" s="28">
        <f t="shared" si="98"/>
        <v>0</v>
      </c>
      <c r="FQ25" s="48">
        <f t="shared" si="99"/>
        <v>0</v>
      </c>
      <c r="FR25" s="49">
        <f t="shared" si="100"/>
        <v>0</v>
      </c>
      <c r="FS25" s="49">
        <f t="shared" si="101"/>
        <v>-6.9695999999999994E-2</v>
      </c>
      <c r="FT25" s="49">
        <f t="shared" si="102"/>
        <v>-3.0623999999999998E-2</v>
      </c>
      <c r="FU25" s="49">
        <f t="shared" si="103"/>
        <v>-5.4120000000000001E-2</v>
      </c>
      <c r="FV25" s="49">
        <f t="shared" si="104"/>
        <v>0</v>
      </c>
      <c r="FW25" s="49">
        <f t="shared" si="105"/>
        <v>0.15443999999999999</v>
      </c>
      <c r="FX25" s="49">
        <f t="shared" si="106"/>
        <v>-2.754</v>
      </c>
      <c r="FY25" s="49">
        <f t="shared" si="107"/>
        <v>-0.12393</v>
      </c>
      <c r="FZ25" s="49">
        <f t="shared" si="108"/>
        <v>0.15443999999999999</v>
      </c>
      <c r="GA25" s="49">
        <f t="shared" si="109"/>
        <v>-0.46087007999999996</v>
      </c>
      <c r="GB25" s="50" t="e">
        <f t="shared" si="110"/>
        <v>#DIV/0!</v>
      </c>
      <c r="GC25" s="28">
        <f t="shared" si="111"/>
        <v>0</v>
      </c>
      <c r="GD25" s="28">
        <f t="shared" si="112"/>
        <v>0</v>
      </c>
      <c r="GE25" s="28">
        <f t="shared" si="113"/>
        <v>0</v>
      </c>
      <c r="GF25" s="28">
        <f t="shared" si="114"/>
        <v>0</v>
      </c>
      <c r="GG25" s="28">
        <f t="shared" si="115"/>
        <v>0</v>
      </c>
      <c r="GI25" s="48">
        <f t="shared" si="116"/>
        <v>0</v>
      </c>
      <c r="GJ25" s="49">
        <f t="shared" si="117"/>
        <v>0</v>
      </c>
      <c r="GK25" s="49">
        <f t="shared" si="118"/>
        <v>-4.7523999999999997E-2</v>
      </c>
      <c r="GL25" s="49">
        <f t="shared" si="119"/>
        <v>-3.3790000000000001E-2</v>
      </c>
      <c r="GM25" s="49">
        <f t="shared" si="120"/>
        <v>0</v>
      </c>
      <c r="GN25" s="49">
        <f t="shared" si="121"/>
        <v>8.1313999999999997E-2</v>
      </c>
      <c r="GO25" s="49">
        <f t="shared" si="122"/>
        <v>-2.0539999999999998</v>
      </c>
      <c r="GP25" s="49">
        <f t="shared" si="123"/>
        <v>-9.2429999999999984E-2</v>
      </c>
      <c r="GQ25" s="49">
        <f t="shared" si="124"/>
        <v>8.1313999999999997E-2</v>
      </c>
      <c r="GR25" s="49">
        <f t="shared" si="125"/>
        <v>-0.23665207999999999</v>
      </c>
      <c r="GS25" s="50" t="e">
        <f t="shared" si="126"/>
        <v>#DIV/0!</v>
      </c>
      <c r="GT25" s="28">
        <f t="shared" si="127"/>
        <v>0</v>
      </c>
      <c r="GU25" s="28">
        <f t="shared" si="128"/>
        <v>0</v>
      </c>
      <c r="GV25" s="28">
        <f t="shared" si="129"/>
        <v>0</v>
      </c>
      <c r="GW25" s="28">
        <f t="shared" si="130"/>
        <v>0</v>
      </c>
      <c r="GX25" s="28">
        <f t="shared" si="131"/>
        <v>0</v>
      </c>
      <c r="GZ25" s="48">
        <f t="shared" si="132"/>
        <v>0</v>
      </c>
      <c r="HA25" s="49">
        <f t="shared" si="133"/>
        <v>0</v>
      </c>
      <c r="HB25" s="49">
        <f t="shared" si="134"/>
        <v>-4.7523999999999997E-2</v>
      </c>
      <c r="HC25" s="49">
        <f t="shared" si="135"/>
        <v>-0.10115200000000001</v>
      </c>
      <c r="HD25" s="49">
        <f t="shared" si="136"/>
        <v>-6.9760000000000004E-4</v>
      </c>
      <c r="HE25" s="49">
        <f t="shared" si="137"/>
        <v>0</v>
      </c>
      <c r="HF25" s="49">
        <f t="shared" si="138"/>
        <v>0.1493736</v>
      </c>
      <c r="HG25" s="49">
        <f t="shared" si="139"/>
        <v>-3.9864000000000002</v>
      </c>
      <c r="HH25" s="49">
        <f t="shared" si="140"/>
        <v>-0.17938799999999999</v>
      </c>
      <c r="HI25" s="49">
        <f t="shared" si="141"/>
        <v>0.1493736</v>
      </c>
      <c r="HJ25" s="49">
        <f t="shared" si="142"/>
        <v>-0.60395591999999998</v>
      </c>
      <c r="HK25" s="50" t="e">
        <f t="shared" si="143"/>
        <v>#DIV/0!</v>
      </c>
      <c r="HL25" s="28">
        <f t="shared" si="144"/>
        <v>0</v>
      </c>
      <c r="HM25" s="28">
        <f t="shared" si="145"/>
        <v>0</v>
      </c>
      <c r="HN25" s="28">
        <f t="shared" si="146"/>
        <v>0</v>
      </c>
      <c r="HO25" s="28">
        <f t="shared" si="147"/>
        <v>0</v>
      </c>
      <c r="HP25" s="28">
        <f t="shared" si="148"/>
        <v>0</v>
      </c>
    </row>
    <row r="26" spans="1:224" s="28" customFormat="1" ht="15.75" thickBot="1" x14ac:dyDescent="0.3">
      <c r="A26" s="46"/>
      <c r="B26" s="32"/>
      <c r="C26" s="161">
        <v>7</v>
      </c>
      <c r="D26" s="161"/>
      <c r="E26" s="149"/>
      <c r="F26" s="150"/>
      <c r="G26" s="169"/>
      <c r="H26" s="170"/>
      <c r="I26" s="170"/>
      <c r="J26" s="169"/>
      <c r="K26" s="170"/>
      <c r="L26" s="171"/>
      <c r="M26" s="169"/>
      <c r="N26" s="170"/>
      <c r="O26" s="171"/>
      <c r="P26" s="169"/>
      <c r="Q26" s="170"/>
      <c r="R26" s="170"/>
      <c r="S26" s="171"/>
      <c r="T26" s="169"/>
      <c r="U26" s="171"/>
      <c r="V26" s="149"/>
      <c r="W26" s="151"/>
      <c r="X26" s="150"/>
      <c r="Y26" s="152" t="str">
        <f t="shared" si="0"/>
        <v/>
      </c>
      <c r="Z26" s="153"/>
      <c r="AA26" s="154" t="str">
        <f t="shared" si="4"/>
        <v/>
      </c>
      <c r="AB26" s="155"/>
      <c r="AC26" s="80" t="str">
        <f t="shared" si="5"/>
        <v/>
      </c>
      <c r="AD26" s="132" t="str">
        <f t="shared" si="6"/>
        <v/>
      </c>
      <c r="AE26" s="156"/>
      <c r="AF26" s="133"/>
      <c r="AG26" s="35"/>
      <c r="AH26" s="46"/>
      <c r="AI26" s="46"/>
      <c r="AJ26" s="157">
        <v>7</v>
      </c>
      <c r="AK26" s="157"/>
      <c r="AL26" s="126" t="s">
        <v>82</v>
      </c>
      <c r="AM26" s="127"/>
      <c r="AN26" s="127"/>
      <c r="AO26" s="128"/>
      <c r="AP26" s="85"/>
      <c r="AQ26" s="129" t="str">
        <f t="shared" si="7"/>
        <v/>
      </c>
      <c r="AR26" s="130"/>
      <c r="AS26" s="131"/>
      <c r="AT26" s="132" t="str">
        <f t="shared" si="8"/>
        <v/>
      </c>
      <c r="AU26" s="133"/>
      <c r="AV26" s="129" t="str">
        <f t="shared" si="9"/>
        <v/>
      </c>
      <c r="AW26" s="131"/>
      <c r="AX26" s="36">
        <f t="shared" si="1"/>
        <v>0</v>
      </c>
      <c r="AY26" s="36">
        <f t="shared" si="10"/>
        <v>0</v>
      </c>
      <c r="AZ26" s="36"/>
      <c r="BA26" s="36"/>
      <c r="BB26" s="36"/>
      <c r="BC26" s="36">
        <f t="shared" si="11"/>
        <v>0</v>
      </c>
      <c r="BD26" s="28">
        <f t="shared" si="12"/>
        <v>0</v>
      </c>
      <c r="BE26" s="28">
        <f t="shared" si="13"/>
        <v>0</v>
      </c>
      <c r="BF26" s="28">
        <f t="shared" si="14"/>
        <v>0</v>
      </c>
      <c r="BG26" s="28" t="e">
        <f t="shared" si="15"/>
        <v>#VALUE!</v>
      </c>
      <c r="BH26" s="28" t="e">
        <f t="shared" si="16"/>
        <v>#VALUE!</v>
      </c>
      <c r="BI26" s="79" t="e">
        <f t="shared" si="17"/>
        <v>#VALUE!</v>
      </c>
      <c r="BJ26" s="28" t="e">
        <f t="shared" si="18"/>
        <v>#VALUE!</v>
      </c>
      <c r="BK26" s="28" t="e">
        <f t="shared" si="19"/>
        <v>#VALUE!</v>
      </c>
      <c r="BL26" s="28" t="str">
        <f t="shared" si="20"/>
        <v>se serve</v>
      </c>
      <c r="BM26" s="28" t="str">
        <f t="shared" si="21"/>
        <v>A</v>
      </c>
      <c r="BN26" s="28" t="e">
        <f t="shared" si="22"/>
        <v>#VALUE!</v>
      </c>
      <c r="BO26" s="28" t="str">
        <f t="shared" si="23"/>
        <v>D</v>
      </c>
      <c r="BP26" s="28" t="str">
        <f t="shared" si="24"/>
        <v>B</v>
      </c>
      <c r="BQ26" s="28" t="str">
        <f t="shared" si="25"/>
        <v>A</v>
      </c>
      <c r="BR26" s="28" t="str">
        <f t="shared" si="149"/>
        <v/>
      </c>
      <c r="BS26" s="28" t="str">
        <f t="shared" si="26"/>
        <v/>
      </c>
      <c r="BT26" s="70" t="e">
        <f t="shared" si="27"/>
        <v>#VALUE!</v>
      </c>
      <c r="BU26" s="67" t="e">
        <f t="shared" si="28"/>
        <v>#VALUE!</v>
      </c>
      <c r="BV26" s="71" t="e">
        <f t="shared" si="29"/>
        <v>#VALUE!</v>
      </c>
      <c r="BW26" s="69" t="e">
        <f t="shared" si="30"/>
        <v>#VALUE!</v>
      </c>
      <c r="BX26" s="72" t="e">
        <f>IF(BS26="NO","",HLOOKUP(BS26*1,$BY$19:$CE$38,8))</f>
        <v>#VALUE!</v>
      </c>
      <c r="BY26" s="28" t="e">
        <f t="shared" si="31"/>
        <v>#DIV/0!</v>
      </c>
      <c r="BZ26" s="28" t="e">
        <f t="shared" si="32"/>
        <v>#DIV/0!</v>
      </c>
      <c r="CA26" s="28" t="e">
        <f t="shared" si="33"/>
        <v>#DIV/0!</v>
      </c>
      <c r="CB26" s="28" t="e">
        <f t="shared" si="34"/>
        <v>#DIV/0!</v>
      </c>
      <c r="CC26" s="28" t="e">
        <f t="shared" si="35"/>
        <v>#DIV/0!</v>
      </c>
      <c r="CD26" s="28" t="e">
        <f t="shared" si="36"/>
        <v>#DIV/0!</v>
      </c>
      <c r="CE26" s="28" t="e">
        <f t="shared" si="37"/>
        <v>#DIV/0!</v>
      </c>
      <c r="CI26" s="110" t="s">
        <v>46</v>
      </c>
      <c r="CJ26" s="104" t="s">
        <v>140</v>
      </c>
      <c r="CK26" s="104"/>
      <c r="CL26" s="114">
        <f>AA8</f>
        <v>1.8</v>
      </c>
      <c r="CM26" s="105">
        <f>AD8</f>
        <v>1.1000000000000001</v>
      </c>
      <c r="CO26" s="28">
        <v>23</v>
      </c>
      <c r="CQ26" s="28">
        <v>1.6</v>
      </c>
      <c r="CS26" s="29"/>
      <c r="CT26" s="30"/>
      <c r="CU26" s="31"/>
      <c r="CV26" s="31"/>
      <c r="CW26" s="30"/>
      <c r="CZ26" s="48">
        <f t="shared" si="2"/>
        <v>0</v>
      </c>
      <c r="DA26" s="49">
        <f t="shared" si="38"/>
        <v>0</v>
      </c>
      <c r="DB26" s="49">
        <f t="shared" si="39"/>
        <v>0</v>
      </c>
      <c r="DC26" s="49">
        <f t="shared" si="40"/>
        <v>0</v>
      </c>
      <c r="DD26" s="49">
        <f t="shared" si="41"/>
        <v>0</v>
      </c>
      <c r="DE26" s="49">
        <f t="shared" si="42"/>
        <v>0</v>
      </c>
      <c r="DF26" s="49">
        <f t="shared" si="43"/>
        <v>0</v>
      </c>
      <c r="DG26" s="49">
        <f t="shared" si="44"/>
        <v>0</v>
      </c>
      <c r="DH26" s="49">
        <f t="shared" si="45"/>
        <v>0</v>
      </c>
      <c r="DI26" s="50" t="e">
        <f t="shared" si="46"/>
        <v>#DIV/0!</v>
      </c>
      <c r="DJ26" s="49">
        <f t="shared" si="47"/>
        <v>0</v>
      </c>
      <c r="DK26" s="49">
        <f t="shared" si="48"/>
        <v>0</v>
      </c>
      <c r="DL26" s="49">
        <f t="shared" si="49"/>
        <v>0</v>
      </c>
      <c r="DM26" s="49">
        <f t="shared" si="50"/>
        <v>0</v>
      </c>
      <c r="DN26" s="49">
        <f t="shared" si="51"/>
        <v>0</v>
      </c>
      <c r="DO26" s="49"/>
      <c r="DP26" s="48">
        <f t="shared" si="52"/>
        <v>218</v>
      </c>
      <c r="DQ26" s="49">
        <f t="shared" si="53"/>
        <v>0</v>
      </c>
      <c r="DR26" s="49">
        <f t="shared" si="54"/>
        <v>4.7523999999999997E-2</v>
      </c>
      <c r="DS26" s="49">
        <f t="shared" si="55"/>
        <v>-8.405E-2</v>
      </c>
      <c r="DT26" s="49">
        <f t="shared" si="56"/>
        <v>0</v>
      </c>
      <c r="DU26" s="49">
        <f t="shared" si="57"/>
        <v>3.6526000000000003E-2</v>
      </c>
      <c r="DV26" s="49">
        <f t="shared" si="58"/>
        <v>-0.84599999999999997</v>
      </c>
      <c r="DW26" s="49">
        <f t="shared" si="59"/>
        <v>-3.807E-2</v>
      </c>
      <c r="DX26" s="49">
        <f t="shared" si="60"/>
        <v>3.6526000000000003E-2</v>
      </c>
      <c r="DY26" s="49">
        <f t="shared" si="61"/>
        <v>-0.26896000000000003</v>
      </c>
      <c r="DZ26" s="50" t="e">
        <f t="shared" si="62"/>
        <v>#DIV/0!</v>
      </c>
      <c r="EA26" s="49">
        <f t="shared" si="63"/>
        <v>0</v>
      </c>
      <c r="EB26" s="49">
        <f t="shared" si="64"/>
        <v>0</v>
      </c>
      <c r="EC26" s="49">
        <f t="shared" si="65"/>
        <v>0</v>
      </c>
      <c r="ED26" s="49">
        <f t="shared" si="66"/>
        <v>0</v>
      </c>
      <c r="EE26" s="49">
        <f t="shared" si="67"/>
        <v>0</v>
      </c>
      <c r="EF26" s="49"/>
      <c r="EG26" s="48">
        <f t="shared" si="3"/>
        <v>0</v>
      </c>
      <c r="EH26" s="49">
        <f t="shared" si="150"/>
        <v>0</v>
      </c>
      <c r="EI26" s="49">
        <f t="shared" si="68"/>
        <v>-7.3391999999999999E-2</v>
      </c>
      <c r="EJ26" s="49">
        <f t="shared" si="69"/>
        <v>-2.4742E-2</v>
      </c>
      <c r="EK26" s="49">
        <f t="shared" si="70"/>
        <v>0</v>
      </c>
      <c r="EL26" s="49">
        <f t="shared" si="71"/>
        <v>9.8133999999999999E-2</v>
      </c>
      <c r="EM26" s="49">
        <f t="shared" si="72"/>
        <v>-1.8180000000000001</v>
      </c>
      <c r="EN26" s="49">
        <f t="shared" si="73"/>
        <v>-8.1809999999999994E-2</v>
      </c>
      <c r="EO26" s="49">
        <f t="shared" si="74"/>
        <v>9.8133999999999999E-2</v>
      </c>
      <c r="EP26" s="49">
        <f t="shared" si="75"/>
        <v>-0.27976644000000001</v>
      </c>
      <c r="EQ26" s="50" t="e">
        <f t="shared" si="76"/>
        <v>#DIV/0!</v>
      </c>
      <c r="ER26" s="28">
        <f t="shared" si="77"/>
        <v>0</v>
      </c>
      <c r="ES26" s="28">
        <f t="shared" si="78"/>
        <v>0</v>
      </c>
      <c r="ET26" s="28">
        <f t="shared" si="79"/>
        <v>0</v>
      </c>
      <c r="EU26" s="28">
        <f t="shared" si="80"/>
        <v>0</v>
      </c>
      <c r="EV26" s="28">
        <f t="shared" si="81"/>
        <v>0</v>
      </c>
      <c r="EX26" s="48">
        <f t="shared" si="82"/>
        <v>0</v>
      </c>
      <c r="EY26" s="49">
        <f t="shared" si="83"/>
        <v>0</v>
      </c>
      <c r="EZ26" s="49">
        <f t="shared" si="84"/>
        <v>-7.3391999999999999E-2</v>
      </c>
      <c r="FA26" s="49">
        <f t="shared" si="85"/>
        <v>-6.4495999999999998E-2</v>
      </c>
      <c r="FB26" s="49">
        <f t="shared" si="86"/>
        <v>-5.6989999999999999E-2</v>
      </c>
      <c r="FC26" s="49">
        <f t="shared" si="87"/>
        <v>0</v>
      </c>
      <c r="FD26" s="49">
        <f t="shared" si="88"/>
        <v>0.194878</v>
      </c>
      <c r="FE26" s="49">
        <f t="shared" si="89"/>
        <v>-5.4340000000000002</v>
      </c>
      <c r="FF26" s="49">
        <f t="shared" si="90"/>
        <v>-0.24453</v>
      </c>
      <c r="FG26" s="49">
        <f t="shared" si="91"/>
        <v>0.194878</v>
      </c>
      <c r="FH26" s="49">
        <f t="shared" si="92"/>
        <v>-0.59809312000000003</v>
      </c>
      <c r="FI26" s="50" t="e">
        <f t="shared" si="93"/>
        <v>#DIV/0!</v>
      </c>
      <c r="FJ26" s="28">
        <f t="shared" si="94"/>
        <v>0</v>
      </c>
      <c r="FK26" s="28">
        <f t="shared" si="95"/>
        <v>0</v>
      </c>
      <c r="FL26" s="28">
        <f t="shared" si="96"/>
        <v>0</v>
      </c>
      <c r="FM26" s="28">
        <f t="shared" si="97"/>
        <v>0</v>
      </c>
      <c r="FN26" s="28">
        <f t="shared" si="98"/>
        <v>0</v>
      </c>
      <c r="FQ26" s="48">
        <f t="shared" si="99"/>
        <v>0</v>
      </c>
      <c r="FR26" s="49">
        <f t="shared" si="100"/>
        <v>0</v>
      </c>
      <c r="FS26" s="49">
        <f t="shared" si="101"/>
        <v>-6.9695999999999994E-2</v>
      </c>
      <c r="FT26" s="49">
        <f t="shared" si="102"/>
        <v>-3.0623999999999998E-2</v>
      </c>
      <c r="FU26" s="49">
        <f t="shared" si="103"/>
        <v>-5.4120000000000001E-2</v>
      </c>
      <c r="FV26" s="49">
        <f t="shared" si="104"/>
        <v>0</v>
      </c>
      <c r="FW26" s="49">
        <f t="shared" si="105"/>
        <v>0.15443999999999999</v>
      </c>
      <c r="FX26" s="49">
        <f t="shared" si="106"/>
        <v>-2.754</v>
      </c>
      <c r="FY26" s="49">
        <f t="shared" si="107"/>
        <v>-0.12393</v>
      </c>
      <c r="FZ26" s="49">
        <f t="shared" si="108"/>
        <v>0.15443999999999999</v>
      </c>
      <c r="GA26" s="49">
        <f t="shared" si="109"/>
        <v>-0.46087007999999996</v>
      </c>
      <c r="GB26" s="50" t="e">
        <f t="shared" si="110"/>
        <v>#DIV/0!</v>
      </c>
      <c r="GC26" s="28">
        <f t="shared" si="111"/>
        <v>0</v>
      </c>
      <c r="GD26" s="28">
        <f t="shared" si="112"/>
        <v>0</v>
      </c>
      <c r="GE26" s="28">
        <f t="shared" si="113"/>
        <v>0</v>
      </c>
      <c r="GF26" s="28">
        <f t="shared" si="114"/>
        <v>0</v>
      </c>
      <c r="GG26" s="28">
        <f t="shared" si="115"/>
        <v>0</v>
      </c>
      <c r="GI26" s="48">
        <f t="shared" si="116"/>
        <v>0</v>
      </c>
      <c r="GJ26" s="49">
        <f t="shared" si="117"/>
        <v>0</v>
      </c>
      <c r="GK26" s="49">
        <f t="shared" si="118"/>
        <v>-4.7523999999999997E-2</v>
      </c>
      <c r="GL26" s="49">
        <f t="shared" si="119"/>
        <v>-3.3790000000000001E-2</v>
      </c>
      <c r="GM26" s="49">
        <f t="shared" si="120"/>
        <v>0</v>
      </c>
      <c r="GN26" s="49">
        <f t="shared" si="121"/>
        <v>8.1313999999999997E-2</v>
      </c>
      <c r="GO26" s="49">
        <f t="shared" si="122"/>
        <v>-2.0539999999999998</v>
      </c>
      <c r="GP26" s="49">
        <f t="shared" si="123"/>
        <v>-9.2429999999999984E-2</v>
      </c>
      <c r="GQ26" s="49">
        <f t="shared" si="124"/>
        <v>8.1313999999999997E-2</v>
      </c>
      <c r="GR26" s="49">
        <f t="shared" si="125"/>
        <v>-0.23665207999999999</v>
      </c>
      <c r="GS26" s="50" t="e">
        <f t="shared" si="126"/>
        <v>#DIV/0!</v>
      </c>
      <c r="GT26" s="28">
        <f t="shared" si="127"/>
        <v>0</v>
      </c>
      <c r="GU26" s="28">
        <f t="shared" si="128"/>
        <v>0</v>
      </c>
      <c r="GV26" s="28">
        <f t="shared" si="129"/>
        <v>0</v>
      </c>
      <c r="GW26" s="28">
        <f t="shared" si="130"/>
        <v>0</v>
      </c>
      <c r="GX26" s="28">
        <f t="shared" si="131"/>
        <v>0</v>
      </c>
      <c r="GZ26" s="48">
        <f t="shared" si="132"/>
        <v>0</v>
      </c>
      <c r="HA26" s="49">
        <f t="shared" si="133"/>
        <v>0</v>
      </c>
      <c r="HB26" s="49">
        <f t="shared" si="134"/>
        <v>-4.7523999999999997E-2</v>
      </c>
      <c r="HC26" s="49">
        <f t="shared" si="135"/>
        <v>-0.10115200000000001</v>
      </c>
      <c r="HD26" s="49">
        <f t="shared" si="136"/>
        <v>-6.9760000000000004E-4</v>
      </c>
      <c r="HE26" s="49">
        <f t="shared" si="137"/>
        <v>0</v>
      </c>
      <c r="HF26" s="49">
        <f t="shared" si="138"/>
        <v>0.1493736</v>
      </c>
      <c r="HG26" s="49">
        <f t="shared" si="139"/>
        <v>-3.9864000000000002</v>
      </c>
      <c r="HH26" s="49">
        <f t="shared" si="140"/>
        <v>-0.17938799999999999</v>
      </c>
      <c r="HI26" s="49">
        <f t="shared" si="141"/>
        <v>0.1493736</v>
      </c>
      <c r="HJ26" s="49">
        <f t="shared" si="142"/>
        <v>-0.60395591999999998</v>
      </c>
      <c r="HK26" s="50" t="e">
        <f t="shared" si="143"/>
        <v>#DIV/0!</v>
      </c>
      <c r="HL26" s="28">
        <f t="shared" si="144"/>
        <v>0</v>
      </c>
      <c r="HM26" s="28">
        <f t="shared" si="145"/>
        <v>0</v>
      </c>
      <c r="HN26" s="28">
        <f t="shared" si="146"/>
        <v>0</v>
      </c>
      <c r="HO26" s="28">
        <f t="shared" si="147"/>
        <v>0</v>
      </c>
      <c r="HP26" s="28">
        <f t="shared" si="148"/>
        <v>0</v>
      </c>
    </row>
    <row r="27" spans="1:224" s="28" customFormat="1" ht="15.75" thickBot="1" x14ac:dyDescent="0.3">
      <c r="A27" s="46"/>
      <c r="B27" s="32"/>
      <c r="C27" s="161">
        <v>8</v>
      </c>
      <c r="D27" s="161"/>
      <c r="E27" s="164"/>
      <c r="F27" s="166"/>
      <c r="G27" s="162"/>
      <c r="H27" s="168"/>
      <c r="I27" s="168"/>
      <c r="J27" s="162"/>
      <c r="K27" s="168"/>
      <c r="L27" s="163"/>
      <c r="M27" s="162"/>
      <c r="N27" s="168"/>
      <c r="O27" s="163"/>
      <c r="P27" s="162"/>
      <c r="Q27" s="168"/>
      <c r="R27" s="168"/>
      <c r="S27" s="163"/>
      <c r="T27" s="162"/>
      <c r="U27" s="163"/>
      <c r="V27" s="164"/>
      <c r="W27" s="165"/>
      <c r="X27" s="166"/>
      <c r="Y27" s="152" t="str">
        <f t="shared" si="0"/>
        <v/>
      </c>
      <c r="Z27" s="153"/>
      <c r="AA27" s="154" t="str">
        <f t="shared" si="4"/>
        <v/>
      </c>
      <c r="AB27" s="155"/>
      <c r="AC27" s="80" t="str">
        <f t="shared" si="5"/>
        <v/>
      </c>
      <c r="AD27" s="132" t="str">
        <f t="shared" si="6"/>
        <v/>
      </c>
      <c r="AE27" s="156"/>
      <c r="AF27" s="133"/>
      <c r="AG27" s="35"/>
      <c r="AH27" s="46"/>
      <c r="AI27" s="46"/>
      <c r="AJ27" s="167">
        <v>8</v>
      </c>
      <c r="AK27" s="167"/>
      <c r="AL27" s="158" t="s">
        <v>82</v>
      </c>
      <c r="AM27" s="159"/>
      <c r="AN27" s="159"/>
      <c r="AO27" s="160"/>
      <c r="AP27" s="86"/>
      <c r="AQ27" s="129" t="str">
        <f t="shared" si="7"/>
        <v/>
      </c>
      <c r="AR27" s="130"/>
      <c r="AS27" s="131"/>
      <c r="AT27" s="132" t="str">
        <f t="shared" si="8"/>
        <v/>
      </c>
      <c r="AU27" s="133"/>
      <c r="AV27" s="129" t="str">
        <f t="shared" si="9"/>
        <v/>
      </c>
      <c r="AW27" s="131"/>
      <c r="AX27" s="36">
        <f t="shared" si="1"/>
        <v>0</v>
      </c>
      <c r="AY27" s="36">
        <f t="shared" si="10"/>
        <v>0</v>
      </c>
      <c r="AZ27" s="36"/>
      <c r="BA27" s="36"/>
      <c r="BB27" s="36"/>
      <c r="BC27" s="36">
        <f t="shared" si="11"/>
        <v>0</v>
      </c>
      <c r="BD27" s="28">
        <f t="shared" si="12"/>
        <v>0</v>
      </c>
      <c r="BE27" s="28">
        <f t="shared" si="13"/>
        <v>0</v>
      </c>
      <c r="BF27" s="28">
        <f t="shared" si="14"/>
        <v>0</v>
      </c>
      <c r="BG27" s="28" t="e">
        <f t="shared" si="15"/>
        <v>#VALUE!</v>
      </c>
      <c r="BH27" s="28" t="e">
        <f t="shared" si="16"/>
        <v>#VALUE!</v>
      </c>
      <c r="BI27" s="79" t="e">
        <f t="shared" si="17"/>
        <v>#VALUE!</v>
      </c>
      <c r="BJ27" s="28" t="e">
        <f t="shared" si="18"/>
        <v>#VALUE!</v>
      </c>
      <c r="BK27" s="28" t="e">
        <f t="shared" si="19"/>
        <v>#VALUE!</v>
      </c>
      <c r="BL27" s="28" t="str">
        <f t="shared" si="20"/>
        <v>se serve</v>
      </c>
      <c r="BM27" s="28" t="str">
        <f t="shared" si="21"/>
        <v>A</v>
      </c>
      <c r="BN27" s="28" t="e">
        <f t="shared" si="22"/>
        <v>#VALUE!</v>
      </c>
      <c r="BO27" s="28" t="str">
        <f t="shared" si="23"/>
        <v>D</v>
      </c>
      <c r="BP27" s="28" t="str">
        <f t="shared" si="24"/>
        <v>B</v>
      </c>
      <c r="BQ27" s="28" t="str">
        <f t="shared" si="25"/>
        <v>A</v>
      </c>
      <c r="BR27" s="28" t="str">
        <f t="shared" si="149"/>
        <v/>
      </c>
      <c r="BS27" s="28" t="str">
        <f t="shared" si="26"/>
        <v/>
      </c>
      <c r="BT27" s="70" t="e">
        <f t="shared" si="27"/>
        <v>#VALUE!</v>
      </c>
      <c r="BU27" s="67" t="e">
        <f t="shared" si="28"/>
        <v>#VALUE!</v>
      </c>
      <c r="BV27" s="71" t="e">
        <f t="shared" si="29"/>
        <v>#VALUE!</v>
      </c>
      <c r="BW27" s="69" t="e">
        <f t="shared" si="30"/>
        <v>#VALUE!</v>
      </c>
      <c r="BX27" s="72" t="e">
        <f>IF(BS27="NO","",HLOOKUP(BS27*1,$BY$19:$CE$38,9))</f>
        <v>#VALUE!</v>
      </c>
      <c r="BY27" s="28" t="e">
        <f t="shared" si="31"/>
        <v>#DIV/0!</v>
      </c>
      <c r="BZ27" s="28" t="e">
        <f t="shared" si="32"/>
        <v>#DIV/0!</v>
      </c>
      <c r="CA27" s="28" t="e">
        <f t="shared" si="33"/>
        <v>#DIV/0!</v>
      </c>
      <c r="CB27" s="28" t="e">
        <f t="shared" si="34"/>
        <v>#DIV/0!</v>
      </c>
      <c r="CC27" s="28" t="e">
        <f t="shared" si="35"/>
        <v>#DIV/0!</v>
      </c>
      <c r="CD27" s="28" t="e">
        <f t="shared" si="36"/>
        <v>#DIV/0!</v>
      </c>
      <c r="CE27" s="28" t="e">
        <f t="shared" si="37"/>
        <v>#DIV/0!</v>
      </c>
      <c r="CI27" s="100"/>
      <c r="CJ27" s="96"/>
      <c r="CK27" s="96"/>
      <c r="CL27" s="113"/>
      <c r="CM27" s="101"/>
      <c r="CO27" s="28">
        <v>24</v>
      </c>
      <c r="CQ27" s="28">
        <v>1.7</v>
      </c>
      <c r="CS27" s="29"/>
      <c r="CT27" s="30"/>
      <c r="CU27" s="31"/>
      <c r="CV27" s="31"/>
      <c r="CW27" s="30"/>
      <c r="CZ27" s="48">
        <f t="shared" si="2"/>
        <v>0</v>
      </c>
      <c r="DA27" s="49">
        <f t="shared" si="38"/>
        <v>0</v>
      </c>
      <c r="DB27" s="49">
        <f t="shared" si="39"/>
        <v>0</v>
      </c>
      <c r="DC27" s="49">
        <f t="shared" si="40"/>
        <v>0</v>
      </c>
      <c r="DD27" s="49">
        <f t="shared" si="41"/>
        <v>0</v>
      </c>
      <c r="DE27" s="49">
        <f t="shared" si="42"/>
        <v>0</v>
      </c>
      <c r="DF27" s="49">
        <f t="shared" si="43"/>
        <v>0</v>
      </c>
      <c r="DG27" s="49">
        <f t="shared" si="44"/>
        <v>0</v>
      </c>
      <c r="DH27" s="49">
        <f t="shared" si="45"/>
        <v>0</v>
      </c>
      <c r="DI27" s="50" t="e">
        <f t="shared" si="46"/>
        <v>#DIV/0!</v>
      </c>
      <c r="DJ27" s="49">
        <f t="shared" si="47"/>
        <v>0</v>
      </c>
      <c r="DK27" s="49">
        <f t="shared" si="48"/>
        <v>0</v>
      </c>
      <c r="DL27" s="49">
        <f t="shared" si="49"/>
        <v>0</v>
      </c>
      <c r="DM27" s="49">
        <f t="shared" si="50"/>
        <v>0</v>
      </c>
      <c r="DN27" s="49">
        <f t="shared" si="51"/>
        <v>0</v>
      </c>
      <c r="DO27" s="49"/>
      <c r="DP27" s="48">
        <f t="shared" si="52"/>
        <v>218</v>
      </c>
      <c r="DQ27" s="49">
        <f t="shared" si="53"/>
        <v>0</v>
      </c>
      <c r="DR27" s="49">
        <f t="shared" si="54"/>
        <v>4.7523999999999997E-2</v>
      </c>
      <c r="DS27" s="49">
        <f t="shared" si="55"/>
        <v>-8.405E-2</v>
      </c>
      <c r="DT27" s="49">
        <f t="shared" si="56"/>
        <v>0</v>
      </c>
      <c r="DU27" s="49">
        <f t="shared" si="57"/>
        <v>3.6526000000000003E-2</v>
      </c>
      <c r="DV27" s="49">
        <f t="shared" si="58"/>
        <v>-0.84599999999999997</v>
      </c>
      <c r="DW27" s="49">
        <f t="shared" si="59"/>
        <v>-3.807E-2</v>
      </c>
      <c r="DX27" s="49">
        <f t="shared" si="60"/>
        <v>3.6526000000000003E-2</v>
      </c>
      <c r="DY27" s="49">
        <f t="shared" si="61"/>
        <v>-0.26896000000000003</v>
      </c>
      <c r="DZ27" s="50" t="e">
        <f t="shared" si="62"/>
        <v>#DIV/0!</v>
      </c>
      <c r="EA27" s="49">
        <f t="shared" si="63"/>
        <v>0</v>
      </c>
      <c r="EB27" s="49">
        <f t="shared" si="64"/>
        <v>0</v>
      </c>
      <c r="EC27" s="49">
        <f t="shared" si="65"/>
        <v>0</v>
      </c>
      <c r="ED27" s="49">
        <f t="shared" si="66"/>
        <v>0</v>
      </c>
      <c r="EE27" s="49">
        <f t="shared" si="67"/>
        <v>0</v>
      </c>
      <c r="EF27" s="49"/>
      <c r="EG27" s="48">
        <f t="shared" si="3"/>
        <v>0</v>
      </c>
      <c r="EH27" s="49">
        <f t="shared" si="150"/>
        <v>0</v>
      </c>
      <c r="EI27" s="49">
        <f t="shared" si="68"/>
        <v>-7.3391999999999999E-2</v>
      </c>
      <c r="EJ27" s="49">
        <f t="shared" si="69"/>
        <v>-2.4742E-2</v>
      </c>
      <c r="EK27" s="49">
        <f t="shared" si="70"/>
        <v>0</v>
      </c>
      <c r="EL27" s="49">
        <f t="shared" si="71"/>
        <v>9.8133999999999999E-2</v>
      </c>
      <c r="EM27" s="49">
        <f t="shared" si="72"/>
        <v>-1.8180000000000001</v>
      </c>
      <c r="EN27" s="49">
        <f t="shared" si="73"/>
        <v>-8.1809999999999994E-2</v>
      </c>
      <c r="EO27" s="49">
        <f t="shared" si="74"/>
        <v>9.8133999999999999E-2</v>
      </c>
      <c r="EP27" s="49">
        <f t="shared" si="75"/>
        <v>-0.27976644000000001</v>
      </c>
      <c r="EQ27" s="50" t="e">
        <f t="shared" si="76"/>
        <v>#DIV/0!</v>
      </c>
      <c r="ER27" s="28">
        <f t="shared" si="77"/>
        <v>0</v>
      </c>
      <c r="ES27" s="28">
        <f t="shared" si="78"/>
        <v>0</v>
      </c>
      <c r="ET27" s="28">
        <f t="shared" si="79"/>
        <v>0</v>
      </c>
      <c r="EU27" s="28">
        <f t="shared" si="80"/>
        <v>0</v>
      </c>
      <c r="EV27" s="28">
        <f t="shared" si="81"/>
        <v>0</v>
      </c>
      <c r="EX27" s="48">
        <f t="shared" si="82"/>
        <v>0</v>
      </c>
      <c r="EY27" s="49">
        <f t="shared" si="83"/>
        <v>0</v>
      </c>
      <c r="EZ27" s="49">
        <f t="shared" si="84"/>
        <v>-7.3391999999999999E-2</v>
      </c>
      <c r="FA27" s="49">
        <f t="shared" si="85"/>
        <v>-6.4495999999999998E-2</v>
      </c>
      <c r="FB27" s="49">
        <f t="shared" si="86"/>
        <v>-5.6989999999999999E-2</v>
      </c>
      <c r="FC27" s="49">
        <f t="shared" si="87"/>
        <v>0</v>
      </c>
      <c r="FD27" s="49">
        <f t="shared" si="88"/>
        <v>0.194878</v>
      </c>
      <c r="FE27" s="49">
        <f t="shared" si="89"/>
        <v>-5.4340000000000002</v>
      </c>
      <c r="FF27" s="49">
        <f t="shared" si="90"/>
        <v>-0.24453</v>
      </c>
      <c r="FG27" s="49">
        <f t="shared" si="91"/>
        <v>0.194878</v>
      </c>
      <c r="FH27" s="49">
        <f t="shared" si="92"/>
        <v>-0.59809312000000003</v>
      </c>
      <c r="FI27" s="50" t="e">
        <f t="shared" si="93"/>
        <v>#DIV/0!</v>
      </c>
      <c r="FJ27" s="28">
        <f t="shared" si="94"/>
        <v>0</v>
      </c>
      <c r="FK27" s="28">
        <f t="shared" si="95"/>
        <v>0</v>
      </c>
      <c r="FL27" s="28">
        <f t="shared" si="96"/>
        <v>0</v>
      </c>
      <c r="FM27" s="28">
        <f t="shared" si="97"/>
        <v>0</v>
      </c>
      <c r="FN27" s="28">
        <f t="shared" si="98"/>
        <v>0</v>
      </c>
      <c r="FQ27" s="48">
        <f t="shared" si="99"/>
        <v>0</v>
      </c>
      <c r="FR27" s="49">
        <f t="shared" si="100"/>
        <v>0</v>
      </c>
      <c r="FS27" s="49">
        <f t="shared" si="101"/>
        <v>-6.9695999999999994E-2</v>
      </c>
      <c r="FT27" s="49">
        <f t="shared" si="102"/>
        <v>-3.0623999999999998E-2</v>
      </c>
      <c r="FU27" s="49">
        <f t="shared" si="103"/>
        <v>-5.4120000000000001E-2</v>
      </c>
      <c r="FV27" s="49">
        <f t="shared" si="104"/>
        <v>0</v>
      </c>
      <c r="FW27" s="49">
        <f t="shared" si="105"/>
        <v>0.15443999999999999</v>
      </c>
      <c r="FX27" s="49">
        <f t="shared" si="106"/>
        <v>-2.754</v>
      </c>
      <c r="FY27" s="49">
        <f t="shared" si="107"/>
        <v>-0.12393</v>
      </c>
      <c r="FZ27" s="49">
        <f t="shared" si="108"/>
        <v>0.15443999999999999</v>
      </c>
      <c r="GA27" s="49">
        <f t="shared" si="109"/>
        <v>-0.46087007999999996</v>
      </c>
      <c r="GB27" s="50" t="e">
        <f t="shared" si="110"/>
        <v>#DIV/0!</v>
      </c>
      <c r="GC27" s="28">
        <f t="shared" si="111"/>
        <v>0</v>
      </c>
      <c r="GD27" s="28">
        <f t="shared" si="112"/>
        <v>0</v>
      </c>
      <c r="GE27" s="28">
        <f t="shared" si="113"/>
        <v>0</v>
      </c>
      <c r="GF27" s="28">
        <f t="shared" si="114"/>
        <v>0</v>
      </c>
      <c r="GG27" s="28">
        <f t="shared" si="115"/>
        <v>0</v>
      </c>
      <c r="GI27" s="48">
        <f t="shared" si="116"/>
        <v>0</v>
      </c>
      <c r="GJ27" s="49">
        <f t="shared" si="117"/>
        <v>0</v>
      </c>
      <c r="GK27" s="49">
        <f t="shared" si="118"/>
        <v>-4.7523999999999997E-2</v>
      </c>
      <c r="GL27" s="49">
        <f t="shared" si="119"/>
        <v>-3.3790000000000001E-2</v>
      </c>
      <c r="GM27" s="49">
        <f t="shared" si="120"/>
        <v>0</v>
      </c>
      <c r="GN27" s="49">
        <f t="shared" si="121"/>
        <v>8.1313999999999997E-2</v>
      </c>
      <c r="GO27" s="49">
        <f t="shared" si="122"/>
        <v>-2.0539999999999998</v>
      </c>
      <c r="GP27" s="49">
        <f t="shared" si="123"/>
        <v>-9.2429999999999984E-2</v>
      </c>
      <c r="GQ27" s="49">
        <f t="shared" si="124"/>
        <v>8.1313999999999997E-2</v>
      </c>
      <c r="GR27" s="49">
        <f t="shared" si="125"/>
        <v>-0.23665207999999999</v>
      </c>
      <c r="GS27" s="50" t="e">
        <f t="shared" si="126"/>
        <v>#DIV/0!</v>
      </c>
      <c r="GT27" s="28">
        <f t="shared" si="127"/>
        <v>0</v>
      </c>
      <c r="GU27" s="28">
        <f t="shared" si="128"/>
        <v>0</v>
      </c>
      <c r="GV27" s="28">
        <f t="shared" si="129"/>
        <v>0</v>
      </c>
      <c r="GW27" s="28">
        <f t="shared" si="130"/>
        <v>0</v>
      </c>
      <c r="GX27" s="28">
        <f t="shared" si="131"/>
        <v>0</v>
      </c>
      <c r="GZ27" s="48">
        <f t="shared" si="132"/>
        <v>0</v>
      </c>
      <c r="HA27" s="49">
        <f t="shared" si="133"/>
        <v>0</v>
      </c>
      <c r="HB27" s="49">
        <f t="shared" si="134"/>
        <v>-4.7523999999999997E-2</v>
      </c>
      <c r="HC27" s="49">
        <f t="shared" si="135"/>
        <v>-0.10115200000000001</v>
      </c>
      <c r="HD27" s="49">
        <f t="shared" si="136"/>
        <v>-6.9760000000000004E-4</v>
      </c>
      <c r="HE27" s="49">
        <f t="shared" si="137"/>
        <v>0</v>
      </c>
      <c r="HF27" s="49">
        <f t="shared" si="138"/>
        <v>0.1493736</v>
      </c>
      <c r="HG27" s="49">
        <f t="shared" si="139"/>
        <v>-3.9864000000000002</v>
      </c>
      <c r="HH27" s="49">
        <f t="shared" si="140"/>
        <v>-0.17938799999999999</v>
      </c>
      <c r="HI27" s="49">
        <f t="shared" si="141"/>
        <v>0.1493736</v>
      </c>
      <c r="HJ27" s="49">
        <f t="shared" si="142"/>
        <v>-0.60395591999999998</v>
      </c>
      <c r="HK27" s="50" t="e">
        <f t="shared" si="143"/>
        <v>#DIV/0!</v>
      </c>
      <c r="HL27" s="28">
        <f t="shared" si="144"/>
        <v>0</v>
      </c>
      <c r="HM27" s="28">
        <f t="shared" si="145"/>
        <v>0</v>
      </c>
      <c r="HN27" s="28">
        <f t="shared" si="146"/>
        <v>0</v>
      </c>
      <c r="HO27" s="28">
        <f t="shared" si="147"/>
        <v>0</v>
      </c>
      <c r="HP27" s="28">
        <f t="shared" si="148"/>
        <v>0</v>
      </c>
    </row>
    <row r="28" spans="1:224" s="28" customFormat="1" ht="15.75" thickBot="1" x14ac:dyDescent="0.3">
      <c r="A28" s="46"/>
      <c r="B28" s="32"/>
      <c r="C28" s="161">
        <v>9</v>
      </c>
      <c r="D28" s="161"/>
      <c r="E28" s="149"/>
      <c r="F28" s="150"/>
      <c r="G28" s="169"/>
      <c r="H28" s="170"/>
      <c r="I28" s="170"/>
      <c r="J28" s="169"/>
      <c r="K28" s="170"/>
      <c r="L28" s="171"/>
      <c r="M28" s="169"/>
      <c r="N28" s="170"/>
      <c r="O28" s="171"/>
      <c r="P28" s="169"/>
      <c r="Q28" s="170"/>
      <c r="R28" s="170"/>
      <c r="S28" s="171"/>
      <c r="T28" s="169"/>
      <c r="U28" s="171"/>
      <c r="V28" s="149"/>
      <c r="W28" s="151"/>
      <c r="X28" s="150"/>
      <c r="Y28" s="152" t="str">
        <f t="shared" si="0"/>
        <v/>
      </c>
      <c r="Z28" s="153"/>
      <c r="AA28" s="154" t="str">
        <f t="shared" si="4"/>
        <v/>
      </c>
      <c r="AB28" s="155"/>
      <c r="AC28" s="80" t="str">
        <f t="shared" si="5"/>
        <v/>
      </c>
      <c r="AD28" s="132" t="str">
        <f t="shared" si="6"/>
        <v/>
      </c>
      <c r="AE28" s="156"/>
      <c r="AF28" s="133"/>
      <c r="AG28" s="35"/>
      <c r="AH28" s="46"/>
      <c r="AI28" s="46"/>
      <c r="AJ28" s="157">
        <v>9</v>
      </c>
      <c r="AK28" s="157"/>
      <c r="AL28" s="126" t="s">
        <v>82</v>
      </c>
      <c r="AM28" s="127"/>
      <c r="AN28" s="127"/>
      <c r="AO28" s="128"/>
      <c r="AP28" s="85"/>
      <c r="AQ28" s="129" t="str">
        <f t="shared" si="7"/>
        <v/>
      </c>
      <c r="AR28" s="130"/>
      <c r="AS28" s="131"/>
      <c r="AT28" s="132" t="str">
        <f t="shared" si="8"/>
        <v/>
      </c>
      <c r="AU28" s="133"/>
      <c r="AV28" s="129" t="str">
        <f t="shared" si="9"/>
        <v/>
      </c>
      <c r="AW28" s="131"/>
      <c r="AX28" s="36">
        <f t="shared" si="1"/>
        <v>0</v>
      </c>
      <c r="AY28" s="36">
        <f t="shared" si="10"/>
        <v>0</v>
      </c>
      <c r="AZ28" s="36"/>
      <c r="BA28" s="36"/>
      <c r="BB28" s="36"/>
      <c r="BC28" s="36">
        <f t="shared" si="11"/>
        <v>0</v>
      </c>
      <c r="BD28" s="28">
        <f t="shared" si="12"/>
        <v>0</v>
      </c>
      <c r="BE28" s="28">
        <f t="shared" si="13"/>
        <v>0</v>
      </c>
      <c r="BF28" s="28">
        <f t="shared" si="14"/>
        <v>0</v>
      </c>
      <c r="BG28" s="28" t="e">
        <f t="shared" si="15"/>
        <v>#VALUE!</v>
      </c>
      <c r="BH28" s="28" t="e">
        <f t="shared" si="16"/>
        <v>#VALUE!</v>
      </c>
      <c r="BI28" s="79" t="e">
        <f t="shared" si="17"/>
        <v>#VALUE!</v>
      </c>
      <c r="BJ28" s="28" t="e">
        <f t="shared" si="18"/>
        <v>#VALUE!</v>
      </c>
      <c r="BK28" s="28" t="e">
        <f t="shared" si="19"/>
        <v>#VALUE!</v>
      </c>
      <c r="BL28" s="28" t="str">
        <f t="shared" si="20"/>
        <v>se serve</v>
      </c>
      <c r="BM28" s="28" t="str">
        <f t="shared" si="21"/>
        <v>A</v>
      </c>
      <c r="BN28" s="28" t="e">
        <f t="shared" si="22"/>
        <v>#VALUE!</v>
      </c>
      <c r="BO28" s="28" t="str">
        <f t="shared" si="23"/>
        <v>D</v>
      </c>
      <c r="BP28" s="28" t="str">
        <f t="shared" si="24"/>
        <v>B</v>
      </c>
      <c r="BQ28" s="28" t="str">
        <f t="shared" si="25"/>
        <v>A</v>
      </c>
      <c r="BR28" s="28" t="str">
        <f t="shared" si="149"/>
        <v/>
      </c>
      <c r="BS28" s="28" t="str">
        <f t="shared" si="26"/>
        <v/>
      </c>
      <c r="BT28" s="70" t="e">
        <f t="shared" si="27"/>
        <v>#VALUE!</v>
      </c>
      <c r="BU28" s="67" t="e">
        <f t="shared" si="28"/>
        <v>#VALUE!</v>
      </c>
      <c r="BV28" s="71" t="e">
        <f t="shared" si="29"/>
        <v>#VALUE!</v>
      </c>
      <c r="BW28" s="69" t="e">
        <f t="shared" si="30"/>
        <v>#VALUE!</v>
      </c>
      <c r="BX28" s="72" t="e">
        <f>IF(BS28="NO","",HLOOKUP(BS28*1,$BY$19:$CE$38,10))</f>
        <v>#VALUE!</v>
      </c>
      <c r="BY28" s="28" t="e">
        <f t="shared" si="31"/>
        <v>#DIV/0!</v>
      </c>
      <c r="BZ28" s="28" t="e">
        <f t="shared" si="32"/>
        <v>#DIV/0!</v>
      </c>
      <c r="CA28" s="28" t="e">
        <f t="shared" si="33"/>
        <v>#DIV/0!</v>
      </c>
      <c r="CB28" s="28" t="e">
        <f t="shared" si="34"/>
        <v>#DIV/0!</v>
      </c>
      <c r="CC28" s="28" t="e">
        <f t="shared" si="35"/>
        <v>#DIV/0!</v>
      </c>
      <c r="CD28" s="28" t="e">
        <f t="shared" si="36"/>
        <v>#DIV/0!</v>
      </c>
      <c r="CE28" s="28" t="e">
        <f t="shared" si="37"/>
        <v>#DIV/0!</v>
      </c>
      <c r="CI28" s="109" t="s">
        <v>89</v>
      </c>
      <c r="CJ28" s="107"/>
      <c r="CK28" s="107"/>
      <c r="CL28" s="111">
        <f>VLOOKUP(CK16,CJ20:CM26,3)</f>
        <v>1.8</v>
      </c>
      <c r="CM28" s="108">
        <f>VLOOKUP(CK16,CJ20:CM26,4)</f>
        <v>1.1000000000000001</v>
      </c>
      <c r="CO28" s="28">
        <v>33</v>
      </c>
      <c r="CQ28" s="28">
        <v>1.8</v>
      </c>
      <c r="CS28" s="29"/>
      <c r="CT28" s="30"/>
      <c r="CU28" s="31"/>
      <c r="CV28" s="31"/>
      <c r="CW28" s="30"/>
      <c r="CZ28" s="48">
        <f t="shared" si="2"/>
        <v>0</v>
      </c>
      <c r="DA28" s="49">
        <f t="shared" si="38"/>
        <v>0</v>
      </c>
      <c r="DB28" s="49">
        <f t="shared" si="39"/>
        <v>0</v>
      </c>
      <c r="DC28" s="49">
        <f t="shared" si="40"/>
        <v>0</v>
      </c>
      <c r="DD28" s="49">
        <f t="shared" si="41"/>
        <v>0</v>
      </c>
      <c r="DE28" s="49">
        <f t="shared" si="42"/>
        <v>0</v>
      </c>
      <c r="DF28" s="49">
        <f t="shared" si="43"/>
        <v>0</v>
      </c>
      <c r="DG28" s="49">
        <f t="shared" si="44"/>
        <v>0</v>
      </c>
      <c r="DH28" s="49">
        <f t="shared" si="45"/>
        <v>0</v>
      </c>
      <c r="DI28" s="50" t="e">
        <f t="shared" si="46"/>
        <v>#DIV/0!</v>
      </c>
      <c r="DJ28" s="49">
        <f t="shared" si="47"/>
        <v>0</v>
      </c>
      <c r="DK28" s="49">
        <f t="shared" si="48"/>
        <v>0</v>
      </c>
      <c r="DL28" s="49">
        <f t="shared" si="49"/>
        <v>0</v>
      </c>
      <c r="DM28" s="49">
        <f t="shared" si="50"/>
        <v>0</v>
      </c>
      <c r="DN28" s="49">
        <f t="shared" si="51"/>
        <v>0</v>
      </c>
      <c r="DO28" s="49"/>
      <c r="DP28" s="48">
        <f t="shared" si="52"/>
        <v>218</v>
      </c>
      <c r="DQ28" s="49">
        <f t="shared" si="53"/>
        <v>0</v>
      </c>
      <c r="DR28" s="49">
        <f t="shared" si="54"/>
        <v>4.7523999999999997E-2</v>
      </c>
      <c r="DS28" s="49">
        <f t="shared" si="55"/>
        <v>-8.405E-2</v>
      </c>
      <c r="DT28" s="49">
        <f t="shared" si="56"/>
        <v>0</v>
      </c>
      <c r="DU28" s="49">
        <f t="shared" si="57"/>
        <v>3.6526000000000003E-2</v>
      </c>
      <c r="DV28" s="49">
        <f t="shared" si="58"/>
        <v>-0.84599999999999997</v>
      </c>
      <c r="DW28" s="49">
        <f t="shared" si="59"/>
        <v>-3.807E-2</v>
      </c>
      <c r="DX28" s="49">
        <f t="shared" si="60"/>
        <v>3.6526000000000003E-2</v>
      </c>
      <c r="DY28" s="49">
        <f t="shared" si="61"/>
        <v>-0.26896000000000003</v>
      </c>
      <c r="DZ28" s="50" t="e">
        <f t="shared" si="62"/>
        <v>#DIV/0!</v>
      </c>
      <c r="EA28" s="49">
        <f t="shared" si="63"/>
        <v>0</v>
      </c>
      <c r="EB28" s="49">
        <f t="shared" si="64"/>
        <v>0</v>
      </c>
      <c r="EC28" s="49">
        <f t="shared" si="65"/>
        <v>0</v>
      </c>
      <c r="ED28" s="49">
        <f t="shared" si="66"/>
        <v>0</v>
      </c>
      <c r="EE28" s="49">
        <f t="shared" si="67"/>
        <v>0</v>
      </c>
      <c r="EF28" s="49"/>
      <c r="EG28" s="48">
        <f t="shared" si="3"/>
        <v>0</v>
      </c>
      <c r="EH28" s="49">
        <f t="shared" si="150"/>
        <v>0</v>
      </c>
      <c r="EI28" s="49">
        <f t="shared" si="68"/>
        <v>-7.3391999999999999E-2</v>
      </c>
      <c r="EJ28" s="49">
        <f t="shared" si="69"/>
        <v>-2.4742E-2</v>
      </c>
      <c r="EK28" s="49">
        <f t="shared" si="70"/>
        <v>0</v>
      </c>
      <c r="EL28" s="49">
        <f t="shared" si="71"/>
        <v>9.8133999999999999E-2</v>
      </c>
      <c r="EM28" s="49">
        <f t="shared" si="72"/>
        <v>-1.8180000000000001</v>
      </c>
      <c r="EN28" s="49">
        <f t="shared" si="73"/>
        <v>-8.1809999999999994E-2</v>
      </c>
      <c r="EO28" s="49">
        <f t="shared" si="74"/>
        <v>9.8133999999999999E-2</v>
      </c>
      <c r="EP28" s="49">
        <f t="shared" si="75"/>
        <v>-0.27976644000000001</v>
      </c>
      <c r="EQ28" s="50" t="e">
        <f t="shared" si="76"/>
        <v>#DIV/0!</v>
      </c>
      <c r="ER28" s="28">
        <f t="shared" si="77"/>
        <v>0</v>
      </c>
      <c r="ES28" s="28">
        <f t="shared" si="78"/>
        <v>0</v>
      </c>
      <c r="ET28" s="28">
        <f t="shared" si="79"/>
        <v>0</v>
      </c>
      <c r="EU28" s="28">
        <f t="shared" si="80"/>
        <v>0</v>
      </c>
      <c r="EV28" s="28">
        <f t="shared" si="81"/>
        <v>0</v>
      </c>
      <c r="EX28" s="48">
        <f t="shared" si="82"/>
        <v>0</v>
      </c>
      <c r="EY28" s="49">
        <f t="shared" si="83"/>
        <v>0</v>
      </c>
      <c r="EZ28" s="49">
        <f t="shared" si="84"/>
        <v>-7.3391999999999999E-2</v>
      </c>
      <c r="FA28" s="49">
        <f t="shared" si="85"/>
        <v>-6.4495999999999998E-2</v>
      </c>
      <c r="FB28" s="49">
        <f t="shared" si="86"/>
        <v>-5.6989999999999999E-2</v>
      </c>
      <c r="FC28" s="49">
        <f t="shared" si="87"/>
        <v>0</v>
      </c>
      <c r="FD28" s="49">
        <f t="shared" si="88"/>
        <v>0.194878</v>
      </c>
      <c r="FE28" s="49">
        <f t="shared" si="89"/>
        <v>-5.4340000000000002</v>
      </c>
      <c r="FF28" s="49">
        <f t="shared" si="90"/>
        <v>-0.24453</v>
      </c>
      <c r="FG28" s="49">
        <f t="shared" si="91"/>
        <v>0.194878</v>
      </c>
      <c r="FH28" s="49">
        <f t="shared" si="92"/>
        <v>-0.59809312000000003</v>
      </c>
      <c r="FI28" s="50" t="e">
        <f t="shared" si="93"/>
        <v>#DIV/0!</v>
      </c>
      <c r="FJ28" s="28">
        <f t="shared" si="94"/>
        <v>0</v>
      </c>
      <c r="FK28" s="28">
        <f t="shared" si="95"/>
        <v>0</v>
      </c>
      <c r="FL28" s="28">
        <f t="shared" si="96"/>
        <v>0</v>
      </c>
      <c r="FM28" s="28">
        <f t="shared" si="97"/>
        <v>0</v>
      </c>
      <c r="FN28" s="28">
        <f t="shared" si="98"/>
        <v>0</v>
      </c>
      <c r="FQ28" s="48">
        <f t="shared" si="99"/>
        <v>0</v>
      </c>
      <c r="FR28" s="49">
        <f t="shared" si="100"/>
        <v>0</v>
      </c>
      <c r="FS28" s="49">
        <f t="shared" si="101"/>
        <v>-6.9695999999999994E-2</v>
      </c>
      <c r="FT28" s="49">
        <f t="shared" si="102"/>
        <v>-3.0623999999999998E-2</v>
      </c>
      <c r="FU28" s="49">
        <f t="shared" si="103"/>
        <v>-5.4120000000000001E-2</v>
      </c>
      <c r="FV28" s="49">
        <f t="shared" si="104"/>
        <v>0</v>
      </c>
      <c r="FW28" s="49">
        <f t="shared" si="105"/>
        <v>0.15443999999999999</v>
      </c>
      <c r="FX28" s="49">
        <f t="shared" si="106"/>
        <v>-2.754</v>
      </c>
      <c r="FY28" s="49">
        <f t="shared" si="107"/>
        <v>-0.12393</v>
      </c>
      <c r="FZ28" s="49">
        <f t="shared" si="108"/>
        <v>0.15443999999999999</v>
      </c>
      <c r="GA28" s="49">
        <f t="shared" si="109"/>
        <v>-0.46087007999999996</v>
      </c>
      <c r="GB28" s="50" t="e">
        <f t="shared" si="110"/>
        <v>#DIV/0!</v>
      </c>
      <c r="GC28" s="28">
        <f t="shared" si="111"/>
        <v>0</v>
      </c>
      <c r="GD28" s="28">
        <f t="shared" si="112"/>
        <v>0</v>
      </c>
      <c r="GE28" s="28">
        <f t="shared" si="113"/>
        <v>0</v>
      </c>
      <c r="GF28" s="28">
        <f t="shared" si="114"/>
        <v>0</v>
      </c>
      <c r="GG28" s="28">
        <f t="shared" si="115"/>
        <v>0</v>
      </c>
      <c r="GI28" s="48">
        <f t="shared" si="116"/>
        <v>0</v>
      </c>
      <c r="GJ28" s="49">
        <f t="shared" si="117"/>
        <v>0</v>
      </c>
      <c r="GK28" s="49">
        <f t="shared" si="118"/>
        <v>-4.7523999999999997E-2</v>
      </c>
      <c r="GL28" s="49">
        <f t="shared" si="119"/>
        <v>-3.3790000000000001E-2</v>
      </c>
      <c r="GM28" s="49">
        <f t="shared" si="120"/>
        <v>0</v>
      </c>
      <c r="GN28" s="49">
        <f t="shared" si="121"/>
        <v>8.1313999999999997E-2</v>
      </c>
      <c r="GO28" s="49">
        <f t="shared" si="122"/>
        <v>-2.0539999999999998</v>
      </c>
      <c r="GP28" s="49">
        <f t="shared" si="123"/>
        <v>-9.2429999999999984E-2</v>
      </c>
      <c r="GQ28" s="49">
        <f t="shared" si="124"/>
        <v>8.1313999999999997E-2</v>
      </c>
      <c r="GR28" s="49">
        <f t="shared" si="125"/>
        <v>-0.23665207999999999</v>
      </c>
      <c r="GS28" s="50" t="e">
        <f t="shared" si="126"/>
        <v>#DIV/0!</v>
      </c>
      <c r="GT28" s="28">
        <f t="shared" si="127"/>
        <v>0</v>
      </c>
      <c r="GU28" s="28">
        <f t="shared" si="128"/>
        <v>0</v>
      </c>
      <c r="GV28" s="28">
        <f t="shared" si="129"/>
        <v>0</v>
      </c>
      <c r="GW28" s="28">
        <f t="shared" si="130"/>
        <v>0</v>
      </c>
      <c r="GX28" s="28">
        <f t="shared" si="131"/>
        <v>0</v>
      </c>
      <c r="GZ28" s="48">
        <f t="shared" si="132"/>
        <v>0</v>
      </c>
      <c r="HA28" s="49">
        <f t="shared" si="133"/>
        <v>0</v>
      </c>
      <c r="HB28" s="49">
        <f t="shared" si="134"/>
        <v>-4.7523999999999997E-2</v>
      </c>
      <c r="HC28" s="49">
        <f t="shared" si="135"/>
        <v>-0.10115200000000001</v>
      </c>
      <c r="HD28" s="49">
        <f t="shared" si="136"/>
        <v>-6.9760000000000004E-4</v>
      </c>
      <c r="HE28" s="49">
        <f t="shared" si="137"/>
        <v>0</v>
      </c>
      <c r="HF28" s="49">
        <f t="shared" si="138"/>
        <v>0.1493736</v>
      </c>
      <c r="HG28" s="49">
        <f t="shared" si="139"/>
        <v>-3.9864000000000002</v>
      </c>
      <c r="HH28" s="49">
        <f t="shared" si="140"/>
        <v>-0.17938799999999999</v>
      </c>
      <c r="HI28" s="49">
        <f t="shared" si="141"/>
        <v>0.1493736</v>
      </c>
      <c r="HJ28" s="49">
        <f t="shared" si="142"/>
        <v>-0.60395591999999998</v>
      </c>
      <c r="HK28" s="50" t="e">
        <f t="shared" si="143"/>
        <v>#DIV/0!</v>
      </c>
      <c r="HL28" s="28">
        <f t="shared" si="144"/>
        <v>0</v>
      </c>
      <c r="HM28" s="28">
        <f t="shared" si="145"/>
        <v>0</v>
      </c>
      <c r="HN28" s="28">
        <f t="shared" si="146"/>
        <v>0</v>
      </c>
      <c r="HO28" s="28">
        <f t="shared" si="147"/>
        <v>0</v>
      </c>
      <c r="HP28" s="28">
        <f t="shared" si="148"/>
        <v>0</v>
      </c>
    </row>
    <row r="29" spans="1:224" s="28" customFormat="1" ht="15.75" thickBot="1" x14ac:dyDescent="0.3">
      <c r="A29" s="46"/>
      <c r="B29" s="32"/>
      <c r="C29" s="161">
        <v>10</v>
      </c>
      <c r="D29" s="161"/>
      <c r="E29" s="164"/>
      <c r="F29" s="166"/>
      <c r="G29" s="162"/>
      <c r="H29" s="168"/>
      <c r="I29" s="168"/>
      <c r="J29" s="162"/>
      <c r="K29" s="168"/>
      <c r="L29" s="163"/>
      <c r="M29" s="162"/>
      <c r="N29" s="168"/>
      <c r="O29" s="163"/>
      <c r="P29" s="162"/>
      <c r="Q29" s="168"/>
      <c r="R29" s="168"/>
      <c r="S29" s="163"/>
      <c r="T29" s="162"/>
      <c r="U29" s="163"/>
      <c r="V29" s="164"/>
      <c r="W29" s="165"/>
      <c r="X29" s="166"/>
      <c r="Y29" s="152" t="str">
        <f t="shared" si="0"/>
        <v/>
      </c>
      <c r="Z29" s="153"/>
      <c r="AA29" s="154" t="str">
        <f t="shared" si="4"/>
        <v/>
      </c>
      <c r="AB29" s="155"/>
      <c r="AC29" s="80" t="str">
        <f t="shared" si="5"/>
        <v/>
      </c>
      <c r="AD29" s="132" t="str">
        <f t="shared" si="6"/>
        <v/>
      </c>
      <c r="AE29" s="156"/>
      <c r="AF29" s="133"/>
      <c r="AG29" s="35"/>
      <c r="AH29" s="46"/>
      <c r="AI29" s="46"/>
      <c r="AJ29" s="167">
        <v>10</v>
      </c>
      <c r="AK29" s="167"/>
      <c r="AL29" s="158" t="s">
        <v>82</v>
      </c>
      <c r="AM29" s="159"/>
      <c r="AN29" s="159"/>
      <c r="AO29" s="160"/>
      <c r="AP29" s="86"/>
      <c r="AQ29" s="129" t="str">
        <f t="shared" si="7"/>
        <v/>
      </c>
      <c r="AR29" s="130"/>
      <c r="AS29" s="131"/>
      <c r="AT29" s="132" t="str">
        <f t="shared" si="8"/>
        <v/>
      </c>
      <c r="AU29" s="133"/>
      <c r="AV29" s="129" t="str">
        <f t="shared" si="9"/>
        <v/>
      </c>
      <c r="AW29" s="131"/>
      <c r="AX29" s="36">
        <f t="shared" si="1"/>
        <v>0</v>
      </c>
      <c r="AY29" s="36">
        <f t="shared" si="10"/>
        <v>0</v>
      </c>
      <c r="AZ29" s="36"/>
      <c r="BA29" s="36"/>
      <c r="BB29" s="36"/>
      <c r="BC29" s="36">
        <f t="shared" si="11"/>
        <v>0</v>
      </c>
      <c r="BD29" s="28">
        <f t="shared" si="12"/>
        <v>0</v>
      </c>
      <c r="BE29" s="28">
        <f t="shared" si="13"/>
        <v>0</v>
      </c>
      <c r="BF29" s="28">
        <f t="shared" si="14"/>
        <v>0</v>
      </c>
      <c r="BG29" s="28" t="e">
        <f t="shared" si="15"/>
        <v>#VALUE!</v>
      </c>
      <c r="BH29" s="28" t="e">
        <f t="shared" si="16"/>
        <v>#VALUE!</v>
      </c>
      <c r="BI29" s="79" t="e">
        <f t="shared" si="17"/>
        <v>#VALUE!</v>
      </c>
      <c r="BJ29" s="28" t="e">
        <f t="shared" si="18"/>
        <v>#VALUE!</v>
      </c>
      <c r="BK29" s="28" t="e">
        <f t="shared" si="19"/>
        <v>#VALUE!</v>
      </c>
      <c r="BL29" s="28" t="str">
        <f t="shared" si="20"/>
        <v>se serve</v>
      </c>
      <c r="BM29" s="28" t="str">
        <f t="shared" si="21"/>
        <v>A</v>
      </c>
      <c r="BN29" s="28" t="e">
        <f t="shared" si="22"/>
        <v>#VALUE!</v>
      </c>
      <c r="BO29" s="28" t="str">
        <f t="shared" si="23"/>
        <v>D</v>
      </c>
      <c r="BP29" s="28" t="str">
        <f t="shared" si="24"/>
        <v>B</v>
      </c>
      <c r="BQ29" s="28" t="str">
        <f t="shared" si="25"/>
        <v>A</v>
      </c>
      <c r="BR29" s="28" t="str">
        <f t="shared" si="149"/>
        <v/>
      </c>
      <c r="BS29" s="28" t="str">
        <f t="shared" si="26"/>
        <v/>
      </c>
      <c r="BT29" s="70" t="e">
        <f t="shared" si="27"/>
        <v>#VALUE!</v>
      </c>
      <c r="BU29" s="67" t="e">
        <f t="shared" si="28"/>
        <v>#VALUE!</v>
      </c>
      <c r="BV29" s="71" t="e">
        <f t="shared" si="29"/>
        <v>#VALUE!</v>
      </c>
      <c r="BW29" s="69" t="e">
        <f t="shared" si="30"/>
        <v>#VALUE!</v>
      </c>
      <c r="BX29" s="72" t="e">
        <f>IF(BS29="NO","",HLOOKUP(BS29*1,$BY$19:$CE$38,11))</f>
        <v>#VALUE!</v>
      </c>
      <c r="BY29" s="28" t="e">
        <f t="shared" si="31"/>
        <v>#DIV/0!</v>
      </c>
      <c r="BZ29" s="28" t="e">
        <f t="shared" si="32"/>
        <v>#DIV/0!</v>
      </c>
      <c r="CA29" s="28" t="e">
        <f t="shared" si="33"/>
        <v>#DIV/0!</v>
      </c>
      <c r="CB29" s="28" t="e">
        <f t="shared" si="34"/>
        <v>#DIV/0!</v>
      </c>
      <c r="CC29" s="28" t="e">
        <f t="shared" si="35"/>
        <v>#DIV/0!</v>
      </c>
      <c r="CD29" s="28" t="e">
        <f t="shared" si="36"/>
        <v>#DIV/0!</v>
      </c>
      <c r="CE29" s="28" t="e">
        <f t="shared" si="37"/>
        <v>#DIV/0!</v>
      </c>
      <c r="CO29" s="28">
        <v>36</v>
      </c>
      <c r="CQ29" s="28">
        <v>1.9</v>
      </c>
      <c r="CS29" s="29"/>
      <c r="CT29" s="30"/>
      <c r="CU29" s="31"/>
      <c r="CV29" s="31"/>
      <c r="CW29" s="30"/>
      <c r="CZ29" s="48">
        <f t="shared" si="2"/>
        <v>0</v>
      </c>
      <c r="DA29" s="49">
        <f>J29</f>
        <v>0</v>
      </c>
      <c r="DB29" s="49">
        <f>(DA29*2+(CZ29+$DC$17)*2)*$DC$17/10^6</f>
        <v>0</v>
      </c>
      <c r="DC29" s="49">
        <f>CZ29*DA29/10^6</f>
        <v>0</v>
      </c>
      <c r="DD29" s="49">
        <f>DC29-DB29-DJ29-DK29</f>
        <v>0</v>
      </c>
      <c r="DE29" s="49">
        <f>((((CZ29-$DC$17*2)+(DA29-$DC$17*2))*2)/1000)+DL29</f>
        <v>0</v>
      </c>
      <c r="DF29" s="49">
        <f>DE29*$DC$8</f>
        <v>0</v>
      </c>
      <c r="DG29" s="49">
        <f>DD29*$DC$9</f>
        <v>0</v>
      </c>
      <c r="DH29" s="49">
        <f>(DB29*$DB$17)+DM29+DN29</f>
        <v>0</v>
      </c>
      <c r="DI29" s="50" t="e">
        <f>(DH29+DG29+DF29)/DC29</f>
        <v>#DIV/0!</v>
      </c>
      <c r="DJ29" s="49">
        <f t="shared" si="47"/>
        <v>0</v>
      </c>
      <c r="DK29" s="49">
        <f t="shared" si="48"/>
        <v>0</v>
      </c>
      <c r="DL29" s="49">
        <f t="shared" si="49"/>
        <v>0</v>
      </c>
      <c r="DM29" s="49">
        <f t="shared" si="50"/>
        <v>0</v>
      </c>
      <c r="DN29" s="49">
        <f t="shared" si="51"/>
        <v>0</v>
      </c>
      <c r="DO29" s="49"/>
      <c r="DP29" s="48">
        <f t="shared" si="52"/>
        <v>218</v>
      </c>
      <c r="DQ29" s="49">
        <f t="shared" si="53"/>
        <v>0</v>
      </c>
      <c r="DR29" s="49">
        <f t="shared" si="54"/>
        <v>4.7523999999999997E-2</v>
      </c>
      <c r="DS29" s="49">
        <f t="shared" si="55"/>
        <v>-8.405E-2</v>
      </c>
      <c r="DT29" s="49">
        <f t="shared" si="56"/>
        <v>0</v>
      </c>
      <c r="DU29" s="49">
        <f t="shared" si="57"/>
        <v>3.6526000000000003E-2</v>
      </c>
      <c r="DV29" s="49">
        <f t="shared" si="58"/>
        <v>-0.84599999999999997</v>
      </c>
      <c r="DW29" s="49">
        <f t="shared" si="59"/>
        <v>-3.807E-2</v>
      </c>
      <c r="DX29" s="49">
        <f t="shared" si="60"/>
        <v>3.6526000000000003E-2</v>
      </c>
      <c r="DY29" s="49">
        <f t="shared" si="61"/>
        <v>-0.26896000000000003</v>
      </c>
      <c r="DZ29" s="50" t="e">
        <f t="shared" si="62"/>
        <v>#DIV/0!</v>
      </c>
      <c r="EA29" s="49">
        <f t="shared" si="63"/>
        <v>0</v>
      </c>
      <c r="EB29" s="49">
        <f t="shared" si="64"/>
        <v>0</v>
      </c>
      <c r="EC29" s="49">
        <f t="shared" si="65"/>
        <v>0</v>
      </c>
      <c r="ED29" s="49">
        <f t="shared" si="66"/>
        <v>0</v>
      </c>
      <c r="EE29" s="49">
        <f t="shared" si="67"/>
        <v>0</v>
      </c>
      <c r="EF29" s="49"/>
      <c r="EG29" s="48">
        <f t="shared" si="3"/>
        <v>0</v>
      </c>
      <c r="EH29" s="49">
        <f t="shared" si="150"/>
        <v>0</v>
      </c>
      <c r="EI29" s="49">
        <f t="shared" si="68"/>
        <v>-7.3391999999999999E-2</v>
      </c>
      <c r="EJ29" s="49">
        <f t="shared" si="69"/>
        <v>-2.4742E-2</v>
      </c>
      <c r="EK29" s="49">
        <f t="shared" si="70"/>
        <v>0</v>
      </c>
      <c r="EL29" s="49">
        <f t="shared" si="71"/>
        <v>9.8133999999999999E-2</v>
      </c>
      <c r="EM29" s="49">
        <f t="shared" si="72"/>
        <v>-1.8180000000000001</v>
      </c>
      <c r="EN29" s="49">
        <f t="shared" si="73"/>
        <v>-8.1809999999999994E-2</v>
      </c>
      <c r="EO29" s="49">
        <f t="shared" si="74"/>
        <v>9.8133999999999999E-2</v>
      </c>
      <c r="EP29" s="49">
        <f t="shared" si="75"/>
        <v>-0.27976644000000001</v>
      </c>
      <c r="EQ29" s="50" t="e">
        <f t="shared" si="76"/>
        <v>#DIV/0!</v>
      </c>
      <c r="ER29" s="28">
        <f t="shared" si="77"/>
        <v>0</v>
      </c>
      <c r="ES29" s="28">
        <f t="shared" si="78"/>
        <v>0</v>
      </c>
      <c r="ET29" s="28">
        <f t="shared" si="79"/>
        <v>0</v>
      </c>
      <c r="EU29" s="28">
        <f t="shared" si="80"/>
        <v>0</v>
      </c>
      <c r="EV29" s="28">
        <f t="shared" si="81"/>
        <v>0</v>
      </c>
      <c r="EX29" s="48">
        <f t="shared" si="82"/>
        <v>0</v>
      </c>
      <c r="EY29" s="49">
        <f t="shared" si="83"/>
        <v>0</v>
      </c>
      <c r="EZ29" s="49">
        <f t="shared" si="84"/>
        <v>-7.3391999999999999E-2</v>
      </c>
      <c r="FA29" s="49">
        <f t="shared" si="85"/>
        <v>-6.4495999999999998E-2</v>
      </c>
      <c r="FB29" s="49">
        <f t="shared" si="86"/>
        <v>-5.6989999999999999E-2</v>
      </c>
      <c r="FC29" s="49">
        <f t="shared" si="87"/>
        <v>0</v>
      </c>
      <c r="FD29" s="49">
        <f t="shared" si="88"/>
        <v>0.194878</v>
      </c>
      <c r="FE29" s="49">
        <f t="shared" si="89"/>
        <v>-5.4340000000000002</v>
      </c>
      <c r="FF29" s="49">
        <f t="shared" si="90"/>
        <v>-0.24453</v>
      </c>
      <c r="FG29" s="49">
        <f t="shared" si="91"/>
        <v>0.194878</v>
      </c>
      <c r="FH29" s="49">
        <f t="shared" si="92"/>
        <v>-0.59809312000000003</v>
      </c>
      <c r="FI29" s="50" t="e">
        <f t="shared" si="93"/>
        <v>#DIV/0!</v>
      </c>
      <c r="FJ29" s="28">
        <f t="shared" si="94"/>
        <v>0</v>
      </c>
      <c r="FK29" s="28">
        <f t="shared" si="95"/>
        <v>0</v>
      </c>
      <c r="FL29" s="28">
        <f t="shared" si="96"/>
        <v>0</v>
      </c>
      <c r="FM29" s="28">
        <f t="shared" si="97"/>
        <v>0</v>
      </c>
      <c r="FN29" s="28">
        <f t="shared" si="98"/>
        <v>0</v>
      </c>
      <c r="FQ29" s="48">
        <f t="shared" si="99"/>
        <v>0</v>
      </c>
      <c r="FR29" s="49">
        <f t="shared" si="100"/>
        <v>0</v>
      </c>
      <c r="FS29" s="49">
        <f t="shared" si="101"/>
        <v>-6.9695999999999994E-2</v>
      </c>
      <c r="FT29" s="49">
        <f t="shared" si="102"/>
        <v>-3.0623999999999998E-2</v>
      </c>
      <c r="FU29" s="49">
        <f t="shared" si="103"/>
        <v>-5.4120000000000001E-2</v>
      </c>
      <c r="FV29" s="49">
        <f t="shared" si="104"/>
        <v>0</v>
      </c>
      <c r="FW29" s="49">
        <f t="shared" si="105"/>
        <v>0.15443999999999999</v>
      </c>
      <c r="FX29" s="49">
        <f t="shared" si="106"/>
        <v>-2.754</v>
      </c>
      <c r="FY29" s="49">
        <f t="shared" si="107"/>
        <v>-0.12393</v>
      </c>
      <c r="FZ29" s="49">
        <f t="shared" si="108"/>
        <v>0.15443999999999999</v>
      </c>
      <c r="GA29" s="49">
        <f t="shared" si="109"/>
        <v>-0.46087007999999996</v>
      </c>
      <c r="GB29" s="50" t="e">
        <f t="shared" si="110"/>
        <v>#DIV/0!</v>
      </c>
      <c r="GC29" s="28">
        <f t="shared" si="111"/>
        <v>0</v>
      </c>
      <c r="GD29" s="28">
        <f t="shared" si="112"/>
        <v>0</v>
      </c>
      <c r="GE29" s="28">
        <f t="shared" si="113"/>
        <v>0</v>
      </c>
      <c r="GF29" s="28">
        <f t="shared" si="114"/>
        <v>0</v>
      </c>
      <c r="GG29" s="28">
        <f t="shared" si="115"/>
        <v>0</v>
      </c>
      <c r="GI29" s="48">
        <f t="shared" si="116"/>
        <v>0</v>
      </c>
      <c r="GJ29" s="49">
        <f t="shared" si="117"/>
        <v>0</v>
      </c>
      <c r="GK29" s="49">
        <f t="shared" si="118"/>
        <v>-4.7523999999999997E-2</v>
      </c>
      <c r="GL29" s="49">
        <f t="shared" si="119"/>
        <v>-3.3790000000000001E-2</v>
      </c>
      <c r="GM29" s="49">
        <f t="shared" si="120"/>
        <v>0</v>
      </c>
      <c r="GN29" s="49">
        <f t="shared" si="121"/>
        <v>8.1313999999999997E-2</v>
      </c>
      <c r="GO29" s="49">
        <f t="shared" si="122"/>
        <v>-2.0539999999999998</v>
      </c>
      <c r="GP29" s="49">
        <f t="shared" si="123"/>
        <v>-9.2429999999999984E-2</v>
      </c>
      <c r="GQ29" s="49">
        <f t="shared" si="124"/>
        <v>8.1313999999999997E-2</v>
      </c>
      <c r="GR29" s="49">
        <f t="shared" si="125"/>
        <v>-0.23665207999999999</v>
      </c>
      <c r="GS29" s="50" t="e">
        <f t="shared" si="126"/>
        <v>#DIV/0!</v>
      </c>
      <c r="GT29" s="28">
        <f t="shared" si="127"/>
        <v>0</v>
      </c>
      <c r="GU29" s="28">
        <f t="shared" si="128"/>
        <v>0</v>
      </c>
      <c r="GV29" s="28">
        <f t="shared" si="129"/>
        <v>0</v>
      </c>
      <c r="GW29" s="28">
        <f t="shared" si="130"/>
        <v>0</v>
      </c>
      <c r="GX29" s="28">
        <f t="shared" si="131"/>
        <v>0</v>
      </c>
      <c r="GZ29" s="48">
        <f t="shared" si="132"/>
        <v>0</v>
      </c>
      <c r="HA29" s="49">
        <f t="shared" si="133"/>
        <v>0</v>
      </c>
      <c r="HB29" s="49">
        <f t="shared" si="134"/>
        <v>-4.7523999999999997E-2</v>
      </c>
      <c r="HC29" s="49">
        <f t="shared" si="135"/>
        <v>-0.10115200000000001</v>
      </c>
      <c r="HD29" s="49">
        <f t="shared" si="136"/>
        <v>-6.9760000000000004E-4</v>
      </c>
      <c r="HE29" s="49">
        <f t="shared" si="137"/>
        <v>0</v>
      </c>
      <c r="HF29" s="49">
        <f t="shared" si="138"/>
        <v>0.1493736</v>
      </c>
      <c r="HG29" s="49">
        <f t="shared" si="139"/>
        <v>-3.9864000000000002</v>
      </c>
      <c r="HH29" s="49">
        <f t="shared" si="140"/>
        <v>-0.17938799999999999</v>
      </c>
      <c r="HI29" s="49">
        <f t="shared" si="141"/>
        <v>0.1493736</v>
      </c>
      <c r="HJ29" s="49">
        <f t="shared" si="142"/>
        <v>-0.60395591999999998</v>
      </c>
      <c r="HK29" s="50" t="e">
        <f t="shared" si="143"/>
        <v>#DIV/0!</v>
      </c>
      <c r="HL29" s="28">
        <f t="shared" si="144"/>
        <v>0</v>
      </c>
      <c r="HM29" s="28">
        <f t="shared" si="145"/>
        <v>0</v>
      </c>
      <c r="HN29" s="28">
        <f t="shared" si="146"/>
        <v>0</v>
      </c>
      <c r="HO29" s="28">
        <f t="shared" si="147"/>
        <v>0</v>
      </c>
      <c r="HP29" s="28">
        <f t="shared" si="148"/>
        <v>0</v>
      </c>
    </row>
    <row r="30" spans="1:224" s="28" customFormat="1" ht="15.75" thickBot="1" x14ac:dyDescent="0.3">
      <c r="A30" s="46"/>
      <c r="B30" s="32"/>
      <c r="C30" s="161">
        <v>11</v>
      </c>
      <c r="D30" s="161"/>
      <c r="E30" s="149"/>
      <c r="F30" s="150"/>
      <c r="G30" s="169"/>
      <c r="H30" s="170"/>
      <c r="I30" s="170"/>
      <c r="J30" s="169"/>
      <c r="K30" s="170"/>
      <c r="L30" s="171"/>
      <c r="M30" s="169"/>
      <c r="N30" s="170"/>
      <c r="O30" s="171"/>
      <c r="P30" s="169"/>
      <c r="Q30" s="170"/>
      <c r="R30" s="170"/>
      <c r="S30" s="171"/>
      <c r="T30" s="169"/>
      <c r="U30" s="171"/>
      <c r="V30" s="149"/>
      <c r="W30" s="151"/>
      <c r="X30" s="150"/>
      <c r="Y30" s="152" t="str">
        <f t="shared" si="0"/>
        <v/>
      </c>
      <c r="Z30" s="153"/>
      <c r="AA30" s="154" t="str">
        <f t="shared" si="4"/>
        <v/>
      </c>
      <c r="AB30" s="155"/>
      <c r="AC30" s="80" t="str">
        <f t="shared" si="5"/>
        <v/>
      </c>
      <c r="AD30" s="132" t="str">
        <f t="shared" si="6"/>
        <v/>
      </c>
      <c r="AE30" s="156"/>
      <c r="AF30" s="133"/>
      <c r="AG30" s="35"/>
      <c r="AH30" s="46"/>
      <c r="AI30" s="46"/>
      <c r="AJ30" s="157">
        <v>11</v>
      </c>
      <c r="AK30" s="157"/>
      <c r="AL30" s="126" t="s">
        <v>82</v>
      </c>
      <c r="AM30" s="127"/>
      <c r="AN30" s="127"/>
      <c r="AO30" s="128"/>
      <c r="AP30" s="85"/>
      <c r="AQ30" s="129" t="str">
        <f t="shared" si="7"/>
        <v/>
      </c>
      <c r="AR30" s="130"/>
      <c r="AS30" s="131"/>
      <c r="AT30" s="132" t="str">
        <f t="shared" si="8"/>
        <v/>
      </c>
      <c r="AU30" s="133"/>
      <c r="AV30" s="129" t="str">
        <f t="shared" si="9"/>
        <v/>
      </c>
      <c r="AW30" s="131"/>
      <c r="AX30" s="36">
        <f t="shared" si="1"/>
        <v>0</v>
      </c>
      <c r="AY30" s="36">
        <f t="shared" si="10"/>
        <v>0</v>
      </c>
      <c r="AZ30" s="36"/>
      <c r="BA30" s="36"/>
      <c r="BB30" s="36"/>
      <c r="BC30" s="36">
        <f t="shared" si="11"/>
        <v>0</v>
      </c>
      <c r="BD30" s="28">
        <f t="shared" si="12"/>
        <v>0</v>
      </c>
      <c r="BE30" s="28">
        <f t="shared" si="13"/>
        <v>0</v>
      </c>
      <c r="BF30" s="28">
        <f t="shared" si="14"/>
        <v>0</v>
      </c>
      <c r="BG30" s="28" t="e">
        <f t="shared" si="15"/>
        <v>#VALUE!</v>
      </c>
      <c r="BH30" s="28" t="e">
        <f t="shared" si="16"/>
        <v>#VALUE!</v>
      </c>
      <c r="BI30" s="79" t="e">
        <f t="shared" si="17"/>
        <v>#VALUE!</v>
      </c>
      <c r="BJ30" s="28" t="e">
        <f t="shared" si="18"/>
        <v>#VALUE!</v>
      </c>
      <c r="BK30" s="28" t="e">
        <f t="shared" si="19"/>
        <v>#VALUE!</v>
      </c>
      <c r="BL30" s="28" t="str">
        <f t="shared" si="20"/>
        <v>se serve</v>
      </c>
      <c r="BM30" s="28" t="str">
        <f t="shared" si="21"/>
        <v>A</v>
      </c>
      <c r="BN30" s="28" t="e">
        <f t="shared" si="22"/>
        <v>#VALUE!</v>
      </c>
      <c r="BO30" s="28" t="str">
        <f t="shared" si="23"/>
        <v>D</v>
      </c>
      <c r="BP30" s="28" t="str">
        <f t="shared" si="24"/>
        <v>B</v>
      </c>
      <c r="BQ30" s="28" t="str">
        <f t="shared" si="25"/>
        <v>A</v>
      </c>
      <c r="BR30" s="28" t="str">
        <f t="shared" si="149"/>
        <v/>
      </c>
      <c r="BS30" s="28" t="str">
        <f t="shared" si="26"/>
        <v/>
      </c>
      <c r="BT30" s="70" t="e">
        <f t="shared" si="27"/>
        <v>#VALUE!</v>
      </c>
      <c r="BU30" s="67" t="e">
        <f t="shared" si="28"/>
        <v>#VALUE!</v>
      </c>
      <c r="BV30" s="71" t="e">
        <f t="shared" si="29"/>
        <v>#VALUE!</v>
      </c>
      <c r="BW30" s="69" t="e">
        <f t="shared" si="30"/>
        <v>#VALUE!</v>
      </c>
      <c r="BX30" s="72" t="e">
        <f>IF(BS30="NO","",HLOOKUP(BS30*1,$BY$19:$CE$38,12))</f>
        <v>#VALUE!</v>
      </c>
      <c r="BY30" s="28" t="e">
        <f t="shared" si="31"/>
        <v>#DIV/0!</v>
      </c>
      <c r="BZ30" s="28" t="e">
        <f t="shared" si="32"/>
        <v>#DIV/0!</v>
      </c>
      <c r="CA30" s="28" t="e">
        <f t="shared" si="33"/>
        <v>#DIV/0!</v>
      </c>
      <c r="CB30" s="28" t="e">
        <f t="shared" si="34"/>
        <v>#DIV/0!</v>
      </c>
      <c r="CC30" s="28" t="e">
        <f t="shared" si="35"/>
        <v>#DIV/0!</v>
      </c>
      <c r="CD30" s="28" t="e">
        <f t="shared" si="36"/>
        <v>#DIV/0!</v>
      </c>
      <c r="CE30" s="28" t="e">
        <f t="shared" si="37"/>
        <v>#DIV/0!</v>
      </c>
      <c r="CQ30" s="28">
        <v>2</v>
      </c>
      <c r="CS30" s="29"/>
      <c r="CT30" s="30"/>
      <c r="CU30" s="31"/>
      <c r="CV30" s="31"/>
      <c r="CW30" s="30"/>
      <c r="CZ30" s="48">
        <f t="shared" si="2"/>
        <v>0</v>
      </c>
      <c r="DA30" s="49">
        <f t="shared" ref="DA30:DA34" si="151">J30</f>
        <v>0</v>
      </c>
      <c r="DB30" s="49">
        <f t="shared" ref="DB30:DB34" si="152">(DA30*2+(CZ30+$DC$17)*2)*$DC$17/10^6</f>
        <v>0</v>
      </c>
      <c r="DC30" s="49">
        <f t="shared" ref="DC30:DC34" si="153">CZ30*DA30/10^6</f>
        <v>0</v>
      </c>
      <c r="DD30" s="49">
        <f t="shared" ref="DD30:DD34" si="154">DC30-DB30-DJ30-DK30</f>
        <v>0</v>
      </c>
      <c r="DE30" s="49">
        <f t="shared" ref="DE30:DE34" si="155">((((CZ30-$DC$17*2)+(DA30-$DC$17*2))*2)/1000)+DL30</f>
        <v>0</v>
      </c>
      <c r="DF30" s="49">
        <f t="shared" si="43"/>
        <v>0</v>
      </c>
      <c r="DG30" s="49">
        <f t="shared" ref="DG30:DG34" si="156">DD30*$DC$9</f>
        <v>0</v>
      </c>
      <c r="DH30" s="49">
        <f t="shared" ref="DH30:DH34" si="157">(DB30*$DB$17)+DM30+DN30</f>
        <v>0</v>
      </c>
      <c r="DI30" s="50" t="e">
        <f t="shared" ref="DI30:DI34" si="158">(DH30+DG30+DF30)/DC30</f>
        <v>#DIV/0!</v>
      </c>
      <c r="DJ30" s="49">
        <f t="shared" si="47"/>
        <v>0</v>
      </c>
      <c r="DK30" s="49">
        <f t="shared" si="48"/>
        <v>0</v>
      </c>
      <c r="DL30" s="49">
        <f t="shared" si="49"/>
        <v>0</v>
      </c>
      <c r="DM30" s="49">
        <f t="shared" si="50"/>
        <v>0</v>
      </c>
      <c r="DN30" s="49">
        <f t="shared" si="51"/>
        <v>0</v>
      </c>
      <c r="DO30" s="49"/>
      <c r="DP30" s="48">
        <f t="shared" si="52"/>
        <v>218</v>
      </c>
      <c r="DQ30" s="49">
        <f t="shared" si="53"/>
        <v>0</v>
      </c>
      <c r="DR30" s="49">
        <f t="shared" si="54"/>
        <v>4.7523999999999997E-2</v>
      </c>
      <c r="DS30" s="49">
        <f t="shared" si="55"/>
        <v>-8.405E-2</v>
      </c>
      <c r="DT30" s="49">
        <f t="shared" si="56"/>
        <v>0</v>
      </c>
      <c r="DU30" s="49">
        <f t="shared" si="57"/>
        <v>3.6526000000000003E-2</v>
      </c>
      <c r="DV30" s="49">
        <f t="shared" si="58"/>
        <v>-0.84599999999999997</v>
      </c>
      <c r="DW30" s="49">
        <f t="shared" si="59"/>
        <v>-3.807E-2</v>
      </c>
      <c r="DX30" s="49">
        <f t="shared" si="60"/>
        <v>3.6526000000000003E-2</v>
      </c>
      <c r="DY30" s="49">
        <f t="shared" si="61"/>
        <v>-0.26896000000000003</v>
      </c>
      <c r="DZ30" s="50" t="e">
        <f t="shared" si="62"/>
        <v>#DIV/0!</v>
      </c>
      <c r="EA30" s="49">
        <f t="shared" si="63"/>
        <v>0</v>
      </c>
      <c r="EB30" s="49">
        <f t="shared" si="64"/>
        <v>0</v>
      </c>
      <c r="EC30" s="49">
        <f t="shared" si="65"/>
        <v>0</v>
      </c>
      <c r="ED30" s="49">
        <f t="shared" si="66"/>
        <v>0</v>
      </c>
      <c r="EE30" s="49">
        <f t="shared" si="67"/>
        <v>0</v>
      </c>
      <c r="EF30" s="49"/>
      <c r="EG30" s="48">
        <f t="shared" si="3"/>
        <v>0</v>
      </c>
      <c r="EH30" s="49">
        <f t="shared" si="150"/>
        <v>0</v>
      </c>
      <c r="EI30" s="49">
        <f t="shared" si="68"/>
        <v>-7.3391999999999999E-2</v>
      </c>
      <c r="EJ30" s="49">
        <f t="shared" si="69"/>
        <v>-2.4742E-2</v>
      </c>
      <c r="EK30" s="49">
        <f t="shared" si="70"/>
        <v>0</v>
      </c>
      <c r="EL30" s="49">
        <f t="shared" si="71"/>
        <v>9.8133999999999999E-2</v>
      </c>
      <c r="EM30" s="49">
        <f t="shared" si="72"/>
        <v>-1.8180000000000001</v>
      </c>
      <c r="EN30" s="49">
        <f t="shared" si="73"/>
        <v>-8.1809999999999994E-2</v>
      </c>
      <c r="EO30" s="49">
        <f t="shared" si="74"/>
        <v>9.8133999999999999E-2</v>
      </c>
      <c r="EP30" s="49">
        <f t="shared" si="75"/>
        <v>-0.27976644000000001</v>
      </c>
      <c r="EQ30" s="50" t="e">
        <f t="shared" si="76"/>
        <v>#DIV/0!</v>
      </c>
      <c r="ER30" s="28">
        <f t="shared" si="77"/>
        <v>0</v>
      </c>
      <c r="ES30" s="28">
        <f t="shared" si="78"/>
        <v>0</v>
      </c>
      <c r="ET30" s="28">
        <f t="shared" si="79"/>
        <v>0</v>
      </c>
      <c r="EU30" s="28">
        <f t="shared" si="80"/>
        <v>0</v>
      </c>
      <c r="EV30" s="28">
        <f t="shared" si="81"/>
        <v>0</v>
      </c>
      <c r="EX30" s="48">
        <f t="shared" si="82"/>
        <v>0</v>
      </c>
      <c r="EY30" s="49">
        <f t="shared" si="83"/>
        <v>0</v>
      </c>
      <c r="EZ30" s="49">
        <f t="shared" si="84"/>
        <v>-7.3391999999999999E-2</v>
      </c>
      <c r="FA30" s="49">
        <f t="shared" si="85"/>
        <v>-6.4495999999999998E-2</v>
      </c>
      <c r="FB30" s="49">
        <f t="shared" si="86"/>
        <v>-5.6989999999999999E-2</v>
      </c>
      <c r="FC30" s="49">
        <f t="shared" si="87"/>
        <v>0</v>
      </c>
      <c r="FD30" s="49">
        <f t="shared" si="88"/>
        <v>0.194878</v>
      </c>
      <c r="FE30" s="49">
        <f t="shared" si="89"/>
        <v>-5.4340000000000002</v>
      </c>
      <c r="FF30" s="49">
        <f t="shared" si="90"/>
        <v>-0.24453</v>
      </c>
      <c r="FG30" s="49">
        <f t="shared" si="91"/>
        <v>0.194878</v>
      </c>
      <c r="FH30" s="49">
        <f t="shared" si="92"/>
        <v>-0.59809312000000003</v>
      </c>
      <c r="FI30" s="50" t="e">
        <f t="shared" si="93"/>
        <v>#DIV/0!</v>
      </c>
      <c r="FJ30" s="28">
        <f t="shared" si="94"/>
        <v>0</v>
      </c>
      <c r="FK30" s="28">
        <f t="shared" si="95"/>
        <v>0</v>
      </c>
      <c r="FL30" s="28">
        <f t="shared" si="96"/>
        <v>0</v>
      </c>
      <c r="FM30" s="28">
        <f t="shared" si="97"/>
        <v>0</v>
      </c>
      <c r="FN30" s="28">
        <f t="shared" si="98"/>
        <v>0</v>
      </c>
      <c r="FQ30" s="48">
        <f t="shared" si="99"/>
        <v>0</v>
      </c>
      <c r="FR30" s="49">
        <f t="shared" si="100"/>
        <v>0</v>
      </c>
      <c r="FS30" s="49">
        <f t="shared" si="101"/>
        <v>-6.9695999999999994E-2</v>
      </c>
      <c r="FT30" s="49">
        <f t="shared" si="102"/>
        <v>-3.0623999999999998E-2</v>
      </c>
      <c r="FU30" s="49">
        <f t="shared" si="103"/>
        <v>-5.4120000000000001E-2</v>
      </c>
      <c r="FV30" s="49">
        <f t="shared" si="104"/>
        <v>0</v>
      </c>
      <c r="FW30" s="49">
        <f t="shared" si="105"/>
        <v>0.15443999999999999</v>
      </c>
      <c r="FX30" s="49">
        <f t="shared" si="106"/>
        <v>-2.754</v>
      </c>
      <c r="FY30" s="49">
        <f t="shared" si="107"/>
        <v>-0.12393</v>
      </c>
      <c r="FZ30" s="49">
        <f t="shared" si="108"/>
        <v>0.15443999999999999</v>
      </c>
      <c r="GA30" s="49">
        <f t="shared" si="109"/>
        <v>-0.46087007999999996</v>
      </c>
      <c r="GB30" s="50" t="e">
        <f t="shared" si="110"/>
        <v>#DIV/0!</v>
      </c>
      <c r="GC30" s="28">
        <f t="shared" si="111"/>
        <v>0</v>
      </c>
      <c r="GD30" s="28">
        <f t="shared" si="112"/>
        <v>0</v>
      </c>
      <c r="GE30" s="28">
        <f t="shared" si="113"/>
        <v>0</v>
      </c>
      <c r="GF30" s="28">
        <f t="shared" si="114"/>
        <v>0</v>
      </c>
      <c r="GG30" s="28">
        <f t="shared" si="115"/>
        <v>0</v>
      </c>
      <c r="GI30" s="48">
        <f t="shared" si="116"/>
        <v>0</v>
      </c>
      <c r="GJ30" s="49">
        <f t="shared" si="117"/>
        <v>0</v>
      </c>
      <c r="GK30" s="49">
        <f t="shared" si="118"/>
        <v>-4.7523999999999997E-2</v>
      </c>
      <c r="GL30" s="49">
        <f t="shared" si="119"/>
        <v>-3.3790000000000001E-2</v>
      </c>
      <c r="GM30" s="49">
        <f t="shared" si="120"/>
        <v>0</v>
      </c>
      <c r="GN30" s="49">
        <f t="shared" si="121"/>
        <v>8.1313999999999997E-2</v>
      </c>
      <c r="GO30" s="49">
        <f t="shared" si="122"/>
        <v>-2.0539999999999998</v>
      </c>
      <c r="GP30" s="49">
        <f t="shared" si="123"/>
        <v>-9.2429999999999984E-2</v>
      </c>
      <c r="GQ30" s="49">
        <f t="shared" si="124"/>
        <v>8.1313999999999997E-2</v>
      </c>
      <c r="GR30" s="49">
        <f t="shared" si="125"/>
        <v>-0.23665207999999999</v>
      </c>
      <c r="GS30" s="50" t="e">
        <f t="shared" si="126"/>
        <v>#DIV/0!</v>
      </c>
      <c r="GT30" s="28">
        <f t="shared" si="127"/>
        <v>0</v>
      </c>
      <c r="GU30" s="28">
        <f t="shared" si="128"/>
        <v>0</v>
      </c>
      <c r="GV30" s="28">
        <f t="shared" si="129"/>
        <v>0</v>
      </c>
      <c r="GW30" s="28">
        <f t="shared" si="130"/>
        <v>0</v>
      </c>
      <c r="GX30" s="28">
        <f t="shared" si="131"/>
        <v>0</v>
      </c>
      <c r="GZ30" s="48">
        <f t="shared" si="132"/>
        <v>0</v>
      </c>
      <c r="HA30" s="49">
        <f t="shared" si="133"/>
        <v>0</v>
      </c>
      <c r="HB30" s="49">
        <f t="shared" si="134"/>
        <v>-4.7523999999999997E-2</v>
      </c>
      <c r="HC30" s="49">
        <f t="shared" si="135"/>
        <v>-0.10115200000000001</v>
      </c>
      <c r="HD30" s="49">
        <f t="shared" si="136"/>
        <v>-6.9760000000000004E-4</v>
      </c>
      <c r="HE30" s="49">
        <f t="shared" si="137"/>
        <v>0</v>
      </c>
      <c r="HF30" s="49">
        <f t="shared" si="138"/>
        <v>0.1493736</v>
      </c>
      <c r="HG30" s="49">
        <f t="shared" si="139"/>
        <v>-3.9864000000000002</v>
      </c>
      <c r="HH30" s="49">
        <f t="shared" si="140"/>
        <v>-0.17938799999999999</v>
      </c>
      <c r="HI30" s="49">
        <f t="shared" si="141"/>
        <v>0.1493736</v>
      </c>
      <c r="HJ30" s="49">
        <f t="shared" si="142"/>
        <v>-0.60395591999999998</v>
      </c>
      <c r="HK30" s="50" t="e">
        <f t="shared" si="143"/>
        <v>#DIV/0!</v>
      </c>
      <c r="HL30" s="28">
        <f t="shared" si="144"/>
        <v>0</v>
      </c>
      <c r="HM30" s="28">
        <f t="shared" si="145"/>
        <v>0</v>
      </c>
      <c r="HN30" s="28">
        <f t="shared" si="146"/>
        <v>0</v>
      </c>
      <c r="HO30" s="28">
        <f t="shared" si="147"/>
        <v>0</v>
      </c>
      <c r="HP30" s="28">
        <f t="shared" si="148"/>
        <v>0</v>
      </c>
    </row>
    <row r="31" spans="1:224" s="28" customFormat="1" ht="15.75" thickBot="1" x14ac:dyDescent="0.3">
      <c r="A31" s="46"/>
      <c r="B31" s="32"/>
      <c r="C31" s="161">
        <v>12</v>
      </c>
      <c r="D31" s="161"/>
      <c r="E31" s="164"/>
      <c r="F31" s="166"/>
      <c r="G31" s="162"/>
      <c r="H31" s="168"/>
      <c r="I31" s="168"/>
      <c r="J31" s="162"/>
      <c r="K31" s="168"/>
      <c r="L31" s="163"/>
      <c r="M31" s="162"/>
      <c r="N31" s="168"/>
      <c r="O31" s="163"/>
      <c r="P31" s="162"/>
      <c r="Q31" s="168"/>
      <c r="R31" s="168"/>
      <c r="S31" s="163"/>
      <c r="T31" s="162"/>
      <c r="U31" s="163"/>
      <c r="V31" s="164"/>
      <c r="W31" s="165"/>
      <c r="X31" s="166"/>
      <c r="Y31" s="152" t="str">
        <f t="shared" si="0"/>
        <v/>
      </c>
      <c r="Z31" s="153"/>
      <c r="AA31" s="154" t="str">
        <f t="shared" si="4"/>
        <v/>
      </c>
      <c r="AB31" s="155"/>
      <c r="AC31" s="80" t="str">
        <f t="shared" si="5"/>
        <v/>
      </c>
      <c r="AD31" s="132" t="str">
        <f t="shared" si="6"/>
        <v/>
      </c>
      <c r="AE31" s="156"/>
      <c r="AF31" s="133"/>
      <c r="AG31" s="35"/>
      <c r="AH31" s="46"/>
      <c r="AI31" s="46"/>
      <c r="AJ31" s="167">
        <v>12</v>
      </c>
      <c r="AK31" s="167"/>
      <c r="AL31" s="158" t="s">
        <v>82</v>
      </c>
      <c r="AM31" s="159"/>
      <c r="AN31" s="159"/>
      <c r="AO31" s="160"/>
      <c r="AP31" s="86"/>
      <c r="AQ31" s="129" t="str">
        <f t="shared" si="7"/>
        <v/>
      </c>
      <c r="AR31" s="130"/>
      <c r="AS31" s="131"/>
      <c r="AT31" s="132" t="str">
        <f t="shared" si="8"/>
        <v/>
      </c>
      <c r="AU31" s="133"/>
      <c r="AV31" s="129" t="str">
        <f t="shared" si="9"/>
        <v/>
      </c>
      <c r="AW31" s="131"/>
      <c r="AX31" s="36">
        <f t="shared" si="1"/>
        <v>0</v>
      </c>
      <c r="AY31" s="36">
        <f t="shared" si="10"/>
        <v>0</v>
      </c>
      <c r="AZ31" s="36"/>
      <c r="BA31" s="36"/>
      <c r="BB31" s="36"/>
      <c r="BC31" s="36">
        <f t="shared" si="11"/>
        <v>0</v>
      </c>
      <c r="BD31" s="28">
        <f t="shared" si="12"/>
        <v>0</v>
      </c>
      <c r="BE31" s="28">
        <f t="shared" si="13"/>
        <v>0</v>
      </c>
      <c r="BF31" s="28">
        <f t="shared" si="14"/>
        <v>0</v>
      </c>
      <c r="BG31" s="28" t="e">
        <f t="shared" si="15"/>
        <v>#VALUE!</v>
      </c>
      <c r="BH31" s="28" t="e">
        <f t="shared" si="16"/>
        <v>#VALUE!</v>
      </c>
      <c r="BI31" s="79" t="e">
        <f t="shared" si="17"/>
        <v>#VALUE!</v>
      </c>
      <c r="BJ31" s="28" t="e">
        <f t="shared" si="18"/>
        <v>#VALUE!</v>
      </c>
      <c r="BK31" s="28" t="e">
        <f t="shared" si="19"/>
        <v>#VALUE!</v>
      </c>
      <c r="BL31" s="28" t="str">
        <f t="shared" si="20"/>
        <v>se serve</v>
      </c>
      <c r="BM31" s="28" t="str">
        <f t="shared" si="21"/>
        <v>A</v>
      </c>
      <c r="BN31" s="28" t="e">
        <f t="shared" si="22"/>
        <v>#VALUE!</v>
      </c>
      <c r="BO31" s="28" t="str">
        <f t="shared" si="23"/>
        <v>D</v>
      </c>
      <c r="BP31" s="28" t="str">
        <f t="shared" si="24"/>
        <v>B</v>
      </c>
      <c r="BQ31" s="28" t="str">
        <f t="shared" si="25"/>
        <v>A</v>
      </c>
      <c r="BR31" s="28" t="str">
        <f t="shared" si="149"/>
        <v/>
      </c>
      <c r="BS31" s="28" t="str">
        <f t="shared" si="26"/>
        <v/>
      </c>
      <c r="BT31" s="70" t="e">
        <f t="shared" si="27"/>
        <v>#VALUE!</v>
      </c>
      <c r="BU31" s="67" t="e">
        <f t="shared" si="28"/>
        <v>#VALUE!</v>
      </c>
      <c r="BV31" s="71" t="e">
        <f t="shared" si="29"/>
        <v>#VALUE!</v>
      </c>
      <c r="BW31" s="69" t="e">
        <f t="shared" si="30"/>
        <v>#VALUE!</v>
      </c>
      <c r="BX31" s="72" t="e">
        <f>IF(BS31="NO","",HLOOKUP(BS31*1,$BY$19:$CE$38,13))</f>
        <v>#VALUE!</v>
      </c>
      <c r="BY31" s="28" t="e">
        <f t="shared" si="31"/>
        <v>#DIV/0!</v>
      </c>
      <c r="BZ31" s="28" t="e">
        <f t="shared" si="32"/>
        <v>#DIV/0!</v>
      </c>
      <c r="CA31" s="28" t="e">
        <f t="shared" si="33"/>
        <v>#DIV/0!</v>
      </c>
      <c r="CB31" s="28" t="e">
        <f t="shared" si="34"/>
        <v>#DIV/0!</v>
      </c>
      <c r="CC31" s="28" t="e">
        <f t="shared" si="35"/>
        <v>#DIV/0!</v>
      </c>
      <c r="CD31" s="28" t="e">
        <f t="shared" si="36"/>
        <v>#DIV/0!</v>
      </c>
      <c r="CE31" s="28" t="e">
        <f t="shared" si="37"/>
        <v>#DIV/0!</v>
      </c>
      <c r="CQ31" s="28">
        <v>2.1</v>
      </c>
      <c r="CS31" s="29"/>
      <c r="CT31" s="30"/>
      <c r="CU31" s="31"/>
      <c r="CV31" s="31"/>
      <c r="CW31" s="30"/>
      <c r="CZ31" s="48">
        <f t="shared" si="2"/>
        <v>0</v>
      </c>
      <c r="DA31" s="49">
        <f t="shared" si="151"/>
        <v>0</v>
      </c>
      <c r="DB31" s="49">
        <f t="shared" si="152"/>
        <v>0</v>
      </c>
      <c r="DC31" s="49">
        <f t="shared" si="153"/>
        <v>0</v>
      </c>
      <c r="DD31" s="49">
        <f t="shared" si="154"/>
        <v>0</v>
      </c>
      <c r="DE31" s="49">
        <f t="shared" si="155"/>
        <v>0</v>
      </c>
      <c r="DF31" s="49">
        <f t="shared" si="43"/>
        <v>0</v>
      </c>
      <c r="DG31" s="49">
        <f t="shared" si="156"/>
        <v>0</v>
      </c>
      <c r="DH31" s="49">
        <f t="shared" si="157"/>
        <v>0</v>
      </c>
      <c r="DI31" s="50" t="e">
        <f t="shared" si="158"/>
        <v>#DIV/0!</v>
      </c>
      <c r="DJ31" s="49">
        <f t="shared" si="47"/>
        <v>0</v>
      </c>
      <c r="DK31" s="49">
        <f t="shared" si="48"/>
        <v>0</v>
      </c>
      <c r="DL31" s="49">
        <f t="shared" si="49"/>
        <v>0</v>
      </c>
      <c r="DM31" s="49">
        <f t="shared" si="50"/>
        <v>0</v>
      </c>
      <c r="DN31" s="49">
        <f t="shared" si="51"/>
        <v>0</v>
      </c>
      <c r="DO31" s="49"/>
      <c r="DP31" s="48">
        <f t="shared" si="52"/>
        <v>218</v>
      </c>
      <c r="DQ31" s="49">
        <f t="shared" si="53"/>
        <v>0</v>
      </c>
      <c r="DR31" s="49">
        <f t="shared" si="54"/>
        <v>4.7523999999999997E-2</v>
      </c>
      <c r="DS31" s="49">
        <f t="shared" si="55"/>
        <v>-8.405E-2</v>
      </c>
      <c r="DT31" s="49">
        <f t="shared" si="56"/>
        <v>0</v>
      </c>
      <c r="DU31" s="49">
        <f t="shared" si="57"/>
        <v>3.6526000000000003E-2</v>
      </c>
      <c r="DV31" s="49">
        <f t="shared" si="58"/>
        <v>-0.84599999999999997</v>
      </c>
      <c r="DW31" s="49">
        <f t="shared" si="59"/>
        <v>-3.807E-2</v>
      </c>
      <c r="DX31" s="49">
        <f t="shared" si="60"/>
        <v>3.6526000000000003E-2</v>
      </c>
      <c r="DY31" s="49">
        <f t="shared" si="61"/>
        <v>-0.26896000000000003</v>
      </c>
      <c r="DZ31" s="50" t="e">
        <f t="shared" si="62"/>
        <v>#DIV/0!</v>
      </c>
      <c r="EA31" s="49">
        <f t="shared" si="63"/>
        <v>0</v>
      </c>
      <c r="EB31" s="49">
        <f t="shared" si="64"/>
        <v>0</v>
      </c>
      <c r="EC31" s="49">
        <f t="shared" si="65"/>
        <v>0</v>
      </c>
      <c r="ED31" s="49">
        <f t="shared" si="66"/>
        <v>0</v>
      </c>
      <c r="EE31" s="49">
        <f t="shared" si="67"/>
        <v>0</v>
      </c>
      <c r="EF31" s="49"/>
      <c r="EG31" s="48">
        <f t="shared" si="3"/>
        <v>0</v>
      </c>
      <c r="EH31" s="49">
        <f t="shared" si="150"/>
        <v>0</v>
      </c>
      <c r="EI31" s="49">
        <f t="shared" si="68"/>
        <v>-7.3391999999999999E-2</v>
      </c>
      <c r="EJ31" s="49">
        <f t="shared" si="69"/>
        <v>-2.4742E-2</v>
      </c>
      <c r="EK31" s="49">
        <f t="shared" si="70"/>
        <v>0</v>
      </c>
      <c r="EL31" s="49">
        <f t="shared" si="71"/>
        <v>9.8133999999999999E-2</v>
      </c>
      <c r="EM31" s="49">
        <f t="shared" si="72"/>
        <v>-1.8180000000000001</v>
      </c>
      <c r="EN31" s="49">
        <f t="shared" si="73"/>
        <v>-8.1809999999999994E-2</v>
      </c>
      <c r="EO31" s="49">
        <f t="shared" si="74"/>
        <v>9.8133999999999999E-2</v>
      </c>
      <c r="EP31" s="49">
        <f t="shared" si="75"/>
        <v>-0.27976644000000001</v>
      </c>
      <c r="EQ31" s="50" t="e">
        <f t="shared" si="76"/>
        <v>#DIV/0!</v>
      </c>
      <c r="ER31" s="28">
        <f t="shared" si="77"/>
        <v>0</v>
      </c>
      <c r="ES31" s="28">
        <f t="shared" si="78"/>
        <v>0</v>
      </c>
      <c r="ET31" s="28">
        <f t="shared" si="79"/>
        <v>0</v>
      </c>
      <c r="EU31" s="28">
        <f t="shared" si="80"/>
        <v>0</v>
      </c>
      <c r="EV31" s="28">
        <f t="shared" si="81"/>
        <v>0</v>
      </c>
      <c r="EX31" s="48">
        <f t="shared" si="82"/>
        <v>0</v>
      </c>
      <c r="EY31" s="49">
        <f t="shared" si="83"/>
        <v>0</v>
      </c>
      <c r="EZ31" s="49">
        <f t="shared" si="84"/>
        <v>-7.3391999999999999E-2</v>
      </c>
      <c r="FA31" s="49">
        <f t="shared" si="85"/>
        <v>-6.4495999999999998E-2</v>
      </c>
      <c r="FB31" s="49">
        <f t="shared" si="86"/>
        <v>-5.6989999999999999E-2</v>
      </c>
      <c r="FC31" s="49">
        <f t="shared" si="87"/>
        <v>0</v>
      </c>
      <c r="FD31" s="49">
        <f t="shared" si="88"/>
        <v>0.194878</v>
      </c>
      <c r="FE31" s="49">
        <f t="shared" si="89"/>
        <v>-5.4340000000000002</v>
      </c>
      <c r="FF31" s="49">
        <f t="shared" si="90"/>
        <v>-0.24453</v>
      </c>
      <c r="FG31" s="49">
        <f t="shared" si="91"/>
        <v>0.194878</v>
      </c>
      <c r="FH31" s="49">
        <f t="shared" si="92"/>
        <v>-0.59809312000000003</v>
      </c>
      <c r="FI31" s="50" t="e">
        <f t="shared" si="93"/>
        <v>#DIV/0!</v>
      </c>
      <c r="FJ31" s="28">
        <f t="shared" si="94"/>
        <v>0</v>
      </c>
      <c r="FK31" s="28">
        <f t="shared" si="95"/>
        <v>0</v>
      </c>
      <c r="FL31" s="28">
        <f t="shared" si="96"/>
        <v>0</v>
      </c>
      <c r="FM31" s="28">
        <f t="shared" si="97"/>
        <v>0</v>
      </c>
      <c r="FN31" s="28">
        <f t="shared" si="98"/>
        <v>0</v>
      </c>
      <c r="FQ31" s="48">
        <f t="shared" si="99"/>
        <v>0</v>
      </c>
      <c r="FR31" s="49">
        <f t="shared" si="100"/>
        <v>0</v>
      </c>
      <c r="FS31" s="49">
        <f t="shared" si="101"/>
        <v>-6.9695999999999994E-2</v>
      </c>
      <c r="FT31" s="49">
        <f t="shared" si="102"/>
        <v>-3.0623999999999998E-2</v>
      </c>
      <c r="FU31" s="49">
        <f t="shared" si="103"/>
        <v>-5.4120000000000001E-2</v>
      </c>
      <c r="FV31" s="49">
        <f t="shared" si="104"/>
        <v>0</v>
      </c>
      <c r="FW31" s="49">
        <f t="shared" si="105"/>
        <v>0.15443999999999999</v>
      </c>
      <c r="FX31" s="49">
        <f t="shared" si="106"/>
        <v>-2.754</v>
      </c>
      <c r="FY31" s="49">
        <f t="shared" si="107"/>
        <v>-0.12393</v>
      </c>
      <c r="FZ31" s="49">
        <f t="shared" si="108"/>
        <v>0.15443999999999999</v>
      </c>
      <c r="GA31" s="49">
        <f t="shared" si="109"/>
        <v>-0.46087007999999996</v>
      </c>
      <c r="GB31" s="50" t="e">
        <f t="shared" si="110"/>
        <v>#DIV/0!</v>
      </c>
      <c r="GC31" s="28">
        <f t="shared" si="111"/>
        <v>0</v>
      </c>
      <c r="GD31" s="28">
        <f t="shared" si="112"/>
        <v>0</v>
      </c>
      <c r="GE31" s="28">
        <f t="shared" si="113"/>
        <v>0</v>
      </c>
      <c r="GF31" s="28">
        <f t="shared" si="114"/>
        <v>0</v>
      </c>
      <c r="GG31" s="28">
        <f t="shared" si="115"/>
        <v>0</v>
      </c>
      <c r="GI31" s="48">
        <f t="shared" si="116"/>
        <v>0</v>
      </c>
      <c r="GJ31" s="49">
        <f t="shared" si="117"/>
        <v>0</v>
      </c>
      <c r="GK31" s="49">
        <f t="shared" si="118"/>
        <v>-4.7523999999999997E-2</v>
      </c>
      <c r="GL31" s="49">
        <f t="shared" si="119"/>
        <v>-3.3790000000000001E-2</v>
      </c>
      <c r="GM31" s="49">
        <f t="shared" si="120"/>
        <v>0</v>
      </c>
      <c r="GN31" s="49">
        <f t="shared" si="121"/>
        <v>8.1313999999999997E-2</v>
      </c>
      <c r="GO31" s="49">
        <f t="shared" si="122"/>
        <v>-2.0539999999999998</v>
      </c>
      <c r="GP31" s="49">
        <f t="shared" si="123"/>
        <v>-9.2429999999999984E-2</v>
      </c>
      <c r="GQ31" s="49">
        <f t="shared" si="124"/>
        <v>8.1313999999999997E-2</v>
      </c>
      <c r="GR31" s="49">
        <f t="shared" si="125"/>
        <v>-0.23665207999999999</v>
      </c>
      <c r="GS31" s="50" t="e">
        <f t="shared" si="126"/>
        <v>#DIV/0!</v>
      </c>
      <c r="GT31" s="28">
        <f t="shared" si="127"/>
        <v>0</v>
      </c>
      <c r="GU31" s="28">
        <f t="shared" si="128"/>
        <v>0</v>
      </c>
      <c r="GV31" s="28">
        <f t="shared" si="129"/>
        <v>0</v>
      </c>
      <c r="GW31" s="28">
        <f t="shared" si="130"/>
        <v>0</v>
      </c>
      <c r="GX31" s="28">
        <f t="shared" si="131"/>
        <v>0</v>
      </c>
      <c r="GZ31" s="48">
        <f t="shared" si="132"/>
        <v>0</v>
      </c>
      <c r="HA31" s="49">
        <f t="shared" si="133"/>
        <v>0</v>
      </c>
      <c r="HB31" s="49">
        <f t="shared" si="134"/>
        <v>-4.7523999999999997E-2</v>
      </c>
      <c r="HC31" s="49">
        <f t="shared" si="135"/>
        <v>-0.10115200000000001</v>
      </c>
      <c r="HD31" s="49">
        <f t="shared" si="136"/>
        <v>-6.9760000000000004E-4</v>
      </c>
      <c r="HE31" s="49">
        <f t="shared" si="137"/>
        <v>0</v>
      </c>
      <c r="HF31" s="49">
        <f t="shared" si="138"/>
        <v>0.1493736</v>
      </c>
      <c r="HG31" s="49">
        <f t="shared" si="139"/>
        <v>-3.9864000000000002</v>
      </c>
      <c r="HH31" s="49">
        <f t="shared" si="140"/>
        <v>-0.17938799999999999</v>
      </c>
      <c r="HI31" s="49">
        <f t="shared" si="141"/>
        <v>0.1493736</v>
      </c>
      <c r="HJ31" s="49">
        <f t="shared" si="142"/>
        <v>-0.60395591999999998</v>
      </c>
      <c r="HK31" s="50" t="e">
        <f t="shared" si="143"/>
        <v>#DIV/0!</v>
      </c>
      <c r="HL31" s="28">
        <f t="shared" si="144"/>
        <v>0</v>
      </c>
      <c r="HM31" s="28">
        <f t="shared" si="145"/>
        <v>0</v>
      </c>
      <c r="HN31" s="28">
        <f t="shared" si="146"/>
        <v>0</v>
      </c>
      <c r="HO31" s="28">
        <f t="shared" si="147"/>
        <v>0</v>
      </c>
      <c r="HP31" s="28">
        <f t="shared" si="148"/>
        <v>0</v>
      </c>
    </row>
    <row r="32" spans="1:224" s="28" customFormat="1" ht="15.75" thickBot="1" x14ac:dyDescent="0.3">
      <c r="A32" s="46"/>
      <c r="B32" s="32"/>
      <c r="C32" s="161">
        <v>13</v>
      </c>
      <c r="D32" s="161"/>
      <c r="E32" s="149"/>
      <c r="F32" s="150"/>
      <c r="G32" s="169"/>
      <c r="H32" s="170"/>
      <c r="I32" s="170"/>
      <c r="J32" s="169"/>
      <c r="K32" s="170"/>
      <c r="L32" s="171"/>
      <c r="M32" s="169"/>
      <c r="N32" s="170"/>
      <c r="O32" s="171"/>
      <c r="P32" s="169"/>
      <c r="Q32" s="170"/>
      <c r="R32" s="170"/>
      <c r="S32" s="171"/>
      <c r="T32" s="169"/>
      <c r="U32" s="171"/>
      <c r="V32" s="149"/>
      <c r="W32" s="151"/>
      <c r="X32" s="150"/>
      <c r="Y32" s="152" t="str">
        <f t="shared" si="0"/>
        <v/>
      </c>
      <c r="Z32" s="153"/>
      <c r="AA32" s="154" t="str">
        <f t="shared" si="4"/>
        <v/>
      </c>
      <c r="AB32" s="155"/>
      <c r="AC32" s="80" t="str">
        <f t="shared" si="5"/>
        <v/>
      </c>
      <c r="AD32" s="132" t="str">
        <f t="shared" si="6"/>
        <v/>
      </c>
      <c r="AE32" s="156"/>
      <c r="AF32" s="133"/>
      <c r="AG32" s="35"/>
      <c r="AH32" s="46"/>
      <c r="AI32" s="46"/>
      <c r="AJ32" s="157">
        <v>13</v>
      </c>
      <c r="AK32" s="157"/>
      <c r="AL32" s="126" t="s">
        <v>82</v>
      </c>
      <c r="AM32" s="127"/>
      <c r="AN32" s="127"/>
      <c r="AO32" s="128"/>
      <c r="AP32" s="85"/>
      <c r="AQ32" s="129" t="str">
        <f t="shared" si="7"/>
        <v/>
      </c>
      <c r="AR32" s="130"/>
      <c r="AS32" s="131"/>
      <c r="AT32" s="132" t="str">
        <f t="shared" si="8"/>
        <v/>
      </c>
      <c r="AU32" s="133"/>
      <c r="AV32" s="129" t="str">
        <f t="shared" si="9"/>
        <v/>
      </c>
      <c r="AW32" s="131"/>
      <c r="AX32" s="36">
        <f t="shared" si="1"/>
        <v>0</v>
      </c>
      <c r="AY32" s="36">
        <f t="shared" si="10"/>
        <v>0</v>
      </c>
      <c r="AZ32" s="36"/>
      <c r="BA32" s="36"/>
      <c r="BB32" s="36"/>
      <c r="BC32" s="36">
        <f t="shared" si="11"/>
        <v>0</v>
      </c>
      <c r="BD32" s="28">
        <f t="shared" si="12"/>
        <v>0</v>
      </c>
      <c r="BE32" s="28">
        <f t="shared" si="13"/>
        <v>0</v>
      </c>
      <c r="BF32" s="28">
        <f t="shared" si="14"/>
        <v>0</v>
      </c>
      <c r="BG32" s="28" t="e">
        <f t="shared" si="15"/>
        <v>#VALUE!</v>
      </c>
      <c r="BH32" s="28" t="e">
        <f t="shared" si="16"/>
        <v>#VALUE!</v>
      </c>
      <c r="BI32" s="79" t="e">
        <f t="shared" si="17"/>
        <v>#VALUE!</v>
      </c>
      <c r="BJ32" s="28" t="e">
        <f t="shared" si="18"/>
        <v>#VALUE!</v>
      </c>
      <c r="BK32" s="28" t="e">
        <f t="shared" si="19"/>
        <v>#VALUE!</v>
      </c>
      <c r="BL32" s="28" t="str">
        <f t="shared" si="20"/>
        <v>se serve</v>
      </c>
      <c r="BM32" s="28" t="str">
        <f t="shared" si="21"/>
        <v>A</v>
      </c>
      <c r="BN32" s="28" t="e">
        <f t="shared" si="22"/>
        <v>#VALUE!</v>
      </c>
      <c r="BO32" s="28" t="str">
        <f t="shared" si="23"/>
        <v>D</v>
      </c>
      <c r="BP32" s="28" t="str">
        <f t="shared" si="24"/>
        <v>B</v>
      </c>
      <c r="BQ32" s="28" t="str">
        <f t="shared" si="25"/>
        <v>A</v>
      </c>
      <c r="BR32" s="28" t="str">
        <f t="shared" si="149"/>
        <v/>
      </c>
      <c r="BS32" s="28" t="str">
        <f t="shared" si="26"/>
        <v/>
      </c>
      <c r="BT32" s="70" t="e">
        <f t="shared" si="27"/>
        <v>#VALUE!</v>
      </c>
      <c r="BU32" s="67" t="e">
        <f t="shared" si="28"/>
        <v>#VALUE!</v>
      </c>
      <c r="BV32" s="71" t="e">
        <f t="shared" si="29"/>
        <v>#VALUE!</v>
      </c>
      <c r="BW32" s="69" t="e">
        <f t="shared" si="30"/>
        <v>#VALUE!</v>
      </c>
      <c r="BX32" s="72" t="e">
        <f>IF(BS32="NO","",HLOOKUP(BS32*1,$BY$19:$CE$38,14))</f>
        <v>#VALUE!</v>
      </c>
      <c r="BY32" s="28" t="e">
        <f t="shared" si="31"/>
        <v>#DIV/0!</v>
      </c>
      <c r="BZ32" s="28" t="e">
        <f t="shared" si="32"/>
        <v>#DIV/0!</v>
      </c>
      <c r="CA32" s="28" t="e">
        <f t="shared" si="33"/>
        <v>#DIV/0!</v>
      </c>
      <c r="CB32" s="28" t="e">
        <f t="shared" si="34"/>
        <v>#DIV/0!</v>
      </c>
      <c r="CC32" s="28" t="e">
        <f t="shared" si="35"/>
        <v>#DIV/0!</v>
      </c>
      <c r="CD32" s="28" t="e">
        <f t="shared" si="36"/>
        <v>#DIV/0!</v>
      </c>
      <c r="CE32" s="28" t="e">
        <f t="shared" si="37"/>
        <v>#DIV/0!</v>
      </c>
      <c r="CQ32" s="28">
        <v>2.2000000000000002</v>
      </c>
      <c r="CS32" s="29"/>
      <c r="CT32" s="30"/>
      <c r="CU32" s="31"/>
      <c r="CV32" s="31"/>
      <c r="CW32" s="30"/>
      <c r="CZ32" s="48">
        <f t="shared" si="2"/>
        <v>0</v>
      </c>
      <c r="DA32" s="49">
        <f t="shared" si="151"/>
        <v>0</v>
      </c>
      <c r="DB32" s="49">
        <f t="shared" si="152"/>
        <v>0</v>
      </c>
      <c r="DC32" s="49">
        <f t="shared" si="153"/>
        <v>0</v>
      </c>
      <c r="DD32" s="49">
        <f t="shared" si="154"/>
        <v>0</v>
      </c>
      <c r="DE32" s="49">
        <f t="shared" si="155"/>
        <v>0</v>
      </c>
      <c r="DF32" s="49">
        <f t="shared" si="43"/>
        <v>0</v>
      </c>
      <c r="DG32" s="49">
        <f t="shared" si="156"/>
        <v>0</v>
      </c>
      <c r="DH32" s="49">
        <f t="shared" si="157"/>
        <v>0</v>
      </c>
      <c r="DI32" s="50" t="e">
        <f t="shared" si="158"/>
        <v>#DIV/0!</v>
      </c>
      <c r="DJ32" s="49">
        <f t="shared" si="47"/>
        <v>0</v>
      </c>
      <c r="DK32" s="49">
        <f t="shared" si="48"/>
        <v>0</v>
      </c>
      <c r="DL32" s="49">
        <f t="shared" si="49"/>
        <v>0</v>
      </c>
      <c r="DM32" s="49">
        <f t="shared" si="50"/>
        <v>0</v>
      </c>
      <c r="DN32" s="49">
        <f t="shared" si="51"/>
        <v>0</v>
      </c>
      <c r="DO32" s="49"/>
      <c r="DP32" s="48">
        <f t="shared" si="52"/>
        <v>218</v>
      </c>
      <c r="DQ32" s="49">
        <f t="shared" si="53"/>
        <v>0</v>
      </c>
      <c r="DR32" s="49">
        <f t="shared" si="54"/>
        <v>4.7523999999999997E-2</v>
      </c>
      <c r="DS32" s="49">
        <f t="shared" si="55"/>
        <v>-8.405E-2</v>
      </c>
      <c r="DT32" s="49">
        <f t="shared" si="56"/>
        <v>0</v>
      </c>
      <c r="DU32" s="49">
        <f t="shared" si="57"/>
        <v>3.6526000000000003E-2</v>
      </c>
      <c r="DV32" s="49">
        <f t="shared" si="58"/>
        <v>-0.84599999999999997</v>
      </c>
      <c r="DW32" s="49">
        <f t="shared" si="59"/>
        <v>-3.807E-2</v>
      </c>
      <c r="DX32" s="49">
        <f t="shared" si="60"/>
        <v>3.6526000000000003E-2</v>
      </c>
      <c r="DY32" s="49">
        <f t="shared" si="61"/>
        <v>-0.26896000000000003</v>
      </c>
      <c r="DZ32" s="50" t="e">
        <f t="shared" si="62"/>
        <v>#DIV/0!</v>
      </c>
      <c r="EA32" s="49">
        <f t="shared" si="63"/>
        <v>0</v>
      </c>
      <c r="EB32" s="49">
        <f t="shared" si="64"/>
        <v>0</v>
      </c>
      <c r="EC32" s="49">
        <f t="shared" si="65"/>
        <v>0</v>
      </c>
      <c r="ED32" s="49">
        <f t="shared" si="66"/>
        <v>0</v>
      </c>
      <c r="EE32" s="49">
        <f t="shared" si="67"/>
        <v>0</v>
      </c>
      <c r="EF32" s="49"/>
      <c r="EG32" s="48">
        <f t="shared" si="3"/>
        <v>0</v>
      </c>
      <c r="EH32" s="49">
        <f t="shared" si="150"/>
        <v>0</v>
      </c>
      <c r="EI32" s="49">
        <f t="shared" si="68"/>
        <v>-7.3391999999999999E-2</v>
      </c>
      <c r="EJ32" s="49">
        <f t="shared" si="69"/>
        <v>-2.4742E-2</v>
      </c>
      <c r="EK32" s="49">
        <f t="shared" si="70"/>
        <v>0</v>
      </c>
      <c r="EL32" s="49">
        <f t="shared" si="71"/>
        <v>9.8133999999999999E-2</v>
      </c>
      <c r="EM32" s="49">
        <f t="shared" si="72"/>
        <v>-1.8180000000000001</v>
      </c>
      <c r="EN32" s="49">
        <f t="shared" si="73"/>
        <v>-8.1809999999999994E-2</v>
      </c>
      <c r="EO32" s="49">
        <f t="shared" si="74"/>
        <v>9.8133999999999999E-2</v>
      </c>
      <c r="EP32" s="49">
        <f t="shared" si="75"/>
        <v>-0.27976644000000001</v>
      </c>
      <c r="EQ32" s="50" t="e">
        <f t="shared" si="76"/>
        <v>#DIV/0!</v>
      </c>
      <c r="ER32" s="28">
        <f t="shared" si="77"/>
        <v>0</v>
      </c>
      <c r="ES32" s="28">
        <f t="shared" si="78"/>
        <v>0</v>
      </c>
      <c r="ET32" s="28">
        <f t="shared" si="79"/>
        <v>0</v>
      </c>
      <c r="EU32" s="28">
        <f t="shared" si="80"/>
        <v>0</v>
      </c>
      <c r="EV32" s="28">
        <f t="shared" si="81"/>
        <v>0</v>
      </c>
      <c r="EX32" s="48">
        <f t="shared" si="82"/>
        <v>0</v>
      </c>
      <c r="EY32" s="49">
        <f t="shared" si="83"/>
        <v>0</v>
      </c>
      <c r="EZ32" s="49">
        <f t="shared" si="84"/>
        <v>-7.3391999999999999E-2</v>
      </c>
      <c r="FA32" s="49">
        <f t="shared" si="85"/>
        <v>-6.4495999999999998E-2</v>
      </c>
      <c r="FB32" s="49">
        <f t="shared" si="86"/>
        <v>-5.6989999999999999E-2</v>
      </c>
      <c r="FC32" s="49">
        <f t="shared" si="87"/>
        <v>0</v>
      </c>
      <c r="FD32" s="49">
        <f t="shared" si="88"/>
        <v>0.194878</v>
      </c>
      <c r="FE32" s="49">
        <f t="shared" si="89"/>
        <v>-5.4340000000000002</v>
      </c>
      <c r="FF32" s="49">
        <f t="shared" si="90"/>
        <v>-0.24453</v>
      </c>
      <c r="FG32" s="49">
        <f t="shared" si="91"/>
        <v>0.194878</v>
      </c>
      <c r="FH32" s="49">
        <f t="shared" si="92"/>
        <v>-0.59809312000000003</v>
      </c>
      <c r="FI32" s="50" t="e">
        <f t="shared" si="93"/>
        <v>#DIV/0!</v>
      </c>
      <c r="FJ32" s="28">
        <f t="shared" si="94"/>
        <v>0</v>
      </c>
      <c r="FK32" s="28">
        <f t="shared" si="95"/>
        <v>0</v>
      </c>
      <c r="FL32" s="28">
        <f t="shared" si="96"/>
        <v>0</v>
      </c>
      <c r="FM32" s="28">
        <f t="shared" si="97"/>
        <v>0</v>
      </c>
      <c r="FN32" s="28">
        <f t="shared" si="98"/>
        <v>0</v>
      </c>
      <c r="FQ32" s="48">
        <f t="shared" si="99"/>
        <v>0</v>
      </c>
      <c r="FR32" s="49">
        <f t="shared" si="100"/>
        <v>0</v>
      </c>
      <c r="FS32" s="49">
        <f t="shared" si="101"/>
        <v>-6.9695999999999994E-2</v>
      </c>
      <c r="FT32" s="49">
        <f t="shared" si="102"/>
        <v>-3.0623999999999998E-2</v>
      </c>
      <c r="FU32" s="49">
        <f t="shared" si="103"/>
        <v>-5.4120000000000001E-2</v>
      </c>
      <c r="FV32" s="49">
        <f t="shared" si="104"/>
        <v>0</v>
      </c>
      <c r="FW32" s="49">
        <f t="shared" si="105"/>
        <v>0.15443999999999999</v>
      </c>
      <c r="FX32" s="49">
        <f t="shared" si="106"/>
        <v>-2.754</v>
      </c>
      <c r="FY32" s="49">
        <f t="shared" si="107"/>
        <v>-0.12393</v>
      </c>
      <c r="FZ32" s="49">
        <f t="shared" si="108"/>
        <v>0.15443999999999999</v>
      </c>
      <c r="GA32" s="49">
        <f t="shared" si="109"/>
        <v>-0.46087007999999996</v>
      </c>
      <c r="GB32" s="50" t="e">
        <f t="shared" si="110"/>
        <v>#DIV/0!</v>
      </c>
      <c r="GC32" s="28">
        <f t="shared" si="111"/>
        <v>0</v>
      </c>
      <c r="GD32" s="28">
        <f t="shared" si="112"/>
        <v>0</v>
      </c>
      <c r="GE32" s="28">
        <f t="shared" si="113"/>
        <v>0</v>
      </c>
      <c r="GF32" s="28">
        <f t="shared" si="114"/>
        <v>0</v>
      </c>
      <c r="GG32" s="28">
        <f t="shared" si="115"/>
        <v>0</v>
      </c>
      <c r="GI32" s="48">
        <f t="shared" si="116"/>
        <v>0</v>
      </c>
      <c r="GJ32" s="49">
        <f t="shared" si="117"/>
        <v>0</v>
      </c>
      <c r="GK32" s="49">
        <f t="shared" si="118"/>
        <v>-4.7523999999999997E-2</v>
      </c>
      <c r="GL32" s="49">
        <f t="shared" si="119"/>
        <v>-3.3790000000000001E-2</v>
      </c>
      <c r="GM32" s="49">
        <f t="shared" si="120"/>
        <v>0</v>
      </c>
      <c r="GN32" s="49">
        <f t="shared" si="121"/>
        <v>8.1313999999999997E-2</v>
      </c>
      <c r="GO32" s="49">
        <f t="shared" si="122"/>
        <v>-2.0539999999999998</v>
      </c>
      <c r="GP32" s="49">
        <f t="shared" si="123"/>
        <v>-9.2429999999999984E-2</v>
      </c>
      <c r="GQ32" s="49">
        <f t="shared" si="124"/>
        <v>8.1313999999999997E-2</v>
      </c>
      <c r="GR32" s="49">
        <f t="shared" si="125"/>
        <v>-0.23665207999999999</v>
      </c>
      <c r="GS32" s="50" t="e">
        <f t="shared" si="126"/>
        <v>#DIV/0!</v>
      </c>
      <c r="GT32" s="28">
        <f t="shared" si="127"/>
        <v>0</v>
      </c>
      <c r="GU32" s="28">
        <f t="shared" si="128"/>
        <v>0</v>
      </c>
      <c r="GV32" s="28">
        <f t="shared" si="129"/>
        <v>0</v>
      </c>
      <c r="GW32" s="28">
        <f t="shared" si="130"/>
        <v>0</v>
      </c>
      <c r="GX32" s="28">
        <f t="shared" si="131"/>
        <v>0</v>
      </c>
      <c r="GZ32" s="48">
        <f t="shared" si="132"/>
        <v>0</v>
      </c>
      <c r="HA32" s="49">
        <f t="shared" si="133"/>
        <v>0</v>
      </c>
      <c r="HB32" s="49">
        <f t="shared" si="134"/>
        <v>-4.7523999999999997E-2</v>
      </c>
      <c r="HC32" s="49">
        <f t="shared" si="135"/>
        <v>-0.10115200000000001</v>
      </c>
      <c r="HD32" s="49">
        <f t="shared" si="136"/>
        <v>-6.9760000000000004E-4</v>
      </c>
      <c r="HE32" s="49">
        <f t="shared" si="137"/>
        <v>0</v>
      </c>
      <c r="HF32" s="49">
        <f t="shared" si="138"/>
        <v>0.1493736</v>
      </c>
      <c r="HG32" s="49">
        <f t="shared" si="139"/>
        <v>-3.9864000000000002</v>
      </c>
      <c r="HH32" s="49">
        <f t="shared" si="140"/>
        <v>-0.17938799999999999</v>
      </c>
      <c r="HI32" s="49">
        <f t="shared" si="141"/>
        <v>0.1493736</v>
      </c>
      <c r="HJ32" s="49">
        <f t="shared" si="142"/>
        <v>-0.60395591999999998</v>
      </c>
      <c r="HK32" s="50" t="e">
        <f t="shared" si="143"/>
        <v>#DIV/0!</v>
      </c>
      <c r="HL32" s="28">
        <f t="shared" si="144"/>
        <v>0</v>
      </c>
      <c r="HM32" s="28">
        <f t="shared" si="145"/>
        <v>0</v>
      </c>
      <c r="HN32" s="28">
        <f t="shared" si="146"/>
        <v>0</v>
      </c>
      <c r="HO32" s="28">
        <f t="shared" si="147"/>
        <v>0</v>
      </c>
      <c r="HP32" s="28">
        <f t="shared" si="148"/>
        <v>0</v>
      </c>
    </row>
    <row r="33" spans="1:224" s="28" customFormat="1" ht="15.75" thickBot="1" x14ac:dyDescent="0.3">
      <c r="A33" s="46"/>
      <c r="B33" s="32"/>
      <c r="C33" s="161">
        <v>14</v>
      </c>
      <c r="D33" s="161"/>
      <c r="E33" s="164"/>
      <c r="F33" s="166"/>
      <c r="G33" s="162"/>
      <c r="H33" s="168"/>
      <c r="I33" s="168"/>
      <c r="J33" s="162"/>
      <c r="K33" s="168"/>
      <c r="L33" s="163"/>
      <c r="M33" s="162"/>
      <c r="N33" s="168"/>
      <c r="O33" s="163"/>
      <c r="P33" s="162"/>
      <c r="Q33" s="168"/>
      <c r="R33" s="168"/>
      <c r="S33" s="163"/>
      <c r="T33" s="162"/>
      <c r="U33" s="163"/>
      <c r="V33" s="164"/>
      <c r="W33" s="165"/>
      <c r="X33" s="166"/>
      <c r="Y33" s="152" t="str">
        <f t="shared" si="0"/>
        <v/>
      </c>
      <c r="Z33" s="153"/>
      <c r="AA33" s="154" t="str">
        <f t="shared" si="4"/>
        <v/>
      </c>
      <c r="AB33" s="155"/>
      <c r="AC33" s="80" t="str">
        <f t="shared" si="5"/>
        <v/>
      </c>
      <c r="AD33" s="132" t="str">
        <f t="shared" si="6"/>
        <v/>
      </c>
      <c r="AE33" s="156"/>
      <c r="AF33" s="133"/>
      <c r="AG33" s="35"/>
      <c r="AH33" s="46"/>
      <c r="AI33" s="46"/>
      <c r="AJ33" s="167">
        <v>14</v>
      </c>
      <c r="AK33" s="167"/>
      <c r="AL33" s="158" t="s">
        <v>82</v>
      </c>
      <c r="AM33" s="159"/>
      <c r="AN33" s="159"/>
      <c r="AO33" s="160"/>
      <c r="AP33" s="86"/>
      <c r="AQ33" s="129" t="str">
        <f t="shared" si="7"/>
        <v/>
      </c>
      <c r="AR33" s="130"/>
      <c r="AS33" s="131"/>
      <c r="AT33" s="132" t="str">
        <f t="shared" si="8"/>
        <v/>
      </c>
      <c r="AU33" s="133"/>
      <c r="AV33" s="129" t="str">
        <f t="shared" si="9"/>
        <v/>
      </c>
      <c r="AW33" s="131"/>
      <c r="AX33" s="36">
        <f t="shared" si="1"/>
        <v>0</v>
      </c>
      <c r="AY33" s="36">
        <f t="shared" si="10"/>
        <v>0</v>
      </c>
      <c r="AZ33" s="36"/>
      <c r="BA33" s="36"/>
      <c r="BB33" s="36"/>
      <c r="BC33" s="36">
        <f t="shared" si="11"/>
        <v>0</v>
      </c>
      <c r="BD33" s="28">
        <f t="shared" si="12"/>
        <v>0</v>
      </c>
      <c r="BE33" s="28">
        <f t="shared" si="13"/>
        <v>0</v>
      </c>
      <c r="BF33" s="28">
        <f t="shared" si="14"/>
        <v>0</v>
      </c>
      <c r="BG33" s="28" t="e">
        <f t="shared" si="15"/>
        <v>#VALUE!</v>
      </c>
      <c r="BH33" s="28" t="e">
        <f t="shared" si="16"/>
        <v>#VALUE!</v>
      </c>
      <c r="BI33" s="79" t="e">
        <f t="shared" si="17"/>
        <v>#VALUE!</v>
      </c>
      <c r="BJ33" s="28" t="e">
        <f t="shared" si="18"/>
        <v>#VALUE!</v>
      </c>
      <c r="BK33" s="28" t="e">
        <f t="shared" si="19"/>
        <v>#VALUE!</v>
      </c>
      <c r="BL33" s="28" t="str">
        <f t="shared" si="20"/>
        <v>se serve</v>
      </c>
      <c r="BM33" s="28" t="str">
        <f t="shared" si="21"/>
        <v>A</v>
      </c>
      <c r="BN33" s="28" t="e">
        <f t="shared" si="22"/>
        <v>#VALUE!</v>
      </c>
      <c r="BO33" s="28" t="str">
        <f t="shared" si="23"/>
        <v>D</v>
      </c>
      <c r="BP33" s="28" t="str">
        <f t="shared" si="24"/>
        <v>B</v>
      </c>
      <c r="BQ33" s="28" t="str">
        <f t="shared" si="25"/>
        <v>A</v>
      </c>
      <c r="BR33" s="28" t="str">
        <f t="shared" si="149"/>
        <v/>
      </c>
      <c r="BS33" s="28" t="str">
        <f t="shared" si="26"/>
        <v/>
      </c>
      <c r="BT33" s="70" t="e">
        <f t="shared" si="27"/>
        <v>#VALUE!</v>
      </c>
      <c r="BU33" s="67" t="e">
        <f t="shared" si="28"/>
        <v>#VALUE!</v>
      </c>
      <c r="BV33" s="71" t="e">
        <f t="shared" si="29"/>
        <v>#VALUE!</v>
      </c>
      <c r="BW33" s="69" t="e">
        <f t="shared" si="30"/>
        <v>#VALUE!</v>
      </c>
      <c r="BX33" s="72" t="e">
        <f>IF(BS33="NO","",HLOOKUP(BS33*1,$BY$19:$CE$38,15))</f>
        <v>#VALUE!</v>
      </c>
      <c r="BY33" s="28" t="e">
        <f t="shared" si="31"/>
        <v>#DIV/0!</v>
      </c>
      <c r="BZ33" s="28" t="e">
        <f t="shared" si="32"/>
        <v>#DIV/0!</v>
      </c>
      <c r="CA33" s="28" t="e">
        <f t="shared" si="33"/>
        <v>#DIV/0!</v>
      </c>
      <c r="CB33" s="28" t="e">
        <f t="shared" si="34"/>
        <v>#DIV/0!</v>
      </c>
      <c r="CC33" s="28" t="e">
        <f t="shared" si="35"/>
        <v>#DIV/0!</v>
      </c>
      <c r="CD33" s="28" t="e">
        <f t="shared" si="36"/>
        <v>#DIV/0!</v>
      </c>
      <c r="CE33" s="28" t="e">
        <f t="shared" si="37"/>
        <v>#DIV/0!</v>
      </c>
      <c r="CQ33" s="28">
        <v>2.2999999999999998</v>
      </c>
      <c r="CS33" s="29"/>
      <c r="CT33" s="30"/>
      <c r="CU33" s="31"/>
      <c r="CV33" s="31"/>
      <c r="CW33" s="30"/>
      <c r="CZ33" s="48">
        <f t="shared" si="2"/>
        <v>0</v>
      </c>
      <c r="DA33" s="49">
        <f t="shared" si="151"/>
        <v>0</v>
      </c>
      <c r="DB33" s="49">
        <f t="shared" si="152"/>
        <v>0</v>
      </c>
      <c r="DC33" s="49">
        <f t="shared" si="153"/>
        <v>0</v>
      </c>
      <c r="DD33" s="49">
        <f t="shared" si="154"/>
        <v>0</v>
      </c>
      <c r="DE33" s="49">
        <f t="shared" si="155"/>
        <v>0</v>
      </c>
      <c r="DF33" s="49">
        <f t="shared" si="43"/>
        <v>0</v>
      </c>
      <c r="DG33" s="49">
        <f t="shared" si="156"/>
        <v>0</v>
      </c>
      <c r="DH33" s="49">
        <f t="shared" si="157"/>
        <v>0</v>
      </c>
      <c r="DI33" s="50" t="e">
        <f t="shared" si="158"/>
        <v>#DIV/0!</v>
      </c>
      <c r="DJ33" s="49">
        <f t="shared" si="47"/>
        <v>0</v>
      </c>
      <c r="DK33" s="49">
        <f t="shared" si="48"/>
        <v>0</v>
      </c>
      <c r="DL33" s="49">
        <f t="shared" si="49"/>
        <v>0</v>
      </c>
      <c r="DM33" s="49">
        <f t="shared" si="50"/>
        <v>0</v>
      </c>
      <c r="DN33" s="49">
        <f t="shared" si="51"/>
        <v>0</v>
      </c>
      <c r="DO33" s="49"/>
      <c r="DP33" s="48">
        <f t="shared" si="52"/>
        <v>218</v>
      </c>
      <c r="DQ33" s="49">
        <f t="shared" si="53"/>
        <v>0</v>
      </c>
      <c r="DR33" s="49">
        <f t="shared" si="54"/>
        <v>4.7523999999999997E-2</v>
      </c>
      <c r="DS33" s="49">
        <f t="shared" si="55"/>
        <v>-8.405E-2</v>
      </c>
      <c r="DT33" s="49">
        <f t="shared" si="56"/>
        <v>0</v>
      </c>
      <c r="DU33" s="49">
        <f t="shared" si="57"/>
        <v>3.6526000000000003E-2</v>
      </c>
      <c r="DV33" s="49">
        <f t="shared" si="58"/>
        <v>-0.84599999999999997</v>
      </c>
      <c r="DW33" s="49">
        <f t="shared" si="59"/>
        <v>-3.807E-2</v>
      </c>
      <c r="DX33" s="49">
        <f t="shared" si="60"/>
        <v>3.6526000000000003E-2</v>
      </c>
      <c r="DY33" s="49">
        <f t="shared" si="61"/>
        <v>-0.26896000000000003</v>
      </c>
      <c r="DZ33" s="50" t="e">
        <f t="shared" si="62"/>
        <v>#DIV/0!</v>
      </c>
      <c r="EA33" s="49">
        <f t="shared" si="63"/>
        <v>0</v>
      </c>
      <c r="EB33" s="49">
        <f t="shared" si="64"/>
        <v>0</v>
      </c>
      <c r="EC33" s="49">
        <f t="shared" si="65"/>
        <v>0</v>
      </c>
      <c r="ED33" s="49">
        <f t="shared" si="66"/>
        <v>0</v>
      </c>
      <c r="EE33" s="49">
        <f t="shared" si="67"/>
        <v>0</v>
      </c>
      <c r="EF33" s="49"/>
      <c r="EG33" s="48">
        <f t="shared" si="3"/>
        <v>0</v>
      </c>
      <c r="EH33" s="49">
        <f t="shared" si="150"/>
        <v>0</v>
      </c>
      <c r="EI33" s="49">
        <f t="shared" si="68"/>
        <v>-7.3391999999999999E-2</v>
      </c>
      <c r="EJ33" s="49">
        <f t="shared" si="69"/>
        <v>-2.4742E-2</v>
      </c>
      <c r="EK33" s="49">
        <f t="shared" si="70"/>
        <v>0</v>
      </c>
      <c r="EL33" s="49">
        <f t="shared" si="71"/>
        <v>9.8133999999999999E-2</v>
      </c>
      <c r="EM33" s="49">
        <f t="shared" si="72"/>
        <v>-1.8180000000000001</v>
      </c>
      <c r="EN33" s="49">
        <f t="shared" si="73"/>
        <v>-8.1809999999999994E-2</v>
      </c>
      <c r="EO33" s="49">
        <f t="shared" si="74"/>
        <v>9.8133999999999999E-2</v>
      </c>
      <c r="EP33" s="49">
        <f t="shared" si="75"/>
        <v>-0.27976644000000001</v>
      </c>
      <c r="EQ33" s="50" t="e">
        <f t="shared" si="76"/>
        <v>#DIV/0!</v>
      </c>
      <c r="ER33" s="28">
        <f t="shared" si="77"/>
        <v>0</v>
      </c>
      <c r="ES33" s="28">
        <f t="shared" si="78"/>
        <v>0</v>
      </c>
      <c r="ET33" s="28">
        <f t="shared" si="79"/>
        <v>0</v>
      </c>
      <c r="EU33" s="28">
        <f t="shared" si="80"/>
        <v>0</v>
      </c>
      <c r="EV33" s="28">
        <f t="shared" si="81"/>
        <v>0</v>
      </c>
      <c r="EX33" s="48">
        <f t="shared" si="82"/>
        <v>0</v>
      </c>
      <c r="EY33" s="49">
        <f t="shared" si="83"/>
        <v>0</v>
      </c>
      <c r="EZ33" s="49">
        <f t="shared" si="84"/>
        <v>-7.3391999999999999E-2</v>
      </c>
      <c r="FA33" s="49">
        <f t="shared" si="85"/>
        <v>-6.4495999999999998E-2</v>
      </c>
      <c r="FB33" s="49">
        <f t="shared" si="86"/>
        <v>-5.6989999999999999E-2</v>
      </c>
      <c r="FC33" s="49">
        <f t="shared" si="87"/>
        <v>0</v>
      </c>
      <c r="FD33" s="49">
        <f t="shared" si="88"/>
        <v>0.194878</v>
      </c>
      <c r="FE33" s="49">
        <f t="shared" si="89"/>
        <v>-5.4340000000000002</v>
      </c>
      <c r="FF33" s="49">
        <f t="shared" si="90"/>
        <v>-0.24453</v>
      </c>
      <c r="FG33" s="49">
        <f t="shared" si="91"/>
        <v>0.194878</v>
      </c>
      <c r="FH33" s="49">
        <f t="shared" si="92"/>
        <v>-0.59809312000000003</v>
      </c>
      <c r="FI33" s="50" t="e">
        <f t="shared" si="93"/>
        <v>#DIV/0!</v>
      </c>
      <c r="FJ33" s="28">
        <f t="shared" si="94"/>
        <v>0</v>
      </c>
      <c r="FK33" s="28">
        <f t="shared" si="95"/>
        <v>0</v>
      </c>
      <c r="FL33" s="28">
        <f t="shared" si="96"/>
        <v>0</v>
      </c>
      <c r="FM33" s="28">
        <f t="shared" si="97"/>
        <v>0</v>
      </c>
      <c r="FN33" s="28">
        <f t="shared" si="98"/>
        <v>0</v>
      </c>
      <c r="FQ33" s="48">
        <f t="shared" si="99"/>
        <v>0</v>
      </c>
      <c r="FR33" s="49">
        <f t="shared" si="100"/>
        <v>0</v>
      </c>
      <c r="FS33" s="49">
        <f t="shared" si="101"/>
        <v>-6.9695999999999994E-2</v>
      </c>
      <c r="FT33" s="49">
        <f t="shared" si="102"/>
        <v>-3.0623999999999998E-2</v>
      </c>
      <c r="FU33" s="49">
        <f t="shared" si="103"/>
        <v>-5.4120000000000001E-2</v>
      </c>
      <c r="FV33" s="49">
        <f t="shared" si="104"/>
        <v>0</v>
      </c>
      <c r="FW33" s="49">
        <f t="shared" si="105"/>
        <v>0.15443999999999999</v>
      </c>
      <c r="FX33" s="49">
        <f t="shared" si="106"/>
        <v>-2.754</v>
      </c>
      <c r="FY33" s="49">
        <f t="shared" si="107"/>
        <v>-0.12393</v>
      </c>
      <c r="FZ33" s="49">
        <f t="shared" si="108"/>
        <v>0.15443999999999999</v>
      </c>
      <c r="GA33" s="49">
        <f t="shared" si="109"/>
        <v>-0.46087007999999996</v>
      </c>
      <c r="GB33" s="50" t="e">
        <f t="shared" si="110"/>
        <v>#DIV/0!</v>
      </c>
      <c r="GC33" s="28">
        <f t="shared" si="111"/>
        <v>0</v>
      </c>
      <c r="GD33" s="28">
        <f t="shared" si="112"/>
        <v>0</v>
      </c>
      <c r="GE33" s="28">
        <f t="shared" si="113"/>
        <v>0</v>
      </c>
      <c r="GF33" s="28">
        <f t="shared" si="114"/>
        <v>0</v>
      </c>
      <c r="GG33" s="28">
        <f t="shared" si="115"/>
        <v>0</v>
      </c>
      <c r="GI33" s="48">
        <f t="shared" si="116"/>
        <v>0</v>
      </c>
      <c r="GJ33" s="49">
        <f t="shared" si="117"/>
        <v>0</v>
      </c>
      <c r="GK33" s="49">
        <f t="shared" si="118"/>
        <v>-4.7523999999999997E-2</v>
      </c>
      <c r="GL33" s="49">
        <f t="shared" si="119"/>
        <v>-3.3790000000000001E-2</v>
      </c>
      <c r="GM33" s="49">
        <f t="shared" si="120"/>
        <v>0</v>
      </c>
      <c r="GN33" s="49">
        <f t="shared" si="121"/>
        <v>8.1313999999999997E-2</v>
      </c>
      <c r="GO33" s="49">
        <f t="shared" si="122"/>
        <v>-2.0539999999999998</v>
      </c>
      <c r="GP33" s="49">
        <f t="shared" si="123"/>
        <v>-9.2429999999999984E-2</v>
      </c>
      <c r="GQ33" s="49">
        <f t="shared" si="124"/>
        <v>8.1313999999999997E-2</v>
      </c>
      <c r="GR33" s="49">
        <f t="shared" si="125"/>
        <v>-0.23665207999999999</v>
      </c>
      <c r="GS33" s="50" t="e">
        <f t="shared" si="126"/>
        <v>#DIV/0!</v>
      </c>
      <c r="GT33" s="28">
        <f t="shared" si="127"/>
        <v>0</v>
      </c>
      <c r="GU33" s="28">
        <f t="shared" si="128"/>
        <v>0</v>
      </c>
      <c r="GV33" s="28">
        <f t="shared" si="129"/>
        <v>0</v>
      </c>
      <c r="GW33" s="28">
        <f t="shared" si="130"/>
        <v>0</v>
      </c>
      <c r="GX33" s="28">
        <f t="shared" si="131"/>
        <v>0</v>
      </c>
      <c r="GZ33" s="48">
        <f t="shared" si="132"/>
        <v>0</v>
      </c>
      <c r="HA33" s="49">
        <f t="shared" si="133"/>
        <v>0</v>
      </c>
      <c r="HB33" s="49">
        <f t="shared" si="134"/>
        <v>-4.7523999999999997E-2</v>
      </c>
      <c r="HC33" s="49">
        <f t="shared" si="135"/>
        <v>-0.10115200000000001</v>
      </c>
      <c r="HD33" s="49">
        <f t="shared" si="136"/>
        <v>-6.9760000000000004E-4</v>
      </c>
      <c r="HE33" s="49">
        <f t="shared" si="137"/>
        <v>0</v>
      </c>
      <c r="HF33" s="49">
        <f t="shared" si="138"/>
        <v>0.1493736</v>
      </c>
      <c r="HG33" s="49">
        <f t="shared" si="139"/>
        <v>-3.9864000000000002</v>
      </c>
      <c r="HH33" s="49">
        <f t="shared" si="140"/>
        <v>-0.17938799999999999</v>
      </c>
      <c r="HI33" s="49">
        <f t="shared" si="141"/>
        <v>0.1493736</v>
      </c>
      <c r="HJ33" s="49">
        <f t="shared" si="142"/>
        <v>-0.60395591999999998</v>
      </c>
      <c r="HK33" s="50" t="e">
        <f t="shared" si="143"/>
        <v>#DIV/0!</v>
      </c>
      <c r="HL33" s="28">
        <f t="shared" si="144"/>
        <v>0</v>
      </c>
      <c r="HM33" s="28">
        <f t="shared" si="145"/>
        <v>0</v>
      </c>
      <c r="HN33" s="28">
        <f t="shared" si="146"/>
        <v>0</v>
      </c>
      <c r="HO33" s="28">
        <f t="shared" si="147"/>
        <v>0</v>
      </c>
      <c r="HP33" s="28">
        <f t="shared" si="148"/>
        <v>0</v>
      </c>
    </row>
    <row r="34" spans="1:224" s="28" customFormat="1" ht="15.75" thickBot="1" x14ac:dyDescent="0.3">
      <c r="A34" s="46"/>
      <c r="B34" s="32"/>
      <c r="C34" s="161">
        <v>15</v>
      </c>
      <c r="D34" s="161"/>
      <c r="E34" s="149"/>
      <c r="F34" s="150"/>
      <c r="G34" s="149"/>
      <c r="H34" s="151"/>
      <c r="I34" s="150"/>
      <c r="J34" s="149"/>
      <c r="K34" s="151"/>
      <c r="L34" s="150"/>
      <c r="M34" s="149"/>
      <c r="N34" s="151"/>
      <c r="O34" s="150"/>
      <c r="P34" s="149"/>
      <c r="Q34" s="151"/>
      <c r="R34" s="151"/>
      <c r="S34" s="150"/>
      <c r="T34" s="149"/>
      <c r="U34" s="150"/>
      <c r="V34" s="149"/>
      <c r="W34" s="151"/>
      <c r="X34" s="150"/>
      <c r="Y34" s="152" t="str">
        <f t="shared" si="0"/>
        <v/>
      </c>
      <c r="Z34" s="153"/>
      <c r="AA34" s="154" t="str">
        <f t="shared" si="4"/>
        <v/>
      </c>
      <c r="AB34" s="155"/>
      <c r="AC34" s="80" t="str">
        <f t="shared" si="5"/>
        <v/>
      </c>
      <c r="AD34" s="132" t="str">
        <f t="shared" si="6"/>
        <v/>
      </c>
      <c r="AE34" s="156"/>
      <c r="AF34" s="133"/>
      <c r="AG34" s="35"/>
      <c r="AH34" s="46"/>
      <c r="AI34" s="46"/>
      <c r="AJ34" s="157">
        <v>15</v>
      </c>
      <c r="AK34" s="157"/>
      <c r="AL34" s="126" t="s">
        <v>82</v>
      </c>
      <c r="AM34" s="127"/>
      <c r="AN34" s="127"/>
      <c r="AO34" s="128"/>
      <c r="AP34" s="85"/>
      <c r="AQ34" s="129" t="str">
        <f t="shared" si="7"/>
        <v/>
      </c>
      <c r="AR34" s="130"/>
      <c r="AS34" s="131"/>
      <c r="AT34" s="132" t="str">
        <f t="shared" si="8"/>
        <v/>
      </c>
      <c r="AU34" s="133"/>
      <c r="AV34" s="129" t="str">
        <f t="shared" si="9"/>
        <v/>
      </c>
      <c r="AW34" s="131"/>
      <c r="AX34" s="36">
        <f t="shared" si="1"/>
        <v>0</v>
      </c>
      <c r="AY34" s="36">
        <f t="shared" si="10"/>
        <v>0</v>
      </c>
      <c r="AZ34" s="36"/>
      <c r="BA34" s="36"/>
      <c r="BB34" s="36"/>
      <c r="BC34" s="36">
        <f t="shared" si="11"/>
        <v>0</v>
      </c>
      <c r="BD34" s="28">
        <f t="shared" si="12"/>
        <v>0</v>
      </c>
      <c r="BE34" s="28">
        <f t="shared" si="13"/>
        <v>0</v>
      </c>
      <c r="BF34" s="28">
        <f t="shared" si="14"/>
        <v>0</v>
      </c>
      <c r="BG34" s="28" t="e">
        <f t="shared" si="15"/>
        <v>#VALUE!</v>
      </c>
      <c r="BH34" s="28" t="e">
        <f t="shared" si="16"/>
        <v>#VALUE!</v>
      </c>
      <c r="BI34" s="79" t="e">
        <f t="shared" si="17"/>
        <v>#VALUE!</v>
      </c>
      <c r="BJ34" s="28" t="e">
        <f t="shared" si="18"/>
        <v>#VALUE!</v>
      </c>
      <c r="BK34" s="28" t="e">
        <f t="shared" si="19"/>
        <v>#VALUE!</v>
      </c>
      <c r="BL34" s="28" t="str">
        <f t="shared" si="20"/>
        <v>se serve</v>
      </c>
      <c r="BM34" s="28" t="str">
        <f t="shared" si="21"/>
        <v>A</v>
      </c>
      <c r="BN34" s="28" t="e">
        <f t="shared" si="22"/>
        <v>#VALUE!</v>
      </c>
      <c r="BO34" s="28" t="str">
        <f t="shared" si="23"/>
        <v>D</v>
      </c>
      <c r="BP34" s="28" t="str">
        <f t="shared" si="24"/>
        <v>B</v>
      </c>
      <c r="BQ34" s="28" t="str">
        <f t="shared" si="25"/>
        <v>A</v>
      </c>
      <c r="BR34" s="28" t="str">
        <f t="shared" si="149"/>
        <v/>
      </c>
      <c r="BS34" s="28" t="str">
        <f t="shared" si="26"/>
        <v/>
      </c>
      <c r="BT34" s="73" t="e">
        <f t="shared" si="27"/>
        <v>#VALUE!</v>
      </c>
      <c r="BU34" s="67" t="e">
        <f t="shared" si="28"/>
        <v>#VALUE!</v>
      </c>
      <c r="BV34" s="74" t="e">
        <f t="shared" si="29"/>
        <v>#VALUE!</v>
      </c>
      <c r="BW34" s="69" t="e">
        <f t="shared" si="30"/>
        <v>#VALUE!</v>
      </c>
      <c r="BX34" s="75" t="e">
        <f>IF(BS34="NO","",HLOOKUP(BS34*1,$BY$19:$CE$38,16))</f>
        <v>#VALUE!</v>
      </c>
      <c r="BY34" s="28" t="e">
        <f t="shared" si="31"/>
        <v>#DIV/0!</v>
      </c>
      <c r="BZ34" s="28" t="e">
        <f t="shared" si="32"/>
        <v>#DIV/0!</v>
      </c>
      <c r="CA34" s="28" t="e">
        <f t="shared" si="33"/>
        <v>#DIV/0!</v>
      </c>
      <c r="CB34" s="28" t="e">
        <f t="shared" si="34"/>
        <v>#DIV/0!</v>
      </c>
      <c r="CC34" s="28" t="e">
        <f t="shared" si="35"/>
        <v>#DIV/0!</v>
      </c>
      <c r="CD34" s="28" t="e">
        <f t="shared" si="36"/>
        <v>#DIV/0!</v>
      </c>
      <c r="CE34" s="28" t="e">
        <f t="shared" si="37"/>
        <v>#DIV/0!</v>
      </c>
      <c r="CQ34" s="28">
        <v>2.4</v>
      </c>
      <c r="CS34" s="29"/>
      <c r="CT34" s="30"/>
      <c r="CU34" s="31"/>
      <c r="CV34" s="31"/>
      <c r="CW34" s="30"/>
      <c r="CZ34" s="48">
        <f t="shared" si="2"/>
        <v>0</v>
      </c>
      <c r="DA34" s="49">
        <f t="shared" si="151"/>
        <v>0</v>
      </c>
      <c r="DB34" s="49">
        <f t="shared" si="152"/>
        <v>0</v>
      </c>
      <c r="DC34" s="49">
        <f t="shared" si="153"/>
        <v>0</v>
      </c>
      <c r="DD34" s="49">
        <f t="shared" si="154"/>
        <v>0</v>
      </c>
      <c r="DE34" s="49">
        <f t="shared" si="155"/>
        <v>0</v>
      </c>
      <c r="DF34" s="49">
        <f t="shared" si="43"/>
        <v>0</v>
      </c>
      <c r="DG34" s="49">
        <f t="shared" si="156"/>
        <v>0</v>
      </c>
      <c r="DH34" s="49">
        <f t="shared" si="157"/>
        <v>0</v>
      </c>
      <c r="DI34" s="50" t="e">
        <f t="shared" si="158"/>
        <v>#DIV/0!</v>
      </c>
      <c r="DJ34" s="49">
        <f t="shared" si="47"/>
        <v>0</v>
      </c>
      <c r="DK34" s="49">
        <f t="shared" si="48"/>
        <v>0</v>
      </c>
      <c r="DL34" s="49">
        <f t="shared" si="49"/>
        <v>0</v>
      </c>
      <c r="DM34" s="49">
        <f t="shared" si="50"/>
        <v>0</v>
      </c>
      <c r="DN34" s="49">
        <f t="shared" si="51"/>
        <v>0</v>
      </c>
      <c r="DO34" s="49"/>
      <c r="DP34" s="48">
        <f t="shared" si="52"/>
        <v>218</v>
      </c>
      <c r="DQ34" s="49">
        <f t="shared" si="53"/>
        <v>0</v>
      </c>
      <c r="DR34" s="49">
        <f t="shared" si="54"/>
        <v>4.7523999999999997E-2</v>
      </c>
      <c r="DS34" s="49">
        <f t="shared" si="55"/>
        <v>-8.405E-2</v>
      </c>
      <c r="DT34" s="49">
        <f t="shared" si="56"/>
        <v>0</v>
      </c>
      <c r="DU34" s="49">
        <f t="shared" si="57"/>
        <v>3.6526000000000003E-2</v>
      </c>
      <c r="DV34" s="49">
        <f t="shared" si="58"/>
        <v>-0.84599999999999997</v>
      </c>
      <c r="DW34" s="49">
        <f t="shared" si="59"/>
        <v>-3.807E-2</v>
      </c>
      <c r="DX34" s="49">
        <f t="shared" si="60"/>
        <v>3.6526000000000003E-2</v>
      </c>
      <c r="DY34" s="49">
        <f t="shared" si="61"/>
        <v>-0.26896000000000003</v>
      </c>
      <c r="DZ34" s="50" t="e">
        <f t="shared" si="62"/>
        <v>#DIV/0!</v>
      </c>
      <c r="EA34" s="49">
        <f t="shared" si="63"/>
        <v>0</v>
      </c>
      <c r="EB34" s="49">
        <f t="shared" si="64"/>
        <v>0</v>
      </c>
      <c r="EC34" s="49">
        <f t="shared" si="65"/>
        <v>0</v>
      </c>
      <c r="ED34" s="49">
        <f t="shared" si="66"/>
        <v>0</v>
      </c>
      <c r="EE34" s="49">
        <f t="shared" si="67"/>
        <v>0</v>
      </c>
      <c r="EF34" s="49"/>
      <c r="EG34" s="48">
        <f t="shared" si="3"/>
        <v>0</v>
      </c>
      <c r="EH34" s="49">
        <f t="shared" si="150"/>
        <v>0</v>
      </c>
      <c r="EI34" s="49">
        <f t="shared" si="68"/>
        <v>-7.3391999999999999E-2</v>
      </c>
      <c r="EJ34" s="49">
        <f t="shared" si="69"/>
        <v>-2.4742E-2</v>
      </c>
      <c r="EK34" s="49">
        <f t="shared" si="70"/>
        <v>0</v>
      </c>
      <c r="EL34" s="49">
        <f t="shared" si="71"/>
        <v>9.8133999999999999E-2</v>
      </c>
      <c r="EM34" s="49">
        <f t="shared" si="72"/>
        <v>-1.8180000000000001</v>
      </c>
      <c r="EN34" s="49">
        <f t="shared" si="73"/>
        <v>-8.1809999999999994E-2</v>
      </c>
      <c r="EO34" s="49">
        <f t="shared" si="74"/>
        <v>9.8133999999999999E-2</v>
      </c>
      <c r="EP34" s="49">
        <f t="shared" si="75"/>
        <v>-0.27976644000000001</v>
      </c>
      <c r="EQ34" s="50" t="e">
        <f t="shared" si="76"/>
        <v>#DIV/0!</v>
      </c>
      <c r="ER34" s="28">
        <f t="shared" si="77"/>
        <v>0</v>
      </c>
      <c r="ES34" s="28">
        <f t="shared" si="78"/>
        <v>0</v>
      </c>
      <c r="ET34" s="28">
        <f t="shared" si="79"/>
        <v>0</v>
      </c>
      <c r="EU34" s="28">
        <f t="shared" si="80"/>
        <v>0</v>
      </c>
      <c r="EV34" s="28">
        <f t="shared" si="81"/>
        <v>0</v>
      </c>
      <c r="EX34" s="48">
        <f t="shared" si="82"/>
        <v>0</v>
      </c>
      <c r="EY34" s="49">
        <f t="shared" si="83"/>
        <v>0</v>
      </c>
      <c r="EZ34" s="49">
        <f t="shared" si="84"/>
        <v>-7.3391999999999999E-2</v>
      </c>
      <c r="FA34" s="49">
        <f t="shared" si="85"/>
        <v>-6.4495999999999998E-2</v>
      </c>
      <c r="FB34" s="49">
        <f t="shared" si="86"/>
        <v>-5.6989999999999999E-2</v>
      </c>
      <c r="FC34" s="49">
        <f t="shared" si="87"/>
        <v>0</v>
      </c>
      <c r="FD34" s="49">
        <f t="shared" si="88"/>
        <v>0.194878</v>
      </c>
      <c r="FE34" s="49">
        <f t="shared" si="89"/>
        <v>-5.4340000000000002</v>
      </c>
      <c r="FF34" s="49">
        <f t="shared" si="90"/>
        <v>-0.24453</v>
      </c>
      <c r="FG34" s="49">
        <f t="shared" si="91"/>
        <v>0.194878</v>
      </c>
      <c r="FH34" s="49">
        <f t="shared" si="92"/>
        <v>-0.59809312000000003</v>
      </c>
      <c r="FI34" s="50" t="e">
        <f t="shared" si="93"/>
        <v>#DIV/0!</v>
      </c>
      <c r="FJ34" s="28">
        <f t="shared" si="94"/>
        <v>0</v>
      </c>
      <c r="FK34" s="28">
        <f t="shared" si="95"/>
        <v>0</v>
      </c>
      <c r="FL34" s="28">
        <f t="shared" si="96"/>
        <v>0</v>
      </c>
      <c r="FM34" s="28">
        <f t="shared" si="97"/>
        <v>0</v>
      </c>
      <c r="FN34" s="28">
        <f t="shared" si="98"/>
        <v>0</v>
      </c>
      <c r="FQ34" s="48">
        <f t="shared" si="99"/>
        <v>0</v>
      </c>
      <c r="FR34" s="49">
        <f t="shared" si="100"/>
        <v>0</v>
      </c>
      <c r="FS34" s="49">
        <f t="shared" si="101"/>
        <v>-6.9695999999999994E-2</v>
      </c>
      <c r="FT34" s="49">
        <f t="shared" si="102"/>
        <v>-3.0623999999999998E-2</v>
      </c>
      <c r="FU34" s="49">
        <f t="shared" si="103"/>
        <v>-5.4120000000000001E-2</v>
      </c>
      <c r="FV34" s="49">
        <f t="shared" si="104"/>
        <v>0</v>
      </c>
      <c r="FW34" s="49">
        <f t="shared" si="105"/>
        <v>0.15443999999999999</v>
      </c>
      <c r="FX34" s="49">
        <f t="shared" si="106"/>
        <v>-2.754</v>
      </c>
      <c r="FY34" s="49">
        <f t="shared" si="107"/>
        <v>-0.12393</v>
      </c>
      <c r="FZ34" s="49">
        <f t="shared" si="108"/>
        <v>0.15443999999999999</v>
      </c>
      <c r="GA34" s="49">
        <f t="shared" si="109"/>
        <v>-0.46087007999999996</v>
      </c>
      <c r="GB34" s="50" t="e">
        <f t="shared" si="110"/>
        <v>#DIV/0!</v>
      </c>
      <c r="GC34" s="28">
        <f t="shared" si="111"/>
        <v>0</v>
      </c>
      <c r="GD34" s="28">
        <f t="shared" si="112"/>
        <v>0</v>
      </c>
      <c r="GE34" s="28">
        <f t="shared" si="113"/>
        <v>0</v>
      </c>
      <c r="GF34" s="28">
        <f t="shared" si="114"/>
        <v>0</v>
      </c>
      <c r="GG34" s="28">
        <f t="shared" si="115"/>
        <v>0</v>
      </c>
      <c r="GI34" s="48">
        <f t="shared" si="116"/>
        <v>0</v>
      </c>
      <c r="GJ34" s="49">
        <f t="shared" si="117"/>
        <v>0</v>
      </c>
      <c r="GK34" s="49">
        <f t="shared" si="118"/>
        <v>-4.7523999999999997E-2</v>
      </c>
      <c r="GL34" s="49">
        <f t="shared" si="119"/>
        <v>-3.3790000000000001E-2</v>
      </c>
      <c r="GM34" s="49">
        <f t="shared" si="120"/>
        <v>0</v>
      </c>
      <c r="GN34" s="49">
        <f t="shared" si="121"/>
        <v>8.1313999999999997E-2</v>
      </c>
      <c r="GO34" s="49">
        <f t="shared" si="122"/>
        <v>-2.0539999999999998</v>
      </c>
      <c r="GP34" s="49">
        <f t="shared" si="123"/>
        <v>-9.2429999999999984E-2</v>
      </c>
      <c r="GQ34" s="49">
        <f t="shared" si="124"/>
        <v>8.1313999999999997E-2</v>
      </c>
      <c r="GR34" s="49">
        <f t="shared" si="125"/>
        <v>-0.23665207999999999</v>
      </c>
      <c r="GS34" s="50" t="e">
        <f t="shared" si="126"/>
        <v>#DIV/0!</v>
      </c>
      <c r="GT34" s="28">
        <f t="shared" si="127"/>
        <v>0</v>
      </c>
      <c r="GU34" s="28">
        <f t="shared" si="128"/>
        <v>0</v>
      </c>
      <c r="GV34" s="28">
        <f t="shared" si="129"/>
        <v>0</v>
      </c>
      <c r="GW34" s="28">
        <f t="shared" si="130"/>
        <v>0</v>
      </c>
      <c r="GX34" s="28">
        <f t="shared" si="131"/>
        <v>0</v>
      </c>
      <c r="GZ34" s="48">
        <f t="shared" si="132"/>
        <v>0</v>
      </c>
      <c r="HA34" s="49">
        <f t="shared" si="133"/>
        <v>0</v>
      </c>
      <c r="HB34" s="49">
        <f t="shared" si="134"/>
        <v>-4.7523999999999997E-2</v>
      </c>
      <c r="HC34" s="49">
        <f t="shared" si="135"/>
        <v>-0.10115200000000001</v>
      </c>
      <c r="HD34" s="49">
        <f t="shared" si="136"/>
        <v>-6.9760000000000004E-4</v>
      </c>
      <c r="HE34" s="49">
        <f t="shared" si="137"/>
        <v>0</v>
      </c>
      <c r="HF34" s="49">
        <f t="shared" si="138"/>
        <v>0.1493736</v>
      </c>
      <c r="HG34" s="49">
        <f t="shared" si="139"/>
        <v>-3.9864000000000002</v>
      </c>
      <c r="HH34" s="49">
        <f t="shared" si="140"/>
        <v>-0.17938799999999999</v>
      </c>
      <c r="HI34" s="49">
        <f t="shared" si="141"/>
        <v>0.1493736</v>
      </c>
      <c r="HJ34" s="49">
        <f t="shared" si="142"/>
        <v>-0.60395591999999998</v>
      </c>
      <c r="HK34" s="50" t="e">
        <f t="shared" si="143"/>
        <v>#DIV/0!</v>
      </c>
      <c r="HL34" s="28">
        <f t="shared" si="144"/>
        <v>0</v>
      </c>
      <c r="HM34" s="28">
        <f t="shared" si="145"/>
        <v>0</v>
      </c>
      <c r="HN34" s="28">
        <f t="shared" si="146"/>
        <v>0</v>
      </c>
      <c r="HO34" s="28">
        <f t="shared" si="147"/>
        <v>0</v>
      </c>
      <c r="HP34" s="28">
        <f t="shared" si="148"/>
        <v>0</v>
      </c>
    </row>
    <row r="35" spans="1:224" x14ac:dyDescent="0.25">
      <c r="A35" s="1"/>
      <c r="B35" s="6"/>
      <c r="C35" s="124"/>
      <c r="D35" s="1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7"/>
      <c r="AH35" s="1"/>
      <c r="AI35" s="1"/>
      <c r="AX35" s="36">
        <f>SUM(AX20:AX34)</f>
        <v>19.323765039999998</v>
      </c>
      <c r="AY35" s="36">
        <f>SUM(AY20:AY34)</f>
        <v>13.45</v>
      </c>
      <c r="BD35" s="28">
        <f>MAX(BD20:BD34)</f>
        <v>1</v>
      </c>
      <c r="BE35" s="28">
        <v>0</v>
      </c>
      <c r="BF35" s="28">
        <v>0</v>
      </c>
      <c r="BW35">
        <v>20</v>
      </c>
      <c r="BX35" s="36">
        <f>HLOOKUP(11,$BY$19:$CE$38,2)</f>
        <v>1.1832978723404255</v>
      </c>
      <c r="BY35" s="36">
        <f t="shared" si="31"/>
        <v>1.119442732634915</v>
      </c>
      <c r="BZ35" s="36">
        <f t="shared" si="32"/>
        <v>1.069323884144731</v>
      </c>
      <c r="CA35" s="36">
        <f>EQ35</f>
        <v>1.677434615723215</v>
      </c>
      <c r="CB35" s="36">
        <f t="shared" si="34"/>
        <v>2.0933050972796905</v>
      </c>
      <c r="CC35" s="36">
        <f t="shared" si="35"/>
        <v>2.1447935909851221</v>
      </c>
      <c r="CD35" s="36">
        <f t="shared" si="36"/>
        <v>1.8010147548199666</v>
      </c>
      <c r="CE35" s="36">
        <f t="shared" si="37"/>
        <v>2.7011662470287878</v>
      </c>
      <c r="CQ35">
        <v>2.5</v>
      </c>
      <c r="CS35" s="26"/>
      <c r="CT35" s="27"/>
      <c r="CU35" s="24"/>
      <c r="CV35" s="24"/>
      <c r="CW35" s="27"/>
      <c r="CZ35" s="41">
        <f>1535+$DC$17</f>
        <v>1535</v>
      </c>
      <c r="DA35" s="1">
        <f>1480</f>
        <v>1480</v>
      </c>
      <c r="DB35" s="49">
        <f>(DA35*2+(CZ35+$DC$17)*2)*$DC$17/10^6</f>
        <v>0</v>
      </c>
      <c r="DC35" s="49">
        <f>CZ35*DA35/10^6</f>
        <v>2.2717999999999998</v>
      </c>
      <c r="DD35" s="49">
        <f>DC35-DB35-DJ35-DK35</f>
        <v>2.2717999999999998</v>
      </c>
      <c r="DE35" s="49">
        <f>((((CZ35-$DC$17*2)+(DA35-$DC$17*2))*2)/1000)+DL35</f>
        <v>6.03</v>
      </c>
      <c r="DF35" s="49">
        <f>DE35*$DC$8</f>
        <v>0.27134999999999998</v>
      </c>
      <c r="DG35" s="49">
        <f>DD35*$DC$9</f>
        <v>2.2717999999999998</v>
      </c>
      <c r="DH35" s="49">
        <f>(DB35*$DB$17)+DM35+DN35</f>
        <v>0</v>
      </c>
      <c r="DI35" s="50">
        <f>(DH35+DG35+DF35)/DC35</f>
        <v>1.119442732634915</v>
      </c>
      <c r="DJ35" s="49">
        <f t="shared" si="47"/>
        <v>0</v>
      </c>
      <c r="DK35" s="49">
        <f t="shared" si="48"/>
        <v>0</v>
      </c>
      <c r="DL35" s="49">
        <f t="shared" si="49"/>
        <v>0</v>
      </c>
      <c r="DM35" s="49">
        <f t="shared" si="50"/>
        <v>0</v>
      </c>
      <c r="DN35" s="49">
        <f t="shared" si="51"/>
        <v>0</v>
      </c>
      <c r="DO35" s="49"/>
      <c r="DP35" s="41">
        <f>1535+$DC$17</f>
        <v>1535</v>
      </c>
      <c r="DQ35" s="1">
        <f>1480</f>
        <v>1480</v>
      </c>
      <c r="DR35" s="49">
        <f t="shared" si="54"/>
        <v>0.65727000000000002</v>
      </c>
      <c r="DS35" s="49">
        <f t="shared" si="55"/>
        <v>0.21934999999999999</v>
      </c>
      <c r="DT35" s="49">
        <f t="shared" si="56"/>
        <v>2.2717999999999998</v>
      </c>
      <c r="DU35" s="49">
        <f t="shared" si="57"/>
        <v>1.3951799999999999</v>
      </c>
      <c r="DV35" s="49">
        <f t="shared" si="58"/>
        <v>7.3819999999999997</v>
      </c>
      <c r="DW35" s="49">
        <f t="shared" si="59"/>
        <v>0.33218999999999999</v>
      </c>
      <c r="DX35" s="49">
        <f t="shared" si="60"/>
        <v>1.3951799999999999</v>
      </c>
      <c r="DY35" s="49">
        <f t="shared" si="61"/>
        <v>0.70191999999999999</v>
      </c>
      <c r="DZ35" s="50">
        <f t="shared" si="62"/>
        <v>1.069323884144731</v>
      </c>
      <c r="EA35" s="49">
        <f t="shared" si="63"/>
        <v>0</v>
      </c>
      <c r="EB35" s="49">
        <f t="shared" si="64"/>
        <v>0</v>
      </c>
      <c r="EC35" s="49">
        <f t="shared" si="65"/>
        <v>0</v>
      </c>
      <c r="ED35" s="49">
        <f t="shared" si="66"/>
        <v>0</v>
      </c>
      <c r="EE35" s="49">
        <f t="shared" si="67"/>
        <v>0</v>
      </c>
      <c r="EF35" s="49"/>
      <c r="EG35" s="48">
        <v>1535</v>
      </c>
      <c r="EH35" s="49">
        <v>1480</v>
      </c>
      <c r="EI35" s="49">
        <f t="shared" si="68"/>
        <v>0.744058</v>
      </c>
      <c r="EJ35" s="49">
        <f t="shared" si="69"/>
        <v>0.106978</v>
      </c>
      <c r="EK35" s="49">
        <f t="shared" si="70"/>
        <v>2.2717999999999998</v>
      </c>
      <c r="EL35" s="49">
        <f t="shared" si="71"/>
        <v>1.4207639999999999</v>
      </c>
      <c r="EM35" s="49">
        <f t="shared" si="72"/>
        <v>7.1719999999999997</v>
      </c>
      <c r="EN35" s="49">
        <f t="shared" si="73"/>
        <v>0.32273999999999997</v>
      </c>
      <c r="EO35" s="49">
        <f t="shared" si="74"/>
        <v>1.4207639999999999</v>
      </c>
      <c r="EP35" s="49">
        <f t="shared" si="75"/>
        <v>2.0672919599999999</v>
      </c>
      <c r="EQ35" s="50">
        <f t="shared" si="76"/>
        <v>1.677434615723215</v>
      </c>
      <c r="ER35" s="28">
        <f t="shared" si="77"/>
        <v>0</v>
      </c>
      <c r="ES35" s="28">
        <f t="shared" si="78"/>
        <v>0</v>
      </c>
      <c r="ET35" s="28">
        <f t="shared" si="79"/>
        <v>0</v>
      </c>
      <c r="EU35" s="28">
        <f t="shared" si="80"/>
        <v>0</v>
      </c>
      <c r="EV35" s="28">
        <f t="shared" si="81"/>
        <v>0</v>
      </c>
      <c r="EX35" s="48">
        <v>1535</v>
      </c>
      <c r="EY35" s="49">
        <v>1480</v>
      </c>
      <c r="EZ35" s="49">
        <f t="shared" si="84"/>
        <v>0.744058</v>
      </c>
      <c r="FA35" s="49">
        <f t="shared" si="85"/>
        <v>0.278864</v>
      </c>
      <c r="FB35" s="49">
        <f t="shared" si="86"/>
        <v>0.24640999999999999</v>
      </c>
      <c r="FC35" s="49">
        <f t="shared" si="87"/>
        <v>2.2717999999999998</v>
      </c>
      <c r="FD35" s="49">
        <f t="shared" si="88"/>
        <v>1.0024679999999999</v>
      </c>
      <c r="FE35" s="49">
        <f t="shared" si="89"/>
        <v>9.4760000000000009</v>
      </c>
      <c r="FF35" s="49">
        <f t="shared" si="90"/>
        <v>0.42642000000000002</v>
      </c>
      <c r="FG35" s="49">
        <f t="shared" si="91"/>
        <v>1.0024679999999999</v>
      </c>
      <c r="FH35" s="49">
        <f t="shared" si="92"/>
        <v>3.44365408</v>
      </c>
      <c r="FI35" s="50">
        <f t="shared" si="93"/>
        <v>2.1447935909851221</v>
      </c>
      <c r="FJ35" s="28">
        <f t="shared" si="94"/>
        <v>0</v>
      </c>
      <c r="FK35" s="28">
        <f t="shared" si="95"/>
        <v>0</v>
      </c>
      <c r="FL35" s="28">
        <f t="shared" si="96"/>
        <v>0</v>
      </c>
      <c r="FM35" s="28">
        <f t="shared" si="97"/>
        <v>0</v>
      </c>
      <c r="FN35" s="28">
        <f t="shared" si="98"/>
        <v>0</v>
      </c>
      <c r="FQ35" s="48">
        <v>1535</v>
      </c>
      <c r="FR35" s="49">
        <v>1480</v>
      </c>
      <c r="FS35" s="49">
        <f t="shared" si="101"/>
        <v>0.72626400000000002</v>
      </c>
      <c r="FT35" s="49">
        <f t="shared" si="102"/>
        <v>0.14105599999999999</v>
      </c>
      <c r="FU35" s="49">
        <f t="shared" si="103"/>
        <v>0.24928</v>
      </c>
      <c r="FV35" s="49">
        <f t="shared" si="104"/>
        <v>2.2717999999999998</v>
      </c>
      <c r="FW35" s="49">
        <f t="shared" si="105"/>
        <v>1.1551999999999998</v>
      </c>
      <c r="FX35" s="49">
        <f t="shared" si="106"/>
        <v>9.1959999999999997</v>
      </c>
      <c r="FY35" s="49">
        <f t="shared" si="107"/>
        <v>0.41381999999999997</v>
      </c>
      <c r="FZ35" s="49">
        <f t="shared" si="108"/>
        <v>1.1551999999999998</v>
      </c>
      <c r="GA35" s="49">
        <f>FS35*$FS$16+FT35*$FS$15+FU35*$FS$14+GF35+GG35</f>
        <v>3.1865505200000004</v>
      </c>
      <c r="GB35" s="50">
        <f t="shared" si="110"/>
        <v>2.0933050972796905</v>
      </c>
      <c r="GC35" s="28">
        <f t="shared" si="111"/>
        <v>0</v>
      </c>
      <c r="GD35" s="28">
        <f t="shared" si="112"/>
        <v>0</v>
      </c>
      <c r="GE35" s="28">
        <f t="shared" si="113"/>
        <v>0</v>
      </c>
      <c r="GF35" s="28">
        <f t="shared" si="114"/>
        <v>0</v>
      </c>
      <c r="GG35" s="28">
        <f t="shared" si="115"/>
        <v>0</v>
      </c>
      <c r="GI35" s="48">
        <v>1535</v>
      </c>
      <c r="GJ35" s="49">
        <v>1480</v>
      </c>
      <c r="GK35" s="49">
        <f t="shared" si="118"/>
        <v>0.60974600000000001</v>
      </c>
      <c r="GL35" s="49">
        <f t="shared" si="119"/>
        <v>0.19561000000000001</v>
      </c>
      <c r="GM35" s="49">
        <f t="shared" si="120"/>
        <v>2.2717999999999998</v>
      </c>
      <c r="GN35" s="49">
        <f t="shared" si="121"/>
        <v>1.4664439999999999</v>
      </c>
      <c r="GO35" s="49">
        <f t="shared" si="122"/>
        <v>9.8960000000000008</v>
      </c>
      <c r="GP35" s="49">
        <f t="shared" si="123"/>
        <v>0.44531999999999999</v>
      </c>
      <c r="GQ35" s="49">
        <f t="shared" si="124"/>
        <v>1.4664439999999999</v>
      </c>
      <c r="GR35" s="49">
        <f t="shared" si="125"/>
        <v>2.17978132</v>
      </c>
      <c r="GS35" s="50">
        <f t="shared" si="126"/>
        <v>1.8010147548199666</v>
      </c>
      <c r="GT35" s="28">
        <f t="shared" si="127"/>
        <v>0</v>
      </c>
      <c r="GU35" s="28">
        <f t="shared" si="128"/>
        <v>0</v>
      </c>
      <c r="GV35" s="28">
        <f t="shared" si="129"/>
        <v>0</v>
      </c>
      <c r="GW35" s="28">
        <f t="shared" si="130"/>
        <v>0</v>
      </c>
      <c r="GX35" s="28">
        <f t="shared" si="131"/>
        <v>0</v>
      </c>
      <c r="GZ35" s="48">
        <v>1535</v>
      </c>
      <c r="HA35" s="49">
        <v>1480</v>
      </c>
      <c r="HB35" s="49">
        <f t="shared" si="134"/>
        <v>0.60974600000000001</v>
      </c>
      <c r="HC35" s="49">
        <f t="shared" si="135"/>
        <v>0.58556799999999998</v>
      </c>
      <c r="HD35" s="49">
        <f t="shared" si="136"/>
        <v>4.0384000000000001E-3</v>
      </c>
      <c r="HE35" s="49">
        <f t="shared" si="137"/>
        <v>2.2717999999999998</v>
      </c>
      <c r="HF35" s="49">
        <f t="shared" si="138"/>
        <v>1.0724476000000001</v>
      </c>
      <c r="HG35" s="49">
        <f t="shared" si="139"/>
        <v>16.843599999999999</v>
      </c>
      <c r="HH35" s="49">
        <f t="shared" si="140"/>
        <v>0.75796199999999991</v>
      </c>
      <c r="HI35" s="49">
        <f t="shared" si="141"/>
        <v>1.0724476000000001</v>
      </c>
      <c r="HJ35" s="49">
        <f t="shared" si="142"/>
        <v>4.3060998799999997</v>
      </c>
      <c r="HK35" s="50">
        <f t="shared" si="143"/>
        <v>2.7011662470287878</v>
      </c>
      <c r="HL35" s="28">
        <f t="shared" si="144"/>
        <v>0</v>
      </c>
      <c r="HM35" s="28">
        <f t="shared" si="145"/>
        <v>0</v>
      </c>
      <c r="HN35" s="28">
        <f t="shared" si="146"/>
        <v>0</v>
      </c>
      <c r="HO35" s="28">
        <f t="shared" si="147"/>
        <v>0</v>
      </c>
      <c r="HP35" s="28">
        <f t="shared" si="148"/>
        <v>0</v>
      </c>
    </row>
    <row r="36" spans="1:224" x14ac:dyDescent="0.25">
      <c r="A36" s="1"/>
      <c r="B36" s="6"/>
      <c r="C36" s="134" t="s">
        <v>142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6"/>
      <c r="AG36" s="7"/>
      <c r="AH36" s="1"/>
      <c r="AI36" s="1"/>
      <c r="AY36" s="36">
        <f>AX35/AY35</f>
        <v>1.4367111553903344</v>
      </c>
      <c r="BE36">
        <v>0</v>
      </c>
      <c r="BF36">
        <v>0</v>
      </c>
      <c r="BW36">
        <v>21</v>
      </c>
      <c r="BX36" s="36">
        <f>HLOOKUP(11,$BY$19:$CE$38,2)</f>
        <v>1.1832978723404255</v>
      </c>
      <c r="BY36" s="36">
        <f t="shared" si="31"/>
        <v>1.1339815425181277</v>
      </c>
      <c r="BZ36" s="36">
        <f t="shared" si="32"/>
        <v>1.0928806855636124</v>
      </c>
      <c r="CA36" s="36">
        <f t="shared" ref="CA36:CA50" si="159">EQ36</f>
        <v>1.753065238409141</v>
      </c>
      <c r="CB36" s="36">
        <f t="shared" si="34"/>
        <v>2.2774530432871898</v>
      </c>
      <c r="CC36" s="36">
        <f t="shared" si="35"/>
        <v>2.3363140408701382</v>
      </c>
      <c r="CD36" s="36">
        <f t="shared" si="36"/>
        <v>1.9326958470665787</v>
      </c>
      <c r="CE36" s="36">
        <f t="shared" si="37"/>
        <v>3.0560556361239284</v>
      </c>
      <c r="CQ36">
        <v>5.5</v>
      </c>
      <c r="CS36" s="26"/>
      <c r="CT36" s="27"/>
      <c r="CU36" s="24"/>
      <c r="CV36" s="24"/>
      <c r="CW36" s="27"/>
      <c r="CZ36" s="41">
        <f>1230+$DC$17</f>
        <v>1230</v>
      </c>
      <c r="DA36" s="1">
        <v>1480</v>
      </c>
      <c r="DB36" s="49">
        <f t="shared" ref="DB36" si="160">(DA36*2+(CZ36+$DC$17)*2)*$DC$17/10^6</f>
        <v>0</v>
      </c>
      <c r="DC36" s="49">
        <f t="shared" ref="DC36" si="161">CZ36*DA36/10^6</f>
        <v>1.8204</v>
      </c>
      <c r="DD36" s="49">
        <f t="shared" ref="DD36" si="162">DC36-DB36-DJ36-DK36</f>
        <v>1.8204</v>
      </c>
      <c r="DE36" s="49">
        <f t="shared" ref="DE36" si="163">((((CZ36-$DC$17*2)+(DA36-$DC$17*2))*2)/1000)+DL36</f>
        <v>5.42</v>
      </c>
      <c r="DF36" s="49">
        <f t="shared" ref="DF36:DF50" si="164">DE36*$DC$8</f>
        <v>0.24389999999999998</v>
      </c>
      <c r="DG36" s="49">
        <f t="shared" ref="DG36" si="165">DD36*$DC$9</f>
        <v>1.8204</v>
      </c>
      <c r="DH36" s="49">
        <f t="shared" ref="DH36" si="166">(DB36*$DB$17)+DM36+DN36</f>
        <v>0</v>
      </c>
      <c r="DI36" s="50">
        <f t="shared" ref="DI36" si="167">(DH36+DG36+DF36)/DC36</f>
        <v>1.1339815425181277</v>
      </c>
      <c r="DJ36" s="49">
        <f t="shared" si="47"/>
        <v>0</v>
      </c>
      <c r="DK36" s="49">
        <f t="shared" si="48"/>
        <v>0</v>
      </c>
      <c r="DL36" s="49">
        <f t="shared" si="49"/>
        <v>0</v>
      </c>
      <c r="DM36" s="49">
        <f t="shared" si="50"/>
        <v>0</v>
      </c>
      <c r="DN36" s="49">
        <f t="shared" si="51"/>
        <v>0</v>
      </c>
      <c r="DO36" s="49"/>
      <c r="DP36" s="41">
        <f>1230+$DC$17</f>
        <v>1230</v>
      </c>
      <c r="DQ36" s="1">
        <v>1480</v>
      </c>
      <c r="DR36" s="49">
        <f t="shared" si="54"/>
        <v>0.59077999999999997</v>
      </c>
      <c r="DS36" s="49">
        <f t="shared" si="55"/>
        <v>0.21934999999999999</v>
      </c>
      <c r="DT36" s="49">
        <f t="shared" si="56"/>
        <v>1.8204</v>
      </c>
      <c r="DU36" s="49">
        <f t="shared" si="57"/>
        <v>1.0102700000000002</v>
      </c>
      <c r="DV36" s="49">
        <f t="shared" si="58"/>
        <v>6.1619999999999999</v>
      </c>
      <c r="DW36" s="49">
        <f t="shared" si="59"/>
        <v>0.27728999999999998</v>
      </c>
      <c r="DX36" s="49">
        <f t="shared" si="60"/>
        <v>1.0102700000000002</v>
      </c>
      <c r="DY36" s="49">
        <f t="shared" si="61"/>
        <v>0.70191999999999999</v>
      </c>
      <c r="DZ36" s="50">
        <f t="shared" si="62"/>
        <v>1.0928806855636124</v>
      </c>
      <c r="EA36" s="49">
        <f t="shared" si="63"/>
        <v>0</v>
      </c>
      <c r="EB36" s="49">
        <f t="shared" si="64"/>
        <v>0</v>
      </c>
      <c r="EC36" s="49">
        <f t="shared" si="65"/>
        <v>0</v>
      </c>
      <c r="ED36" s="49">
        <f t="shared" si="66"/>
        <v>0</v>
      </c>
      <c r="EE36" s="49">
        <f t="shared" si="67"/>
        <v>0</v>
      </c>
      <c r="EF36" s="49"/>
      <c r="EG36" s="48">
        <v>1230</v>
      </c>
      <c r="EH36" s="49">
        <v>1480</v>
      </c>
      <c r="EI36" s="49">
        <f t="shared" si="68"/>
        <v>0.65926799999999997</v>
      </c>
      <c r="EJ36" s="49">
        <f t="shared" si="69"/>
        <v>0.106978</v>
      </c>
      <c r="EK36" s="49">
        <f t="shared" si="70"/>
        <v>1.8204</v>
      </c>
      <c r="EL36" s="49">
        <f t="shared" si="71"/>
        <v>1.054154</v>
      </c>
      <c r="EM36" s="49">
        <f t="shared" si="72"/>
        <v>6.5620000000000003</v>
      </c>
      <c r="EN36" s="49">
        <f t="shared" si="73"/>
        <v>0.29529</v>
      </c>
      <c r="EO36" s="49">
        <f t="shared" si="74"/>
        <v>1.054154</v>
      </c>
      <c r="EP36" s="49">
        <f t="shared" si="75"/>
        <v>1.84183596</v>
      </c>
      <c r="EQ36" s="50">
        <f t="shared" si="76"/>
        <v>1.753065238409141</v>
      </c>
      <c r="ER36" s="28">
        <f t="shared" si="77"/>
        <v>0</v>
      </c>
      <c r="ES36" s="28">
        <f t="shared" si="78"/>
        <v>0</v>
      </c>
      <c r="ET36" s="28">
        <f t="shared" si="79"/>
        <v>0</v>
      </c>
      <c r="EU36" s="28">
        <f t="shared" si="80"/>
        <v>0</v>
      </c>
      <c r="EV36" s="28">
        <f t="shared" si="81"/>
        <v>0</v>
      </c>
      <c r="EX36" s="48">
        <v>1230</v>
      </c>
      <c r="EY36" s="49">
        <v>1480</v>
      </c>
      <c r="EZ36" s="49">
        <f t="shared" si="84"/>
        <v>0.65926799999999997</v>
      </c>
      <c r="FA36" s="49">
        <f t="shared" si="85"/>
        <v>0.278864</v>
      </c>
      <c r="FB36" s="49">
        <f t="shared" si="86"/>
        <v>0.24640999999999999</v>
      </c>
      <c r="FC36" s="49">
        <f t="shared" si="87"/>
        <v>1.8204</v>
      </c>
      <c r="FD36" s="49">
        <f t="shared" si="88"/>
        <v>0.63585800000000003</v>
      </c>
      <c r="FE36" s="49">
        <f t="shared" si="89"/>
        <v>8.8659999999999997</v>
      </c>
      <c r="FF36" s="49">
        <f t="shared" si="90"/>
        <v>0.39896999999999999</v>
      </c>
      <c r="FG36" s="49">
        <f t="shared" si="91"/>
        <v>0.63585800000000003</v>
      </c>
      <c r="FH36" s="49">
        <f t="shared" si="92"/>
        <v>3.2181980799999996</v>
      </c>
      <c r="FI36" s="50">
        <f t="shared" si="93"/>
        <v>2.3363140408701382</v>
      </c>
      <c r="FJ36" s="28">
        <f t="shared" si="94"/>
        <v>0</v>
      </c>
      <c r="FK36" s="28">
        <f t="shared" si="95"/>
        <v>0</v>
      </c>
      <c r="FL36" s="28">
        <f t="shared" si="96"/>
        <v>0</v>
      </c>
      <c r="FM36" s="28">
        <f t="shared" si="97"/>
        <v>0</v>
      </c>
      <c r="FN36" s="28">
        <f t="shared" si="98"/>
        <v>0</v>
      </c>
      <c r="FQ36" s="48">
        <v>1230</v>
      </c>
      <c r="FR36" s="49">
        <v>1480</v>
      </c>
      <c r="FS36" s="49">
        <f t="shared" si="101"/>
        <v>0.64574399999999998</v>
      </c>
      <c r="FT36" s="49">
        <f t="shared" si="102"/>
        <v>0.14105599999999999</v>
      </c>
      <c r="FU36" s="49">
        <f t="shared" si="103"/>
        <v>0.24928</v>
      </c>
      <c r="FV36" s="49">
        <f t="shared" si="104"/>
        <v>1.8204</v>
      </c>
      <c r="FW36" s="49">
        <f t="shared" si="105"/>
        <v>0.78432000000000013</v>
      </c>
      <c r="FX36" s="49">
        <f t="shared" si="106"/>
        <v>8.5860000000000003</v>
      </c>
      <c r="FY36" s="49">
        <f t="shared" si="107"/>
        <v>0.38636999999999999</v>
      </c>
      <c r="FZ36" s="49">
        <f t="shared" si="108"/>
        <v>0.78432000000000013</v>
      </c>
      <c r="GA36" s="49">
        <f t="shared" ref="GA36:GA50" si="168">FS36*$FS$16+FT36*$FS$15+FU36*$FS$14+GF36+GG36</f>
        <v>2.9751855200000001</v>
      </c>
      <c r="GB36" s="50">
        <f t="shared" si="110"/>
        <v>2.2774530432871898</v>
      </c>
      <c r="GC36" s="28">
        <f t="shared" si="111"/>
        <v>0</v>
      </c>
      <c r="GD36" s="28">
        <f t="shared" si="112"/>
        <v>0</v>
      </c>
      <c r="GE36" s="28">
        <f t="shared" si="113"/>
        <v>0</v>
      </c>
      <c r="GF36" s="28">
        <f t="shared" si="114"/>
        <v>0</v>
      </c>
      <c r="GG36" s="28">
        <f t="shared" si="115"/>
        <v>0</v>
      </c>
      <c r="GI36" s="48">
        <v>1230</v>
      </c>
      <c r="GJ36" s="49">
        <v>1480</v>
      </c>
      <c r="GK36" s="49">
        <f t="shared" si="118"/>
        <v>0.54325599999999996</v>
      </c>
      <c r="GL36" s="49">
        <f t="shared" si="119"/>
        <v>0.19561000000000001</v>
      </c>
      <c r="GM36" s="49">
        <f t="shared" si="120"/>
        <v>1.8204</v>
      </c>
      <c r="GN36" s="49">
        <f t="shared" si="121"/>
        <v>1.081534</v>
      </c>
      <c r="GO36" s="49">
        <f t="shared" si="122"/>
        <v>9.2859999999999996</v>
      </c>
      <c r="GP36" s="49">
        <f t="shared" si="123"/>
        <v>0.41786999999999996</v>
      </c>
      <c r="GQ36" s="49">
        <f t="shared" si="124"/>
        <v>1.081534</v>
      </c>
      <c r="GR36" s="49">
        <f t="shared" si="125"/>
        <v>2.0188755199999999</v>
      </c>
      <c r="GS36" s="50">
        <f t="shared" si="126"/>
        <v>1.9326958470665787</v>
      </c>
      <c r="GT36" s="28">
        <f t="shared" si="127"/>
        <v>0</v>
      </c>
      <c r="GU36" s="28">
        <f t="shared" si="128"/>
        <v>0</v>
      </c>
      <c r="GV36" s="28">
        <f t="shared" si="129"/>
        <v>0</v>
      </c>
      <c r="GW36" s="28">
        <f t="shared" si="130"/>
        <v>0</v>
      </c>
      <c r="GX36" s="28">
        <f t="shared" si="131"/>
        <v>0</v>
      </c>
      <c r="GZ36" s="48">
        <v>1230</v>
      </c>
      <c r="HA36" s="49">
        <v>1480</v>
      </c>
      <c r="HB36" s="49">
        <f t="shared" si="134"/>
        <v>0.54325599999999996</v>
      </c>
      <c r="HC36" s="49">
        <f t="shared" si="135"/>
        <v>0.58556799999999998</v>
      </c>
      <c r="HD36" s="49">
        <f t="shared" si="136"/>
        <v>4.0384000000000001E-3</v>
      </c>
      <c r="HE36" s="49">
        <f t="shared" si="137"/>
        <v>1.8204</v>
      </c>
      <c r="HF36" s="49">
        <f t="shared" si="138"/>
        <v>0.68753760000000008</v>
      </c>
      <c r="HG36" s="49">
        <f t="shared" si="139"/>
        <v>16.233599999999999</v>
      </c>
      <c r="HH36" s="49">
        <f t="shared" si="140"/>
        <v>0.73051199999999994</v>
      </c>
      <c r="HI36" s="49">
        <f t="shared" si="141"/>
        <v>0.68753760000000008</v>
      </c>
      <c r="HJ36" s="49">
        <f t="shared" si="142"/>
        <v>4.1451940799999996</v>
      </c>
      <c r="HK36" s="50">
        <f t="shared" si="143"/>
        <v>3.0560556361239284</v>
      </c>
      <c r="HL36" s="28">
        <f t="shared" si="144"/>
        <v>0</v>
      </c>
      <c r="HM36" s="28">
        <f t="shared" si="145"/>
        <v>0</v>
      </c>
      <c r="HN36" s="28">
        <f t="shared" si="146"/>
        <v>0</v>
      </c>
      <c r="HO36" s="28">
        <f t="shared" si="147"/>
        <v>0</v>
      </c>
      <c r="HP36" s="28">
        <f t="shared" si="148"/>
        <v>0</v>
      </c>
    </row>
    <row r="37" spans="1:224" ht="21" x14ac:dyDescent="0.35">
      <c r="A37" s="1"/>
      <c r="B37" s="6"/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9"/>
      <c r="AG37" s="7"/>
      <c r="AH37" s="1"/>
      <c r="AI37" s="1"/>
      <c r="AJ37" s="143" t="str">
        <f>IF(AX35=0,"","VALORE MEDIO Uw ="&amp; ROUNDUP(AY36,2))</f>
        <v>VALORE MEDIO Uw =1,44</v>
      </c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5"/>
      <c r="BE37">
        <v>0</v>
      </c>
      <c r="BF37">
        <v>0</v>
      </c>
      <c r="BW37">
        <v>22</v>
      </c>
      <c r="BX37" s="36">
        <f>HLOOKUP(11,$BY$19:$CE$38,2)</f>
        <v>1.1832978723404255</v>
      </c>
      <c r="BY37" s="36">
        <f t="shared" si="31"/>
        <v>1.0960289292171701</v>
      </c>
      <c r="BZ37" s="36">
        <f t="shared" si="32"/>
        <v>1.1058751311413202</v>
      </c>
      <c r="CA37" s="36">
        <f t="shared" si="159"/>
        <v>1.5368088172576246</v>
      </c>
      <c r="CB37" s="36">
        <f t="shared" si="34"/>
        <v>1.9047258913959833</v>
      </c>
      <c r="CC37" s="36">
        <f t="shared" si="35"/>
        <v>1.9696598264319363</v>
      </c>
      <c r="CD37" s="36">
        <f t="shared" si="36"/>
        <v>1.6529627374163154</v>
      </c>
      <c r="CE37" s="36">
        <f t="shared" si="37"/>
        <v>2.4451373369699971</v>
      </c>
      <c r="CS37" s="26"/>
      <c r="CT37" s="27"/>
      <c r="CU37" s="24"/>
      <c r="CV37" s="24"/>
      <c r="CW37" s="27"/>
      <c r="CZ37" s="41">
        <v>1644</v>
      </c>
      <c r="DA37" s="1">
        <v>2180</v>
      </c>
      <c r="DB37" s="49">
        <f>(DA37*2+(CZ37+$DC$17)*2)*$DC$17/10^6</f>
        <v>0</v>
      </c>
      <c r="DC37" s="49">
        <f>CZ37*DA37/10^6</f>
        <v>3.58392</v>
      </c>
      <c r="DD37" s="49">
        <f>DC37-DB37-DJ37-DK37</f>
        <v>3.58392</v>
      </c>
      <c r="DE37" s="49">
        <f>((((CZ37-$DC$17*2)+(DA37-$DC$17*2))*2)/1000)+DL37</f>
        <v>7.6479999999999997</v>
      </c>
      <c r="DF37" s="49">
        <f>DE37*$DC$8</f>
        <v>0.34415999999999997</v>
      </c>
      <c r="DG37" s="49">
        <f>DD37*$DC$9</f>
        <v>3.58392</v>
      </c>
      <c r="DH37" s="49">
        <f>(DB37*$DB$17)+DM37+DN37</f>
        <v>0</v>
      </c>
      <c r="DI37" s="50">
        <f>(DH37+DG37+DF37)/DC37</f>
        <v>1.0960289292171701</v>
      </c>
      <c r="DJ37" s="49">
        <f t="shared" si="47"/>
        <v>0</v>
      </c>
      <c r="DK37" s="49">
        <f t="shared" si="48"/>
        <v>0</v>
      </c>
      <c r="DL37" s="49">
        <f t="shared" si="49"/>
        <v>0</v>
      </c>
      <c r="DM37" s="49">
        <f t="shared" si="50"/>
        <v>0</v>
      </c>
      <c r="DN37" s="49">
        <f t="shared" si="51"/>
        <v>0</v>
      </c>
      <c r="DO37" s="49"/>
      <c r="DP37" s="41">
        <v>1644</v>
      </c>
      <c r="DQ37" s="1">
        <v>2180</v>
      </c>
      <c r="DR37" s="49">
        <f t="shared" si="54"/>
        <v>0.83363200000000004</v>
      </c>
      <c r="DS37" s="49">
        <f t="shared" si="55"/>
        <v>0.36285000000000001</v>
      </c>
      <c r="DT37" s="49">
        <f t="shared" si="56"/>
        <v>3.58392</v>
      </c>
      <c r="DU37" s="49">
        <f t="shared" si="57"/>
        <v>2.3874379999999999</v>
      </c>
      <c r="DV37" s="49">
        <f t="shared" si="58"/>
        <v>9.218</v>
      </c>
      <c r="DW37" s="49">
        <f t="shared" si="59"/>
        <v>0.41480999999999996</v>
      </c>
      <c r="DX37" s="49">
        <f t="shared" si="60"/>
        <v>2.3874379999999999</v>
      </c>
      <c r="DY37" s="49">
        <f t="shared" si="61"/>
        <v>1.1611200000000002</v>
      </c>
      <c r="DZ37" s="50">
        <f t="shared" si="62"/>
        <v>1.1058751311413202</v>
      </c>
      <c r="EA37" s="49">
        <f t="shared" si="63"/>
        <v>0</v>
      </c>
      <c r="EB37" s="49">
        <f t="shared" si="64"/>
        <v>0</v>
      </c>
      <c r="EC37" s="49">
        <f t="shared" si="65"/>
        <v>0</v>
      </c>
      <c r="ED37" s="49">
        <f t="shared" si="66"/>
        <v>0</v>
      </c>
      <c r="EE37" s="49">
        <f t="shared" si="67"/>
        <v>0</v>
      </c>
      <c r="EF37" s="49"/>
      <c r="EG37" s="48">
        <v>1850</v>
      </c>
      <c r="EH37" s="49">
        <v>2180</v>
      </c>
      <c r="EI37" s="49">
        <f t="shared" si="68"/>
        <v>1.0164280000000001</v>
      </c>
      <c r="EJ37" s="49">
        <f t="shared" si="69"/>
        <v>0.16927800000000001</v>
      </c>
      <c r="EK37" s="49">
        <f t="shared" si="70"/>
        <v>4.0330000000000004</v>
      </c>
      <c r="EL37" s="49">
        <f t="shared" si="71"/>
        <v>2.8472940000000002</v>
      </c>
      <c r="EM37" s="49">
        <f t="shared" si="72"/>
        <v>10.602</v>
      </c>
      <c r="EN37" s="49">
        <f t="shared" si="73"/>
        <v>0.47709000000000001</v>
      </c>
      <c r="EO37" s="49">
        <f t="shared" si="74"/>
        <v>2.8472940000000002</v>
      </c>
      <c r="EP37" s="49">
        <f t="shared" si="75"/>
        <v>2.8735659600000001</v>
      </c>
      <c r="EQ37" s="50">
        <f t="shared" si="76"/>
        <v>1.5368088172576246</v>
      </c>
      <c r="ER37" s="28">
        <f t="shared" si="77"/>
        <v>0</v>
      </c>
      <c r="ES37" s="28">
        <f t="shared" si="78"/>
        <v>0</v>
      </c>
      <c r="ET37" s="28">
        <f t="shared" si="79"/>
        <v>0</v>
      </c>
      <c r="EU37" s="28">
        <f t="shared" si="80"/>
        <v>0</v>
      </c>
      <c r="EV37" s="28">
        <f t="shared" si="81"/>
        <v>0</v>
      </c>
      <c r="EX37" s="48">
        <v>1850</v>
      </c>
      <c r="EY37" s="49">
        <v>2180</v>
      </c>
      <c r="EZ37" s="49">
        <f t="shared" si="84"/>
        <v>1.0164280000000001</v>
      </c>
      <c r="FA37" s="49">
        <f t="shared" si="85"/>
        <v>0.44126399999999999</v>
      </c>
      <c r="FB37" s="49">
        <f t="shared" si="86"/>
        <v>0.38990999999999998</v>
      </c>
      <c r="FC37" s="49">
        <f t="shared" si="87"/>
        <v>4.0330000000000004</v>
      </c>
      <c r="FD37" s="49">
        <f t="shared" si="88"/>
        <v>2.1853980000000002</v>
      </c>
      <c r="FE37" s="49">
        <f t="shared" si="89"/>
        <v>15.706</v>
      </c>
      <c r="FF37" s="49">
        <f t="shared" si="90"/>
        <v>0.7067699999999999</v>
      </c>
      <c r="FG37" s="49">
        <f t="shared" si="91"/>
        <v>2.1853980000000002</v>
      </c>
      <c r="FH37" s="49">
        <f t="shared" si="92"/>
        <v>5.0514700799999996</v>
      </c>
      <c r="FI37" s="50">
        <f t="shared" si="93"/>
        <v>1.9696598264319363</v>
      </c>
      <c r="FJ37" s="28">
        <f t="shared" si="94"/>
        <v>0</v>
      </c>
      <c r="FK37" s="28">
        <f t="shared" si="95"/>
        <v>0</v>
      </c>
      <c r="FL37" s="28">
        <f t="shared" si="96"/>
        <v>0</v>
      </c>
      <c r="FM37" s="28">
        <f t="shared" si="97"/>
        <v>0</v>
      </c>
      <c r="FN37" s="28">
        <f t="shared" si="98"/>
        <v>0</v>
      </c>
      <c r="FQ37" s="48">
        <v>1850</v>
      </c>
      <c r="FR37" s="49">
        <v>2180</v>
      </c>
      <c r="FS37" s="49">
        <f t="shared" si="101"/>
        <v>0.994224</v>
      </c>
      <c r="FT37" s="49">
        <f t="shared" si="102"/>
        <v>0.22225600000000001</v>
      </c>
      <c r="FU37" s="49">
        <f t="shared" si="103"/>
        <v>0.39278000000000002</v>
      </c>
      <c r="FV37" s="49">
        <f t="shared" si="104"/>
        <v>4.0330000000000004</v>
      </c>
      <c r="FW37" s="49">
        <f t="shared" si="105"/>
        <v>2.4237400000000004</v>
      </c>
      <c r="FX37" s="49">
        <f t="shared" si="106"/>
        <v>14.026</v>
      </c>
      <c r="FY37" s="49">
        <f t="shared" si="107"/>
        <v>0.63117000000000001</v>
      </c>
      <c r="FZ37" s="49">
        <f t="shared" si="108"/>
        <v>2.4237400000000004</v>
      </c>
      <c r="GA37" s="49">
        <f t="shared" si="168"/>
        <v>4.6268495200000004</v>
      </c>
      <c r="GB37" s="50">
        <f t="shared" si="110"/>
        <v>1.9047258913959833</v>
      </c>
      <c r="GC37" s="28">
        <f t="shared" si="111"/>
        <v>0</v>
      </c>
      <c r="GD37" s="28">
        <f t="shared" si="112"/>
        <v>0</v>
      </c>
      <c r="GE37" s="28">
        <f t="shared" si="113"/>
        <v>0</v>
      </c>
      <c r="GF37" s="28">
        <f t="shared" si="114"/>
        <v>0</v>
      </c>
      <c r="GG37" s="28">
        <f t="shared" si="115"/>
        <v>0</v>
      </c>
      <c r="GI37" s="48">
        <v>1850</v>
      </c>
      <c r="GJ37" s="49">
        <v>2180</v>
      </c>
      <c r="GK37" s="49">
        <f t="shared" si="118"/>
        <v>0.83101599999999998</v>
      </c>
      <c r="GL37" s="49">
        <f t="shared" si="119"/>
        <v>0.30410999999999999</v>
      </c>
      <c r="GM37" s="49">
        <f t="shared" si="120"/>
        <v>4.0330000000000004</v>
      </c>
      <c r="GN37" s="49">
        <f t="shared" si="121"/>
        <v>2.8978740000000003</v>
      </c>
      <c r="GO37" s="49">
        <f t="shared" si="122"/>
        <v>14.726000000000001</v>
      </c>
      <c r="GP37" s="49">
        <f t="shared" si="123"/>
        <v>0.66266999999999998</v>
      </c>
      <c r="GQ37" s="49">
        <f t="shared" si="124"/>
        <v>2.8978740000000003</v>
      </c>
      <c r="GR37" s="49">
        <f t="shared" si="125"/>
        <v>3.10585472</v>
      </c>
      <c r="GS37" s="50">
        <f t="shared" si="126"/>
        <v>1.6529627374163154</v>
      </c>
      <c r="GT37" s="28">
        <f t="shared" si="127"/>
        <v>0</v>
      </c>
      <c r="GU37" s="28">
        <f t="shared" si="128"/>
        <v>0</v>
      </c>
      <c r="GV37" s="28">
        <f t="shared" si="129"/>
        <v>0</v>
      </c>
      <c r="GW37" s="28">
        <f t="shared" si="130"/>
        <v>0</v>
      </c>
      <c r="GX37" s="28">
        <f t="shared" si="131"/>
        <v>0</v>
      </c>
      <c r="GZ37" s="48">
        <v>1850</v>
      </c>
      <c r="HA37" s="49">
        <v>2180</v>
      </c>
      <c r="HB37" s="49">
        <f t="shared" si="134"/>
        <v>0.83101599999999998</v>
      </c>
      <c r="HC37" s="49">
        <f t="shared" si="135"/>
        <v>0.91036799999999996</v>
      </c>
      <c r="HD37" s="49">
        <f t="shared" si="136"/>
        <v>6.2784000000000008E-3</v>
      </c>
      <c r="HE37" s="49">
        <f t="shared" si="137"/>
        <v>4.0330000000000004</v>
      </c>
      <c r="HF37" s="49">
        <f t="shared" si="138"/>
        <v>2.2853376000000005</v>
      </c>
      <c r="HG37" s="49">
        <f t="shared" si="139"/>
        <v>25.8736</v>
      </c>
      <c r="HH37" s="49">
        <f t="shared" si="140"/>
        <v>1.164312</v>
      </c>
      <c r="HI37" s="49">
        <f t="shared" si="141"/>
        <v>2.2853376000000005</v>
      </c>
      <c r="HJ37" s="49">
        <f t="shared" si="142"/>
        <v>6.4115892799999994</v>
      </c>
      <c r="HK37" s="50">
        <f t="shared" si="143"/>
        <v>2.4451373369699971</v>
      </c>
      <c r="HL37" s="28">
        <f t="shared" si="144"/>
        <v>0</v>
      </c>
      <c r="HM37" s="28">
        <f t="shared" si="145"/>
        <v>0</v>
      </c>
      <c r="HN37" s="28">
        <f t="shared" si="146"/>
        <v>0</v>
      </c>
      <c r="HO37" s="28">
        <f t="shared" si="147"/>
        <v>0</v>
      </c>
      <c r="HP37" s="28">
        <f t="shared" si="148"/>
        <v>0</v>
      </c>
    </row>
    <row r="38" spans="1:224" ht="21" x14ac:dyDescent="0.35">
      <c r="A38" s="1"/>
      <c r="B38" s="6"/>
      <c r="C38" s="13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9"/>
      <c r="AG38" s="7"/>
      <c r="AH38" s="1"/>
      <c r="AI38" s="1"/>
      <c r="AJ38" s="87"/>
      <c r="AK38" s="87"/>
      <c r="AL38" s="87"/>
      <c r="AM38" s="87"/>
      <c r="AN38" s="87"/>
      <c r="AO38" s="87"/>
      <c r="AP38" s="87"/>
      <c r="AQ38" s="88"/>
      <c r="AR38" s="88"/>
      <c r="AS38" s="88"/>
      <c r="AT38" s="88"/>
      <c r="AU38" s="88"/>
      <c r="AV38" s="88"/>
      <c r="AW38" s="88"/>
      <c r="BE38" s="28">
        <v>0</v>
      </c>
      <c r="BF38" s="28">
        <v>0</v>
      </c>
      <c r="BW38">
        <v>23</v>
      </c>
      <c r="BX38" s="36">
        <f>HLOOKUP(11,$BY$19:$CE$38,2)</f>
        <v>1.1832978723404255</v>
      </c>
      <c r="BY38" s="36">
        <f t="shared" si="31"/>
        <v>1.1020952144805356</v>
      </c>
      <c r="BZ38" s="36">
        <f t="shared" si="32"/>
        <v>1.1195388048599058</v>
      </c>
      <c r="CA38" s="36">
        <f t="shared" si="159"/>
        <v>1.6078000123977187</v>
      </c>
      <c r="CB38" s="36">
        <f t="shared" si="34"/>
        <v>2.0713890156211261</v>
      </c>
      <c r="CC38" s="36">
        <f t="shared" si="35"/>
        <v>2.1488637738656089</v>
      </c>
      <c r="CD38" s="36">
        <f t="shared" si="36"/>
        <v>1.7703823208529628</v>
      </c>
      <c r="CE38" s="36">
        <f t="shared" si="37"/>
        <v>2.7606005702950656</v>
      </c>
      <c r="CS38" s="26"/>
      <c r="CT38" s="27"/>
      <c r="CU38" s="24"/>
      <c r="CV38" s="24"/>
      <c r="CW38" s="27"/>
      <c r="CZ38" s="41">
        <v>1480</v>
      </c>
      <c r="DA38" s="1">
        <v>2180</v>
      </c>
      <c r="DB38" s="49">
        <f t="shared" ref="DB38:DB50" si="169">(DA38*2+(CZ38+$DC$17)*2)*$DC$17/10^6</f>
        <v>0</v>
      </c>
      <c r="DC38" s="49">
        <f t="shared" ref="DC38:DC50" si="170">CZ38*DA38/10^6</f>
        <v>3.2263999999999999</v>
      </c>
      <c r="DD38" s="49">
        <f t="shared" ref="DD38:DD50" si="171">DC38-DB38-DJ38-DK38</f>
        <v>3.2263999999999999</v>
      </c>
      <c r="DE38" s="49">
        <f t="shared" ref="DE38:DE50" si="172">((((CZ38-$DC$17*2)+(DA38-$DC$17*2))*2)/1000)+DL38</f>
        <v>7.32</v>
      </c>
      <c r="DF38" s="49">
        <f t="shared" si="164"/>
        <v>0.32940000000000003</v>
      </c>
      <c r="DG38" s="49">
        <f t="shared" ref="DG38:DG50" si="173">DD38*$DC$9</f>
        <v>3.2263999999999999</v>
      </c>
      <c r="DH38" s="49">
        <f t="shared" ref="DH38:DH50" si="174">(DB38*$DB$17)+DM38+DN38</f>
        <v>0</v>
      </c>
      <c r="DI38" s="50">
        <f t="shared" ref="DI38:DI50" si="175">(DH38+DG38+DF38)/DC38</f>
        <v>1.1020952144805356</v>
      </c>
      <c r="DJ38" s="49">
        <f t="shared" si="47"/>
        <v>0</v>
      </c>
      <c r="DK38" s="49">
        <f t="shared" si="48"/>
        <v>0</v>
      </c>
      <c r="DL38" s="49">
        <f t="shared" si="49"/>
        <v>0</v>
      </c>
      <c r="DM38" s="49">
        <f t="shared" si="50"/>
        <v>0</v>
      </c>
      <c r="DN38" s="49">
        <f t="shared" si="51"/>
        <v>0</v>
      </c>
      <c r="DO38" s="49"/>
      <c r="DP38" s="41">
        <v>1480</v>
      </c>
      <c r="DQ38" s="1">
        <v>2180</v>
      </c>
      <c r="DR38" s="49">
        <f t="shared" si="54"/>
        <v>0.79788000000000003</v>
      </c>
      <c r="DS38" s="49">
        <f t="shared" si="55"/>
        <v>0.36285000000000001</v>
      </c>
      <c r="DT38" s="49">
        <f t="shared" si="56"/>
        <v>3.2263999999999999</v>
      </c>
      <c r="DU38" s="49">
        <f t="shared" si="57"/>
        <v>2.0656699999999999</v>
      </c>
      <c r="DV38" s="49">
        <f t="shared" si="58"/>
        <v>8.5619999999999994</v>
      </c>
      <c r="DW38" s="49">
        <f t="shared" si="59"/>
        <v>0.38528999999999997</v>
      </c>
      <c r="DX38" s="49">
        <f t="shared" si="60"/>
        <v>2.0656699999999999</v>
      </c>
      <c r="DY38" s="49">
        <f t="shared" si="61"/>
        <v>1.1611200000000002</v>
      </c>
      <c r="DZ38" s="50">
        <f t="shared" si="62"/>
        <v>1.1195388048599058</v>
      </c>
      <c r="EA38" s="49">
        <f t="shared" si="63"/>
        <v>0</v>
      </c>
      <c r="EB38" s="49">
        <f t="shared" si="64"/>
        <v>0</v>
      </c>
      <c r="EC38" s="49">
        <f t="shared" si="65"/>
        <v>0</v>
      </c>
      <c r="ED38" s="49">
        <f t="shared" si="66"/>
        <v>0</v>
      </c>
      <c r="EE38" s="49">
        <f t="shared" si="67"/>
        <v>0</v>
      </c>
      <c r="EF38" s="49"/>
      <c r="EG38" s="48">
        <v>1480</v>
      </c>
      <c r="EH38" s="49">
        <v>2180</v>
      </c>
      <c r="EI38" s="49">
        <f t="shared" si="68"/>
        <v>0.91356800000000005</v>
      </c>
      <c r="EJ38" s="49">
        <f t="shared" si="69"/>
        <v>0.16927800000000001</v>
      </c>
      <c r="EK38" s="49">
        <f t="shared" si="70"/>
        <v>3.2263999999999999</v>
      </c>
      <c r="EL38" s="49">
        <f t="shared" si="71"/>
        <v>2.143554</v>
      </c>
      <c r="EM38" s="49">
        <f t="shared" si="72"/>
        <v>9.8620000000000001</v>
      </c>
      <c r="EN38" s="49">
        <f t="shared" si="73"/>
        <v>0.44378999999999996</v>
      </c>
      <c r="EO38" s="49">
        <f t="shared" si="74"/>
        <v>2.143554</v>
      </c>
      <c r="EP38" s="49">
        <f t="shared" si="75"/>
        <v>2.6000619600000001</v>
      </c>
      <c r="EQ38" s="50">
        <f t="shared" si="76"/>
        <v>1.6078000123977187</v>
      </c>
      <c r="ER38" s="28">
        <f t="shared" si="77"/>
        <v>0</v>
      </c>
      <c r="ES38" s="28">
        <f t="shared" si="78"/>
        <v>0</v>
      </c>
      <c r="ET38" s="28">
        <f t="shared" si="79"/>
        <v>0</v>
      </c>
      <c r="EU38" s="28">
        <f t="shared" si="80"/>
        <v>0</v>
      </c>
      <c r="EV38" s="28">
        <f t="shared" si="81"/>
        <v>0</v>
      </c>
      <c r="EX38" s="48">
        <v>1480</v>
      </c>
      <c r="EY38" s="49">
        <v>2180</v>
      </c>
      <c r="EZ38" s="49">
        <f t="shared" si="84"/>
        <v>0.91356800000000005</v>
      </c>
      <c r="FA38" s="49">
        <f t="shared" si="85"/>
        <v>0.44126399999999999</v>
      </c>
      <c r="FB38" s="49">
        <f t="shared" si="86"/>
        <v>0.38990999999999998</v>
      </c>
      <c r="FC38" s="49">
        <f t="shared" si="87"/>
        <v>3.2263999999999999</v>
      </c>
      <c r="FD38" s="49">
        <f t="shared" si="88"/>
        <v>1.4816579999999999</v>
      </c>
      <c r="FE38" s="49">
        <f t="shared" si="89"/>
        <v>14.965999999999999</v>
      </c>
      <c r="FF38" s="49">
        <f t="shared" si="90"/>
        <v>0.6734699999999999</v>
      </c>
      <c r="FG38" s="49">
        <f t="shared" si="91"/>
        <v>1.4816579999999999</v>
      </c>
      <c r="FH38" s="49">
        <f t="shared" si="92"/>
        <v>4.7779660799999997</v>
      </c>
      <c r="FI38" s="50">
        <f t="shared" si="93"/>
        <v>2.1488637738656089</v>
      </c>
      <c r="FJ38" s="28">
        <f t="shared" si="94"/>
        <v>0</v>
      </c>
      <c r="FK38" s="28">
        <f t="shared" si="95"/>
        <v>0</v>
      </c>
      <c r="FL38" s="28">
        <f t="shared" si="96"/>
        <v>0</v>
      </c>
      <c r="FM38" s="28">
        <f t="shared" si="97"/>
        <v>0</v>
      </c>
      <c r="FN38" s="28">
        <f t="shared" si="98"/>
        <v>0</v>
      </c>
      <c r="FQ38" s="48">
        <v>1480</v>
      </c>
      <c r="FR38" s="49">
        <v>2180</v>
      </c>
      <c r="FS38" s="49">
        <f t="shared" si="101"/>
        <v>0.89654400000000001</v>
      </c>
      <c r="FT38" s="49">
        <f t="shared" si="102"/>
        <v>0.22225600000000001</v>
      </c>
      <c r="FU38" s="49">
        <f t="shared" si="103"/>
        <v>0.39278000000000002</v>
      </c>
      <c r="FV38" s="49">
        <f t="shared" si="104"/>
        <v>3.2263999999999999</v>
      </c>
      <c r="FW38" s="49">
        <f t="shared" si="105"/>
        <v>1.7148199999999996</v>
      </c>
      <c r="FX38" s="49">
        <f t="shared" si="106"/>
        <v>13.286</v>
      </c>
      <c r="FY38" s="49">
        <f t="shared" si="107"/>
        <v>0.59787000000000001</v>
      </c>
      <c r="FZ38" s="49">
        <f t="shared" si="108"/>
        <v>1.7148199999999996</v>
      </c>
      <c r="GA38" s="49">
        <f t="shared" si="168"/>
        <v>4.3704395200000006</v>
      </c>
      <c r="GB38" s="50">
        <f t="shared" si="110"/>
        <v>2.0713890156211261</v>
      </c>
      <c r="GC38" s="28">
        <f t="shared" si="111"/>
        <v>0</v>
      </c>
      <c r="GD38" s="28">
        <f t="shared" si="112"/>
        <v>0</v>
      </c>
      <c r="GE38" s="28">
        <f t="shared" si="113"/>
        <v>0</v>
      </c>
      <c r="GF38" s="28">
        <f t="shared" si="114"/>
        <v>0</v>
      </c>
      <c r="GG38" s="28">
        <f t="shared" si="115"/>
        <v>0</v>
      </c>
      <c r="GI38" s="48">
        <v>1480</v>
      </c>
      <c r="GJ38" s="49">
        <v>2180</v>
      </c>
      <c r="GK38" s="49">
        <f t="shared" si="118"/>
        <v>0.75035600000000002</v>
      </c>
      <c r="GL38" s="49">
        <f t="shared" si="119"/>
        <v>0.30410999999999999</v>
      </c>
      <c r="GM38" s="49">
        <f t="shared" si="120"/>
        <v>3.2263999999999999</v>
      </c>
      <c r="GN38" s="49">
        <f t="shared" si="121"/>
        <v>2.1719339999999998</v>
      </c>
      <c r="GO38" s="49">
        <f t="shared" si="122"/>
        <v>13.986000000000001</v>
      </c>
      <c r="GP38" s="49">
        <f t="shared" si="123"/>
        <v>0.62936999999999999</v>
      </c>
      <c r="GQ38" s="49">
        <f t="shared" si="124"/>
        <v>2.1719339999999998</v>
      </c>
      <c r="GR38" s="49">
        <f t="shared" si="125"/>
        <v>2.91065752</v>
      </c>
      <c r="GS38" s="50">
        <f t="shared" si="126"/>
        <v>1.7703823208529628</v>
      </c>
      <c r="GT38" s="28">
        <f t="shared" si="127"/>
        <v>0</v>
      </c>
      <c r="GU38" s="28">
        <f t="shared" si="128"/>
        <v>0</v>
      </c>
      <c r="GV38" s="28">
        <f t="shared" si="129"/>
        <v>0</v>
      </c>
      <c r="GW38" s="28">
        <f t="shared" si="130"/>
        <v>0</v>
      </c>
      <c r="GX38" s="28">
        <f t="shared" si="131"/>
        <v>0</v>
      </c>
      <c r="GZ38" s="48">
        <v>1480</v>
      </c>
      <c r="HA38" s="49">
        <v>2180</v>
      </c>
      <c r="HB38" s="49">
        <f t="shared" si="134"/>
        <v>0.75035600000000002</v>
      </c>
      <c r="HC38" s="49">
        <f t="shared" si="135"/>
        <v>0.91036799999999996</v>
      </c>
      <c r="HD38" s="49">
        <f t="shared" si="136"/>
        <v>6.2784000000000008E-3</v>
      </c>
      <c r="HE38" s="49">
        <f t="shared" si="137"/>
        <v>3.2263999999999999</v>
      </c>
      <c r="HF38" s="49">
        <f t="shared" si="138"/>
        <v>1.5593975999999998</v>
      </c>
      <c r="HG38" s="49">
        <f t="shared" si="139"/>
        <v>25.133599999999998</v>
      </c>
      <c r="HH38" s="49">
        <f t="shared" si="140"/>
        <v>1.1310119999999999</v>
      </c>
      <c r="HI38" s="49">
        <f t="shared" si="141"/>
        <v>1.5593975999999998</v>
      </c>
      <c r="HJ38" s="49">
        <f t="shared" si="142"/>
        <v>6.2163920800000003</v>
      </c>
      <c r="HK38" s="50">
        <f t="shared" si="143"/>
        <v>2.7606005702950656</v>
      </c>
      <c r="HL38" s="28">
        <f t="shared" si="144"/>
        <v>0</v>
      </c>
      <c r="HM38" s="28">
        <f t="shared" si="145"/>
        <v>0</v>
      </c>
      <c r="HN38" s="28">
        <f t="shared" si="146"/>
        <v>0</v>
      </c>
      <c r="HO38" s="28">
        <f t="shared" si="147"/>
        <v>0</v>
      </c>
      <c r="HP38" s="28">
        <f t="shared" si="148"/>
        <v>0</v>
      </c>
    </row>
    <row r="39" spans="1:224" x14ac:dyDescent="0.25">
      <c r="A39" s="1"/>
      <c r="B39" s="6"/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G39" s="7"/>
      <c r="AH39" s="1"/>
      <c r="AI39" s="1"/>
      <c r="AJ39" s="146" t="s">
        <v>8255</v>
      </c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8"/>
      <c r="BB39" s="116"/>
      <c r="BE39" s="28">
        <v>1</v>
      </c>
      <c r="BF39" s="28">
        <v>0</v>
      </c>
      <c r="BW39">
        <v>24</v>
      </c>
      <c r="BY39" s="36">
        <f t="shared" si="31"/>
        <v>1.2478211110132933</v>
      </c>
      <c r="BZ39" s="36">
        <f t="shared" si="32"/>
        <v>1.1298235760190158</v>
      </c>
      <c r="CA39" s="36">
        <f t="shared" si="159"/>
        <v>1.7417427414385069</v>
      </c>
      <c r="CB39" s="36">
        <f t="shared" si="34"/>
        <v>2.1539398362531919</v>
      </c>
      <c r="CC39" s="36">
        <f t="shared" si="35"/>
        <v>2.1886449863544324</v>
      </c>
      <c r="CD39" s="36">
        <f t="shared" si="36"/>
        <v>1.8751806144907124</v>
      </c>
      <c r="CE39" s="36">
        <f t="shared" si="37"/>
        <v>2.7554056166916103</v>
      </c>
      <c r="CJ39" s="78"/>
      <c r="CK39" s="78"/>
      <c r="CL39" s="78"/>
      <c r="CM39" s="78"/>
      <c r="CN39" s="95"/>
      <c r="CO39" s="95"/>
      <c r="CP39" s="95"/>
      <c r="CQ39" s="95"/>
      <c r="CS39" s="26"/>
      <c r="CT39" s="27"/>
      <c r="CU39" s="24"/>
      <c r="CV39" s="24"/>
      <c r="CW39" s="27"/>
      <c r="CZ39" s="41">
        <f>1535+$DC$17</f>
        <v>1535</v>
      </c>
      <c r="DA39" s="1">
        <f>1480</f>
        <v>1480</v>
      </c>
      <c r="DB39" s="49">
        <f t="shared" si="169"/>
        <v>0</v>
      </c>
      <c r="DC39" s="49">
        <f t="shared" si="170"/>
        <v>2.2717999999999998</v>
      </c>
      <c r="DD39" s="49">
        <f t="shared" si="171"/>
        <v>2.1182999999999996</v>
      </c>
      <c r="DE39" s="49">
        <f t="shared" si="172"/>
        <v>9.1</v>
      </c>
      <c r="DF39" s="49">
        <f t="shared" si="164"/>
        <v>0.40949999999999998</v>
      </c>
      <c r="DG39" s="49">
        <f t="shared" si="173"/>
        <v>2.1182999999999996</v>
      </c>
      <c r="DH39" s="49">
        <f t="shared" si="174"/>
        <v>0.307</v>
      </c>
      <c r="DI39" s="50">
        <f t="shared" si="175"/>
        <v>1.2478211110132933</v>
      </c>
      <c r="DJ39" s="49">
        <f t="shared" si="47"/>
        <v>0.1535</v>
      </c>
      <c r="DK39" s="49">
        <f t="shared" si="48"/>
        <v>0</v>
      </c>
      <c r="DL39" s="49">
        <f t="shared" si="49"/>
        <v>3.07</v>
      </c>
      <c r="DM39" s="49">
        <f t="shared" si="50"/>
        <v>0.307</v>
      </c>
      <c r="DN39" s="49">
        <f t="shared" si="51"/>
        <v>0</v>
      </c>
      <c r="DO39" s="49"/>
      <c r="DP39" s="41">
        <f>1535+$DC$17</f>
        <v>1535</v>
      </c>
      <c r="DQ39" s="1">
        <f>1480</f>
        <v>1480</v>
      </c>
      <c r="DR39" s="49">
        <f t="shared" si="54"/>
        <v>0.65727000000000002</v>
      </c>
      <c r="DS39" s="49">
        <f t="shared" si="55"/>
        <v>0.21934999999999999</v>
      </c>
      <c r="DT39" s="49">
        <f t="shared" si="56"/>
        <v>2.2717999999999998</v>
      </c>
      <c r="DU39" s="49">
        <f t="shared" si="57"/>
        <v>1.3017719999999999</v>
      </c>
      <c r="DV39" s="49">
        <f t="shared" si="58"/>
        <v>9.6059999999999999</v>
      </c>
      <c r="DW39" s="49">
        <f t="shared" si="59"/>
        <v>0.43226999999999999</v>
      </c>
      <c r="DX39" s="49">
        <f t="shared" si="60"/>
        <v>1.3017719999999999</v>
      </c>
      <c r="DY39" s="49">
        <f t="shared" si="61"/>
        <v>0.83269119999999996</v>
      </c>
      <c r="DZ39" s="50">
        <f t="shared" si="62"/>
        <v>1.1298235760190158</v>
      </c>
      <c r="EA39" s="49">
        <f t="shared" si="63"/>
        <v>9.3408000000000005E-2</v>
      </c>
      <c r="EB39" s="49">
        <f t="shared" si="64"/>
        <v>0</v>
      </c>
      <c r="EC39" s="49">
        <f t="shared" si="65"/>
        <v>2.2240000000000002</v>
      </c>
      <c r="ED39" s="49">
        <f t="shared" si="66"/>
        <v>0.1307712</v>
      </c>
      <c r="EE39" s="49">
        <f t="shared" si="67"/>
        <v>0</v>
      </c>
      <c r="EF39" s="1"/>
      <c r="EG39" s="48">
        <v>1535</v>
      </c>
      <c r="EH39" s="49">
        <v>1480</v>
      </c>
      <c r="EI39" s="49">
        <f t="shared" si="68"/>
        <v>0.744058</v>
      </c>
      <c r="EJ39" s="49">
        <f t="shared" si="69"/>
        <v>0.106978</v>
      </c>
      <c r="EK39" s="49">
        <f t="shared" si="70"/>
        <v>2.2717999999999998</v>
      </c>
      <c r="EL39" s="49">
        <f t="shared" si="71"/>
        <v>1.3214759999999999</v>
      </c>
      <c r="EM39" s="49">
        <f t="shared" si="72"/>
        <v>9.5359999999999996</v>
      </c>
      <c r="EN39" s="49">
        <f t="shared" si="73"/>
        <v>0.42911999999999995</v>
      </c>
      <c r="EO39" s="49">
        <f t="shared" si="74"/>
        <v>1.3214759999999999</v>
      </c>
      <c r="EP39" s="49">
        <f t="shared" si="75"/>
        <v>2.2062951599999998</v>
      </c>
      <c r="EQ39" s="50">
        <f t="shared" si="76"/>
        <v>1.7417427414385069</v>
      </c>
      <c r="ER39" s="28">
        <f t="shared" si="77"/>
        <v>9.9288000000000001E-2</v>
      </c>
      <c r="ES39" s="28">
        <f t="shared" si="78"/>
        <v>0</v>
      </c>
      <c r="ET39" s="28">
        <f t="shared" si="79"/>
        <v>2.3639999999999999</v>
      </c>
      <c r="EU39" s="28">
        <f t="shared" si="80"/>
        <v>0.13900319999999999</v>
      </c>
      <c r="EV39" s="28">
        <f t="shared" si="81"/>
        <v>0</v>
      </c>
      <c r="EX39" s="48">
        <v>1535</v>
      </c>
      <c r="EY39" s="49">
        <v>1480</v>
      </c>
      <c r="EZ39" s="49">
        <f t="shared" si="84"/>
        <v>0.744058</v>
      </c>
      <c r="FA39" s="49">
        <f t="shared" si="85"/>
        <v>0.278864</v>
      </c>
      <c r="FB39" s="49">
        <f t="shared" si="86"/>
        <v>0.24640999999999999</v>
      </c>
      <c r="FC39" s="49">
        <f t="shared" si="87"/>
        <v>2.2717999999999998</v>
      </c>
      <c r="FD39" s="49">
        <f t="shared" si="88"/>
        <v>0.93476399999999993</v>
      </c>
      <c r="FE39" s="49">
        <f t="shared" si="89"/>
        <v>11.088000000000001</v>
      </c>
      <c r="FF39" s="49">
        <f t="shared" si="90"/>
        <v>0.49896000000000001</v>
      </c>
      <c r="FG39" s="49">
        <f t="shared" si="91"/>
        <v>0.93476399999999993</v>
      </c>
      <c r="FH39" s="49">
        <f t="shared" si="92"/>
        <v>3.5384396799999998</v>
      </c>
      <c r="FI39" s="50">
        <f t="shared" si="93"/>
        <v>2.1886449863544324</v>
      </c>
      <c r="FJ39" s="28">
        <f t="shared" si="94"/>
        <v>6.7704E-2</v>
      </c>
      <c r="FK39" s="28">
        <f t="shared" si="95"/>
        <v>0</v>
      </c>
      <c r="FL39" s="28">
        <f t="shared" si="96"/>
        <v>1.6120000000000001</v>
      </c>
      <c r="FM39" s="28">
        <f t="shared" si="97"/>
        <v>9.4785599999999998E-2</v>
      </c>
      <c r="FN39" s="28">
        <f t="shared" si="98"/>
        <v>0</v>
      </c>
      <c r="FQ39" s="48">
        <v>1535</v>
      </c>
      <c r="FR39" s="49">
        <v>1480</v>
      </c>
      <c r="FS39" s="49">
        <f t="shared" si="101"/>
        <v>0.72626400000000002</v>
      </c>
      <c r="FT39" s="49">
        <f t="shared" si="102"/>
        <v>0.14105599999999999</v>
      </c>
      <c r="FU39" s="49">
        <f t="shared" si="103"/>
        <v>0.24928</v>
      </c>
      <c r="FV39" s="49">
        <f t="shared" si="104"/>
        <v>2.2717999999999998</v>
      </c>
      <c r="FW39" s="49">
        <f t="shared" si="105"/>
        <v>1.0601999999999998</v>
      </c>
      <c r="FX39" s="49">
        <f t="shared" si="106"/>
        <v>10.145999999999999</v>
      </c>
      <c r="FY39" s="49">
        <f t="shared" si="107"/>
        <v>0.45656999999999992</v>
      </c>
      <c r="FZ39" s="49">
        <f t="shared" si="108"/>
        <v>1.0601999999999998</v>
      </c>
      <c r="GA39" s="49">
        <f t="shared" si="168"/>
        <v>3.3765505200000003</v>
      </c>
      <c r="GB39" s="50">
        <f t="shared" si="110"/>
        <v>2.1539398362531919</v>
      </c>
      <c r="GC39" s="28">
        <f t="shared" si="111"/>
        <v>9.5000000000000001E-2</v>
      </c>
      <c r="GD39" s="28">
        <f t="shared" si="112"/>
        <v>0</v>
      </c>
      <c r="GE39" s="28">
        <f t="shared" si="113"/>
        <v>0.95</v>
      </c>
      <c r="GF39" s="28">
        <f t="shared" si="114"/>
        <v>0.19</v>
      </c>
      <c r="GG39" s="28">
        <f t="shared" si="115"/>
        <v>0</v>
      </c>
      <c r="GI39" s="48">
        <v>1535</v>
      </c>
      <c r="GJ39" s="49">
        <v>1480</v>
      </c>
      <c r="GK39" s="49">
        <f t="shared" si="118"/>
        <v>0.60974600000000001</v>
      </c>
      <c r="GL39" s="49">
        <f t="shared" si="119"/>
        <v>0.19561000000000001</v>
      </c>
      <c r="GM39" s="49">
        <f t="shared" si="120"/>
        <v>2.2717999999999998</v>
      </c>
      <c r="GN39" s="49">
        <f t="shared" si="121"/>
        <v>1.3502439999999998</v>
      </c>
      <c r="GO39" s="49">
        <f t="shared" si="122"/>
        <v>11.058</v>
      </c>
      <c r="GP39" s="49">
        <f t="shared" si="123"/>
        <v>0.49761</v>
      </c>
      <c r="GQ39" s="49">
        <f t="shared" si="124"/>
        <v>1.3502439999999998</v>
      </c>
      <c r="GR39" s="49">
        <f t="shared" si="125"/>
        <v>2.4121813200000002</v>
      </c>
      <c r="GS39" s="50">
        <f t="shared" si="126"/>
        <v>1.8751806144907124</v>
      </c>
      <c r="GT39" s="28">
        <f t="shared" si="127"/>
        <v>0.1162</v>
      </c>
      <c r="GU39" s="28">
        <f t="shared" si="128"/>
        <v>0</v>
      </c>
      <c r="GV39" s="28">
        <f t="shared" si="129"/>
        <v>1.1619999999999999</v>
      </c>
      <c r="GW39" s="28">
        <f t="shared" si="130"/>
        <v>0.2324</v>
      </c>
      <c r="GX39" s="28">
        <f t="shared" si="131"/>
        <v>0</v>
      </c>
      <c r="GZ39" s="48">
        <v>1535</v>
      </c>
      <c r="HA39" s="49">
        <v>1480</v>
      </c>
      <c r="HB39" s="49">
        <f t="shared" si="134"/>
        <v>0.60974600000000001</v>
      </c>
      <c r="HC39" s="49">
        <f t="shared" si="135"/>
        <v>0.58556799999999998</v>
      </c>
      <c r="HD39" s="49">
        <f t="shared" si="136"/>
        <v>4.0384000000000001E-3</v>
      </c>
      <c r="HE39" s="49">
        <f t="shared" si="137"/>
        <v>2.2717999999999998</v>
      </c>
      <c r="HF39" s="49">
        <f t="shared" si="138"/>
        <v>0.9874676</v>
      </c>
      <c r="HG39" s="49">
        <f t="shared" si="139"/>
        <v>17.693399999999997</v>
      </c>
      <c r="HH39" s="49">
        <f t="shared" si="140"/>
        <v>0.79620299999999988</v>
      </c>
      <c r="HI39" s="49">
        <f t="shared" si="141"/>
        <v>0.9874676</v>
      </c>
      <c r="HJ39" s="49">
        <f t="shared" si="142"/>
        <v>4.4760598799999993</v>
      </c>
      <c r="HK39" s="50">
        <f t="shared" si="143"/>
        <v>2.7554056166916103</v>
      </c>
      <c r="HL39" s="28">
        <f t="shared" si="144"/>
        <v>8.498E-2</v>
      </c>
      <c r="HM39" s="28">
        <f t="shared" si="145"/>
        <v>0</v>
      </c>
      <c r="HN39" s="28">
        <f t="shared" si="146"/>
        <v>0.8498</v>
      </c>
      <c r="HO39" s="28">
        <f t="shared" si="147"/>
        <v>0.16996</v>
      </c>
      <c r="HP39" s="28">
        <f t="shared" si="148"/>
        <v>0</v>
      </c>
    </row>
    <row r="40" spans="1:224" x14ac:dyDescent="0.25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7"/>
      <c r="AH40" s="1"/>
      <c r="AI40" s="1"/>
      <c r="AJ40" s="6"/>
      <c r="AK40" s="1"/>
      <c r="AL40" s="1"/>
      <c r="AM40" s="1"/>
      <c r="AN40" s="1"/>
      <c r="AO40" s="1"/>
      <c r="AP40" s="1"/>
      <c r="AQ40" s="1"/>
      <c r="AR40" s="1"/>
      <c r="AS40" s="1"/>
      <c r="AT40" s="124" t="s">
        <v>2</v>
      </c>
      <c r="AU40" s="124"/>
      <c r="AV40" s="124"/>
      <c r="AW40" s="124" t="s">
        <v>122</v>
      </c>
      <c r="AX40" s="124"/>
      <c r="AY40" s="124"/>
      <c r="AZ40" s="124"/>
      <c r="BA40" s="125"/>
      <c r="BB40" s="116"/>
      <c r="BE40" s="28">
        <v>1</v>
      </c>
      <c r="BF40" s="28">
        <v>0</v>
      </c>
      <c r="BW40">
        <v>25</v>
      </c>
      <c r="BY40" s="36">
        <f t="shared" si="31"/>
        <v>1.2623599208965062</v>
      </c>
      <c r="BZ40" s="36">
        <f t="shared" si="32"/>
        <v>1.1476736980883322</v>
      </c>
      <c r="CA40" s="36">
        <f t="shared" si="159"/>
        <v>1.8126110525159305</v>
      </c>
      <c r="CB40" s="36">
        <f t="shared" si="34"/>
        <v>2.3288291144803339</v>
      </c>
      <c r="CC40" s="36">
        <f t="shared" si="35"/>
        <v>2.370330520764667</v>
      </c>
      <c r="CD40" s="36">
        <f t="shared" si="36"/>
        <v>2.0009583168534388</v>
      </c>
      <c r="CE40" s="36">
        <f t="shared" si="37"/>
        <v>3.0994504943968355</v>
      </c>
      <c r="CJ40" s="78"/>
      <c r="CK40" s="78"/>
      <c r="CL40" s="78"/>
      <c r="CM40" s="78"/>
      <c r="CN40" s="95"/>
      <c r="CO40" s="95"/>
      <c r="CP40" s="95"/>
      <c r="CQ40" s="95"/>
      <c r="CS40" s="26"/>
      <c r="CT40" s="27"/>
      <c r="CU40" s="24"/>
      <c r="CV40" s="24"/>
      <c r="CW40" s="27"/>
      <c r="CZ40" s="41">
        <f>1230+$DC$17</f>
        <v>1230</v>
      </c>
      <c r="DA40" s="1">
        <v>1480</v>
      </c>
      <c r="DB40" s="49">
        <f t="shared" si="169"/>
        <v>0</v>
      </c>
      <c r="DC40" s="49">
        <f t="shared" si="170"/>
        <v>1.8204</v>
      </c>
      <c r="DD40" s="49">
        <f t="shared" si="171"/>
        <v>1.6974</v>
      </c>
      <c r="DE40" s="49">
        <f t="shared" si="172"/>
        <v>7.88</v>
      </c>
      <c r="DF40" s="49">
        <f t="shared" si="164"/>
        <v>0.35459999999999997</v>
      </c>
      <c r="DG40" s="49">
        <f t="shared" si="173"/>
        <v>1.6974</v>
      </c>
      <c r="DH40" s="49">
        <f t="shared" si="174"/>
        <v>0.246</v>
      </c>
      <c r="DI40" s="50">
        <f t="shared" si="175"/>
        <v>1.2623599208965062</v>
      </c>
      <c r="DJ40" s="49">
        <f t="shared" si="47"/>
        <v>0.123</v>
      </c>
      <c r="DK40" s="49">
        <f t="shared" si="48"/>
        <v>0</v>
      </c>
      <c r="DL40" s="49">
        <f t="shared" si="49"/>
        <v>2.46</v>
      </c>
      <c r="DM40" s="49">
        <f t="shared" si="50"/>
        <v>0.246</v>
      </c>
      <c r="DN40" s="49">
        <f t="shared" si="51"/>
        <v>0</v>
      </c>
      <c r="DO40" s="49"/>
      <c r="DP40" s="41">
        <f>1230+$DC$17</f>
        <v>1230</v>
      </c>
      <c r="DQ40" s="1">
        <v>1480</v>
      </c>
      <c r="DR40" s="49">
        <f t="shared" si="54"/>
        <v>0.59077999999999997</v>
      </c>
      <c r="DS40" s="49">
        <f t="shared" si="55"/>
        <v>0.21934999999999999</v>
      </c>
      <c r="DT40" s="49">
        <f t="shared" si="56"/>
        <v>1.8204</v>
      </c>
      <c r="DU40" s="49">
        <f t="shared" si="57"/>
        <v>0.94248200000000026</v>
      </c>
      <c r="DV40" s="49">
        <f t="shared" si="58"/>
        <v>7.7759999999999998</v>
      </c>
      <c r="DW40" s="49">
        <f t="shared" si="59"/>
        <v>0.34991999999999995</v>
      </c>
      <c r="DX40" s="49">
        <f t="shared" si="60"/>
        <v>0.94248200000000026</v>
      </c>
      <c r="DY40" s="49">
        <f t="shared" si="61"/>
        <v>0.79682319999999995</v>
      </c>
      <c r="DZ40" s="50">
        <f t="shared" si="62"/>
        <v>1.1476736980883322</v>
      </c>
      <c r="EA40" s="49">
        <f t="shared" si="63"/>
        <v>6.7788000000000001E-2</v>
      </c>
      <c r="EB40" s="49">
        <f t="shared" si="64"/>
        <v>0</v>
      </c>
      <c r="EC40" s="49">
        <f t="shared" si="65"/>
        <v>1.6140000000000001</v>
      </c>
      <c r="ED40" s="49">
        <f t="shared" si="66"/>
        <v>9.4903199999999993E-2</v>
      </c>
      <c r="EE40" s="49">
        <f t="shared" si="67"/>
        <v>0</v>
      </c>
      <c r="EF40" s="1"/>
      <c r="EG40" s="48">
        <v>1230</v>
      </c>
      <c r="EH40" s="49">
        <v>1480</v>
      </c>
      <c r="EI40" s="49">
        <f t="shared" si="68"/>
        <v>0.65926799999999997</v>
      </c>
      <c r="EJ40" s="49">
        <f t="shared" si="69"/>
        <v>0.106978</v>
      </c>
      <c r="EK40" s="49">
        <f t="shared" si="70"/>
        <v>1.8204</v>
      </c>
      <c r="EL40" s="49">
        <f t="shared" si="71"/>
        <v>0.98048600000000008</v>
      </c>
      <c r="EM40" s="49">
        <f t="shared" si="72"/>
        <v>8.3160000000000007</v>
      </c>
      <c r="EN40" s="49">
        <f t="shared" si="73"/>
        <v>0.37422</v>
      </c>
      <c r="EO40" s="49">
        <f t="shared" si="74"/>
        <v>0.98048600000000008</v>
      </c>
      <c r="EP40" s="49">
        <f t="shared" si="75"/>
        <v>1.9449711600000001</v>
      </c>
      <c r="EQ40" s="50">
        <f t="shared" si="76"/>
        <v>1.8126110525159305</v>
      </c>
      <c r="ER40" s="28">
        <f t="shared" si="77"/>
        <v>7.3667999999999997E-2</v>
      </c>
      <c r="ES40" s="28">
        <f t="shared" si="78"/>
        <v>0</v>
      </c>
      <c r="ET40" s="28">
        <f t="shared" si="79"/>
        <v>1.754</v>
      </c>
      <c r="EU40" s="28">
        <f t="shared" si="80"/>
        <v>0.1031352</v>
      </c>
      <c r="EV40" s="28">
        <f t="shared" si="81"/>
        <v>0</v>
      </c>
      <c r="EX40" s="48">
        <v>1230</v>
      </c>
      <c r="EY40" s="49">
        <v>1480</v>
      </c>
      <c r="EZ40" s="49">
        <f t="shared" si="84"/>
        <v>0.65926799999999997</v>
      </c>
      <c r="FA40" s="49">
        <f t="shared" si="85"/>
        <v>0.278864</v>
      </c>
      <c r="FB40" s="49">
        <f t="shared" si="86"/>
        <v>0.24640999999999999</v>
      </c>
      <c r="FC40" s="49">
        <f t="shared" si="87"/>
        <v>1.8204</v>
      </c>
      <c r="FD40" s="49">
        <f t="shared" si="88"/>
        <v>0.59377400000000002</v>
      </c>
      <c r="FE40" s="49">
        <f t="shared" si="89"/>
        <v>9.8680000000000003</v>
      </c>
      <c r="FF40" s="49">
        <f t="shared" si="90"/>
        <v>0.44406000000000001</v>
      </c>
      <c r="FG40" s="49">
        <f t="shared" si="91"/>
        <v>0.59377400000000002</v>
      </c>
      <c r="FH40" s="49">
        <f t="shared" si="92"/>
        <v>3.2771156799999996</v>
      </c>
      <c r="FI40" s="50">
        <f t="shared" si="93"/>
        <v>2.370330520764667</v>
      </c>
      <c r="FJ40" s="28">
        <f t="shared" si="94"/>
        <v>4.2084000000000003E-2</v>
      </c>
      <c r="FK40" s="28">
        <f t="shared" si="95"/>
        <v>0</v>
      </c>
      <c r="FL40" s="28">
        <f t="shared" si="96"/>
        <v>1.002</v>
      </c>
      <c r="FM40" s="28">
        <f t="shared" si="97"/>
        <v>5.8917600000000001E-2</v>
      </c>
      <c r="FN40" s="28">
        <f t="shared" si="98"/>
        <v>0</v>
      </c>
      <c r="FQ40" s="48">
        <v>1230</v>
      </c>
      <c r="FR40" s="49">
        <v>1480</v>
      </c>
      <c r="FS40" s="49">
        <f t="shared" si="101"/>
        <v>0.64574399999999998</v>
      </c>
      <c r="FT40" s="49">
        <f t="shared" si="102"/>
        <v>0.14105599999999999</v>
      </c>
      <c r="FU40" s="49">
        <f t="shared" si="103"/>
        <v>0.24928</v>
      </c>
      <c r="FV40" s="49">
        <f t="shared" si="104"/>
        <v>1.8204</v>
      </c>
      <c r="FW40" s="49">
        <f t="shared" si="105"/>
        <v>0.71982000000000013</v>
      </c>
      <c r="FX40" s="49">
        <f t="shared" si="106"/>
        <v>9.2309999999999999</v>
      </c>
      <c r="FY40" s="49">
        <f t="shared" si="107"/>
        <v>0.41539499999999996</v>
      </c>
      <c r="FZ40" s="49">
        <f t="shared" si="108"/>
        <v>0.71982000000000013</v>
      </c>
      <c r="GA40" s="49">
        <f t="shared" si="168"/>
        <v>3.1041855200000001</v>
      </c>
      <c r="GB40" s="50">
        <f t="shared" si="110"/>
        <v>2.3288291144803339</v>
      </c>
      <c r="GC40" s="28">
        <f t="shared" si="111"/>
        <v>6.4500000000000002E-2</v>
      </c>
      <c r="GD40" s="28">
        <f t="shared" si="112"/>
        <v>0</v>
      </c>
      <c r="GE40" s="28">
        <f t="shared" si="113"/>
        <v>0.64500000000000002</v>
      </c>
      <c r="GF40" s="28">
        <f t="shared" si="114"/>
        <v>0.129</v>
      </c>
      <c r="GG40" s="28">
        <f t="shared" si="115"/>
        <v>0</v>
      </c>
      <c r="GI40" s="48">
        <v>1230</v>
      </c>
      <c r="GJ40" s="49">
        <v>1480</v>
      </c>
      <c r="GK40" s="49">
        <f t="shared" si="118"/>
        <v>0.54325599999999996</v>
      </c>
      <c r="GL40" s="49">
        <f t="shared" si="119"/>
        <v>0.19561000000000001</v>
      </c>
      <c r="GM40" s="49">
        <f t="shared" si="120"/>
        <v>1.8204</v>
      </c>
      <c r="GN40" s="49">
        <f t="shared" si="121"/>
        <v>0.995834</v>
      </c>
      <c r="GO40" s="49">
        <f t="shared" si="122"/>
        <v>10.142999999999999</v>
      </c>
      <c r="GP40" s="49">
        <f t="shared" si="123"/>
        <v>0.45643499999999992</v>
      </c>
      <c r="GQ40" s="49">
        <f t="shared" si="124"/>
        <v>0.995834</v>
      </c>
      <c r="GR40" s="49">
        <f t="shared" si="125"/>
        <v>2.1902755200000001</v>
      </c>
      <c r="GS40" s="50">
        <f t="shared" si="126"/>
        <v>2.0009583168534388</v>
      </c>
      <c r="GT40" s="28">
        <f t="shared" si="127"/>
        <v>8.5699999999999998E-2</v>
      </c>
      <c r="GU40" s="28">
        <f t="shared" si="128"/>
        <v>0</v>
      </c>
      <c r="GV40" s="28">
        <f t="shared" si="129"/>
        <v>0.85699999999999998</v>
      </c>
      <c r="GW40" s="28">
        <f t="shared" si="130"/>
        <v>0.1714</v>
      </c>
      <c r="GX40" s="28">
        <f t="shared" si="131"/>
        <v>0</v>
      </c>
      <c r="GZ40" s="48">
        <v>1230</v>
      </c>
      <c r="HA40" s="49">
        <v>1480</v>
      </c>
      <c r="HB40" s="49">
        <f t="shared" si="134"/>
        <v>0.54325599999999996</v>
      </c>
      <c r="HC40" s="49">
        <f t="shared" si="135"/>
        <v>0.58556799999999998</v>
      </c>
      <c r="HD40" s="49">
        <f t="shared" si="136"/>
        <v>4.0384000000000001E-3</v>
      </c>
      <c r="HE40" s="49">
        <f t="shared" si="137"/>
        <v>1.8204</v>
      </c>
      <c r="HF40" s="49">
        <f t="shared" si="138"/>
        <v>0.63305760000000011</v>
      </c>
      <c r="HG40" s="49">
        <f t="shared" si="139"/>
        <v>16.778399999999998</v>
      </c>
      <c r="HH40" s="49">
        <f t="shared" si="140"/>
        <v>0.75502799999999992</v>
      </c>
      <c r="HI40" s="49">
        <f t="shared" si="141"/>
        <v>0.63305760000000011</v>
      </c>
      <c r="HJ40" s="49">
        <f t="shared" si="142"/>
        <v>4.2541540799999993</v>
      </c>
      <c r="HK40" s="50">
        <f t="shared" si="143"/>
        <v>3.0994504943968355</v>
      </c>
      <c r="HL40" s="28">
        <f t="shared" si="144"/>
        <v>5.4479999999999994E-2</v>
      </c>
      <c r="HM40" s="28">
        <f t="shared" si="145"/>
        <v>0</v>
      </c>
      <c r="HN40" s="28">
        <f t="shared" si="146"/>
        <v>0.54479999999999995</v>
      </c>
      <c r="HO40" s="28">
        <f t="shared" si="147"/>
        <v>0.10895999999999999</v>
      </c>
      <c r="HP40" s="28">
        <f t="shared" si="148"/>
        <v>0</v>
      </c>
    </row>
    <row r="41" spans="1:224" x14ac:dyDescent="0.25">
      <c r="A41" s="1"/>
      <c r="B41" s="6"/>
      <c r="C41" s="334" t="s">
        <v>127</v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6"/>
      <c r="AG41" s="7"/>
      <c r="AH41" s="1"/>
      <c r="AI41" s="1"/>
      <c r="AJ41" s="118" t="s">
        <v>8261</v>
      </c>
      <c r="AK41" s="119"/>
      <c r="AL41" s="119"/>
      <c r="AM41" s="119"/>
      <c r="AN41" s="119"/>
      <c r="AO41" s="119"/>
      <c r="AP41" s="119"/>
      <c r="AQ41" s="119"/>
      <c r="AR41" s="119"/>
      <c r="AS41" s="119"/>
      <c r="AT41" s="120">
        <v>1.95</v>
      </c>
      <c r="AU41" s="120"/>
      <c r="AV41" s="120"/>
      <c r="AW41" s="120">
        <v>132</v>
      </c>
      <c r="AX41" s="120"/>
      <c r="AY41" s="120"/>
      <c r="AZ41" s="120"/>
      <c r="BA41" s="121"/>
      <c r="BB41" s="116"/>
      <c r="BC41" s="76"/>
      <c r="BE41" s="28">
        <v>1</v>
      </c>
      <c r="BF41" s="28">
        <v>0</v>
      </c>
      <c r="BW41">
        <v>26</v>
      </c>
      <c r="BY41" s="36">
        <f t="shared" si="31"/>
        <v>1.1831848925199222</v>
      </c>
      <c r="BZ41" s="36">
        <f t="shared" si="32"/>
        <v>1.1479842183977322</v>
      </c>
      <c r="CA41" s="36">
        <f t="shared" si="159"/>
        <v>1.5826876171584425</v>
      </c>
      <c r="CB41" s="36">
        <f t="shared" si="34"/>
        <v>1.9502069228861889</v>
      </c>
      <c r="CC41" s="36">
        <f t="shared" si="35"/>
        <v>2.0040152938259359</v>
      </c>
      <c r="CD41" s="36">
        <f t="shared" si="36"/>
        <v>1.7060658864368956</v>
      </c>
      <c r="CE41" s="36">
        <f t="shared" si="37"/>
        <v>2.4870158393255641</v>
      </c>
      <c r="CJ41" s="78"/>
      <c r="CK41" s="78"/>
      <c r="CL41" s="78"/>
      <c r="CM41" s="78"/>
      <c r="CN41" s="95"/>
      <c r="CO41" s="95"/>
      <c r="CP41" s="95"/>
      <c r="CQ41" s="95"/>
      <c r="CS41" s="26"/>
      <c r="CT41" s="27"/>
      <c r="CU41" s="24"/>
      <c r="CV41" s="24"/>
      <c r="CW41" s="27"/>
      <c r="CZ41" s="41">
        <v>1644</v>
      </c>
      <c r="DA41" s="1">
        <v>2180</v>
      </c>
      <c r="DB41" s="49">
        <f t="shared" si="169"/>
        <v>0</v>
      </c>
      <c r="DC41" s="49">
        <f t="shared" si="170"/>
        <v>3.58392</v>
      </c>
      <c r="DD41" s="49">
        <f t="shared" si="171"/>
        <v>3.4195199999999999</v>
      </c>
      <c r="DE41" s="49">
        <f t="shared" si="172"/>
        <v>10.936</v>
      </c>
      <c r="DF41" s="49">
        <f t="shared" si="164"/>
        <v>0.49212</v>
      </c>
      <c r="DG41" s="49">
        <f t="shared" si="173"/>
        <v>3.4195199999999999</v>
      </c>
      <c r="DH41" s="49">
        <f t="shared" si="174"/>
        <v>0.32879999999999998</v>
      </c>
      <c r="DI41" s="50">
        <f t="shared" si="175"/>
        <v>1.1831848925199222</v>
      </c>
      <c r="DJ41" s="49">
        <f t="shared" si="47"/>
        <v>0.16439999999999999</v>
      </c>
      <c r="DK41" s="49">
        <f t="shared" si="48"/>
        <v>0</v>
      </c>
      <c r="DL41" s="49">
        <f t="shared" si="49"/>
        <v>3.2879999999999998</v>
      </c>
      <c r="DM41" s="49">
        <f t="shared" si="50"/>
        <v>0.32879999999999998</v>
      </c>
      <c r="DN41" s="49">
        <f t="shared" si="51"/>
        <v>0</v>
      </c>
      <c r="DO41" s="49"/>
      <c r="DP41" s="41">
        <v>1644</v>
      </c>
      <c r="DQ41" s="1">
        <v>2180</v>
      </c>
      <c r="DR41" s="49">
        <f t="shared" si="54"/>
        <v>0.83363200000000004</v>
      </c>
      <c r="DS41" s="49">
        <f t="shared" si="55"/>
        <v>0.36285000000000001</v>
      </c>
      <c r="DT41" s="49">
        <f t="shared" si="56"/>
        <v>3.58392</v>
      </c>
      <c r="DU41" s="49">
        <f t="shared" si="57"/>
        <v>2.2848739999999998</v>
      </c>
      <c r="DV41" s="49">
        <f t="shared" si="58"/>
        <v>11.66</v>
      </c>
      <c r="DW41" s="49">
        <f t="shared" si="59"/>
        <v>0.52469999999999994</v>
      </c>
      <c r="DX41" s="49">
        <f t="shared" si="60"/>
        <v>2.2848739999999998</v>
      </c>
      <c r="DY41" s="49">
        <f t="shared" si="61"/>
        <v>1.3047096000000002</v>
      </c>
      <c r="DZ41" s="50">
        <f t="shared" si="62"/>
        <v>1.1479842183977322</v>
      </c>
      <c r="EA41" s="49">
        <f t="shared" si="63"/>
        <v>0.102564</v>
      </c>
      <c r="EB41" s="49">
        <f t="shared" si="64"/>
        <v>0</v>
      </c>
      <c r="EC41" s="49">
        <f t="shared" si="65"/>
        <v>2.4420000000000002</v>
      </c>
      <c r="ED41" s="49">
        <f t="shared" si="66"/>
        <v>0.14358959999999998</v>
      </c>
      <c r="EE41" s="49">
        <f t="shared" si="67"/>
        <v>0</v>
      </c>
      <c r="EF41" s="1"/>
      <c r="EG41" s="48">
        <v>1850</v>
      </c>
      <c r="EH41" s="49">
        <v>2180</v>
      </c>
      <c r="EI41" s="49">
        <f t="shared" si="68"/>
        <v>1.0164280000000001</v>
      </c>
      <c r="EJ41" s="49">
        <f t="shared" si="69"/>
        <v>0.16927800000000001</v>
      </c>
      <c r="EK41" s="49">
        <f t="shared" si="70"/>
        <v>4.0330000000000004</v>
      </c>
      <c r="EL41" s="49">
        <f t="shared" si="71"/>
        <v>2.721546</v>
      </c>
      <c r="EM41" s="49">
        <f t="shared" si="72"/>
        <v>13.596</v>
      </c>
      <c r="EN41" s="49">
        <f t="shared" si="73"/>
        <v>0.61182000000000003</v>
      </c>
      <c r="EO41" s="49">
        <f t="shared" si="74"/>
        <v>2.721546</v>
      </c>
      <c r="EP41" s="49">
        <f t="shared" si="75"/>
        <v>3.0496131600000003</v>
      </c>
      <c r="EQ41" s="50">
        <f t="shared" si="76"/>
        <v>1.5826876171584425</v>
      </c>
      <c r="ER41" s="28">
        <f t="shared" si="77"/>
        <v>0.125748</v>
      </c>
      <c r="ES41" s="28">
        <f t="shared" si="78"/>
        <v>0</v>
      </c>
      <c r="ET41" s="28">
        <f t="shared" si="79"/>
        <v>2.9940000000000002</v>
      </c>
      <c r="EU41" s="28">
        <f t="shared" si="80"/>
        <v>0.17604719999999999</v>
      </c>
      <c r="EV41" s="28">
        <f t="shared" si="81"/>
        <v>0</v>
      </c>
      <c r="EX41" s="48">
        <v>1850</v>
      </c>
      <c r="EY41" s="49">
        <v>2180</v>
      </c>
      <c r="EZ41" s="49">
        <f t="shared" si="84"/>
        <v>1.0164280000000001</v>
      </c>
      <c r="FA41" s="49">
        <f t="shared" si="85"/>
        <v>0.44126399999999999</v>
      </c>
      <c r="FB41" s="49">
        <f t="shared" si="86"/>
        <v>0.38990999999999998</v>
      </c>
      <c r="FC41" s="49">
        <f t="shared" si="87"/>
        <v>4.0330000000000004</v>
      </c>
      <c r="FD41" s="49">
        <f t="shared" si="88"/>
        <v>2.091234</v>
      </c>
      <c r="FE41" s="49">
        <f t="shared" si="89"/>
        <v>17.948</v>
      </c>
      <c r="FF41" s="49">
        <f t="shared" si="90"/>
        <v>0.80765999999999993</v>
      </c>
      <c r="FG41" s="49">
        <f t="shared" si="91"/>
        <v>2.091234</v>
      </c>
      <c r="FH41" s="49">
        <f t="shared" si="92"/>
        <v>5.1832996799999993</v>
      </c>
      <c r="FI41" s="50">
        <f t="shared" si="93"/>
        <v>2.0040152938259359</v>
      </c>
      <c r="FJ41" s="28">
        <f t="shared" si="94"/>
        <v>9.4163999999999998E-2</v>
      </c>
      <c r="FK41" s="28">
        <f t="shared" si="95"/>
        <v>0</v>
      </c>
      <c r="FL41" s="28">
        <f t="shared" si="96"/>
        <v>2.242</v>
      </c>
      <c r="FM41" s="28">
        <f t="shared" si="97"/>
        <v>0.13182959999999999</v>
      </c>
      <c r="FN41" s="28">
        <f t="shared" si="98"/>
        <v>0</v>
      </c>
      <c r="FQ41" s="48">
        <v>1850</v>
      </c>
      <c r="FR41" s="49">
        <v>2180</v>
      </c>
      <c r="FS41" s="49">
        <f t="shared" si="101"/>
        <v>0.994224</v>
      </c>
      <c r="FT41" s="49">
        <f t="shared" si="102"/>
        <v>0.22225600000000001</v>
      </c>
      <c r="FU41" s="49">
        <f t="shared" si="103"/>
        <v>0.39278000000000002</v>
      </c>
      <c r="FV41" s="49">
        <f t="shared" si="104"/>
        <v>4.0330000000000004</v>
      </c>
      <c r="FW41" s="49">
        <f t="shared" si="105"/>
        <v>2.2972400000000004</v>
      </c>
      <c r="FX41" s="49">
        <f t="shared" si="106"/>
        <v>15.291</v>
      </c>
      <c r="FY41" s="49">
        <f t="shared" si="107"/>
        <v>0.68809500000000001</v>
      </c>
      <c r="FZ41" s="49">
        <f t="shared" si="108"/>
        <v>2.2972400000000004</v>
      </c>
      <c r="GA41" s="49">
        <f t="shared" si="168"/>
        <v>4.8798495200000005</v>
      </c>
      <c r="GB41" s="50">
        <f t="shared" si="110"/>
        <v>1.9502069228861889</v>
      </c>
      <c r="GC41" s="28">
        <f t="shared" si="111"/>
        <v>0.1265</v>
      </c>
      <c r="GD41" s="28">
        <f t="shared" si="112"/>
        <v>0</v>
      </c>
      <c r="GE41" s="28">
        <f t="shared" si="113"/>
        <v>1.2649999999999999</v>
      </c>
      <c r="GF41" s="28">
        <f t="shared" si="114"/>
        <v>0.253</v>
      </c>
      <c r="GG41" s="28">
        <f t="shared" si="115"/>
        <v>0</v>
      </c>
      <c r="GI41" s="48">
        <v>1850</v>
      </c>
      <c r="GJ41" s="49">
        <v>2180</v>
      </c>
      <c r="GK41" s="49">
        <f t="shared" si="118"/>
        <v>0.83101599999999998</v>
      </c>
      <c r="GL41" s="49">
        <f t="shared" si="119"/>
        <v>0.30410999999999999</v>
      </c>
      <c r="GM41" s="49">
        <f t="shared" si="120"/>
        <v>4.0330000000000004</v>
      </c>
      <c r="GN41" s="49">
        <f t="shared" si="121"/>
        <v>2.7501740000000003</v>
      </c>
      <c r="GO41" s="49">
        <f t="shared" si="122"/>
        <v>16.202999999999999</v>
      </c>
      <c r="GP41" s="49">
        <f t="shared" si="123"/>
        <v>0.72913499999999998</v>
      </c>
      <c r="GQ41" s="49">
        <f t="shared" si="124"/>
        <v>2.7501740000000003</v>
      </c>
      <c r="GR41" s="49">
        <f t="shared" si="125"/>
        <v>3.4012547199999998</v>
      </c>
      <c r="GS41" s="50">
        <f t="shared" si="126"/>
        <v>1.7060658864368956</v>
      </c>
      <c r="GT41" s="28">
        <f t="shared" si="127"/>
        <v>0.1477</v>
      </c>
      <c r="GU41" s="28">
        <f t="shared" si="128"/>
        <v>0</v>
      </c>
      <c r="GV41" s="28">
        <f t="shared" si="129"/>
        <v>1.4770000000000001</v>
      </c>
      <c r="GW41" s="28">
        <f t="shared" si="130"/>
        <v>0.2954</v>
      </c>
      <c r="GX41" s="28">
        <f t="shared" si="131"/>
        <v>0</v>
      </c>
      <c r="GZ41" s="48">
        <v>1850</v>
      </c>
      <c r="HA41" s="49">
        <v>2180</v>
      </c>
      <c r="HB41" s="49">
        <f t="shared" si="134"/>
        <v>0.83101599999999998</v>
      </c>
      <c r="HC41" s="49">
        <f t="shared" si="135"/>
        <v>0.91036799999999996</v>
      </c>
      <c r="HD41" s="49">
        <f t="shared" si="136"/>
        <v>6.2784000000000008E-3</v>
      </c>
      <c r="HE41" s="49">
        <f t="shared" si="137"/>
        <v>4.0330000000000004</v>
      </c>
      <c r="HF41" s="49">
        <f t="shared" si="138"/>
        <v>2.1688576000000004</v>
      </c>
      <c r="HG41" s="49">
        <f t="shared" si="139"/>
        <v>27.038399999999999</v>
      </c>
      <c r="HH41" s="49">
        <f t="shared" si="140"/>
        <v>1.216728</v>
      </c>
      <c r="HI41" s="49">
        <f t="shared" si="141"/>
        <v>2.1688576000000004</v>
      </c>
      <c r="HJ41" s="49">
        <f t="shared" si="142"/>
        <v>6.6445492799999997</v>
      </c>
      <c r="HK41" s="50">
        <f t="shared" si="143"/>
        <v>2.4870158393255641</v>
      </c>
      <c r="HL41" s="28">
        <f t="shared" si="144"/>
        <v>0.11648</v>
      </c>
      <c r="HM41" s="28">
        <f t="shared" si="145"/>
        <v>0</v>
      </c>
      <c r="HN41" s="28">
        <f t="shared" si="146"/>
        <v>1.1648000000000001</v>
      </c>
      <c r="HO41" s="28">
        <f t="shared" si="147"/>
        <v>0.23296</v>
      </c>
      <c r="HP41" s="28">
        <f t="shared" si="148"/>
        <v>0</v>
      </c>
    </row>
    <row r="42" spans="1:224" x14ac:dyDescent="0.25">
      <c r="A42" s="1"/>
      <c r="B42" s="6"/>
      <c r="C42" s="340" t="s">
        <v>131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2"/>
      <c r="AG42" s="7"/>
      <c r="AH42" s="1"/>
      <c r="AI42" s="1"/>
      <c r="AJ42" s="118" t="s">
        <v>133</v>
      </c>
      <c r="AK42" s="119"/>
      <c r="AL42" s="119"/>
      <c r="AM42" s="119"/>
      <c r="AN42" s="119"/>
      <c r="AO42" s="119"/>
      <c r="AP42" s="119"/>
      <c r="AQ42" s="119"/>
      <c r="AR42" s="119"/>
      <c r="AS42" s="119"/>
      <c r="AT42" s="120">
        <v>3.3</v>
      </c>
      <c r="AU42" s="120"/>
      <c r="AV42" s="120"/>
      <c r="AW42" s="120">
        <v>146</v>
      </c>
      <c r="AX42" s="120"/>
      <c r="AY42" s="120"/>
      <c r="AZ42" s="120"/>
      <c r="BA42" s="121"/>
      <c r="BB42" s="116"/>
      <c r="BC42" s="76"/>
      <c r="BE42" s="28">
        <v>1</v>
      </c>
      <c r="BF42" s="28">
        <v>0</v>
      </c>
      <c r="BW42">
        <v>27</v>
      </c>
      <c r="BY42" s="36">
        <f t="shared" si="31"/>
        <v>1.1892511777832879</v>
      </c>
      <c r="BZ42" s="36">
        <f t="shared" si="32"/>
        <v>1.1600313662286139</v>
      </c>
      <c r="CA42" s="36">
        <f t="shared" si="159"/>
        <v>1.6509742003471362</v>
      </c>
      <c r="CB42" s="36">
        <f t="shared" si="34"/>
        <v>2.1116118646169104</v>
      </c>
      <c r="CC42" s="36">
        <f t="shared" si="35"/>
        <v>2.1776337961815027</v>
      </c>
      <c r="CD42" s="36">
        <f t="shared" si="36"/>
        <v>1.8201328167617157</v>
      </c>
      <c r="CE42" s="36">
        <f t="shared" si="37"/>
        <v>2.7963202578725515</v>
      </c>
      <c r="CI42" s="25"/>
      <c r="CJ42" s="78"/>
      <c r="CK42" s="78"/>
      <c r="CL42" s="78"/>
      <c r="CM42" s="78"/>
      <c r="CN42" s="95"/>
      <c r="CO42" s="95"/>
      <c r="CP42" s="95"/>
      <c r="CQ42" s="95"/>
      <c r="CS42" s="26"/>
      <c r="CT42" s="27"/>
      <c r="CU42" s="24"/>
      <c r="CV42" s="24"/>
      <c r="CW42" s="27"/>
      <c r="CZ42" s="41">
        <v>1480</v>
      </c>
      <c r="DA42" s="1">
        <v>2180</v>
      </c>
      <c r="DB42" s="49">
        <f t="shared" si="169"/>
        <v>0</v>
      </c>
      <c r="DC42" s="49">
        <f t="shared" si="170"/>
        <v>3.2263999999999999</v>
      </c>
      <c r="DD42" s="49">
        <f t="shared" si="171"/>
        <v>3.0783999999999998</v>
      </c>
      <c r="DE42" s="49">
        <f t="shared" si="172"/>
        <v>10.280000000000001</v>
      </c>
      <c r="DF42" s="49">
        <f t="shared" si="164"/>
        <v>0.46260000000000001</v>
      </c>
      <c r="DG42" s="49">
        <f t="shared" si="173"/>
        <v>3.0783999999999998</v>
      </c>
      <c r="DH42" s="49">
        <f t="shared" si="174"/>
        <v>0.29599999999999999</v>
      </c>
      <c r="DI42" s="50">
        <f t="shared" si="175"/>
        <v>1.1892511777832879</v>
      </c>
      <c r="DJ42" s="49">
        <f t="shared" si="47"/>
        <v>0.14799999999999999</v>
      </c>
      <c r="DK42" s="49">
        <f t="shared" si="48"/>
        <v>0</v>
      </c>
      <c r="DL42" s="49">
        <f t="shared" si="49"/>
        <v>2.96</v>
      </c>
      <c r="DM42" s="49">
        <f t="shared" si="50"/>
        <v>0.29599999999999999</v>
      </c>
      <c r="DN42" s="49">
        <f t="shared" si="51"/>
        <v>0</v>
      </c>
      <c r="DO42" s="49"/>
      <c r="DP42" s="41">
        <v>1480</v>
      </c>
      <c r="DQ42" s="1">
        <v>2180</v>
      </c>
      <c r="DR42" s="49">
        <f t="shared" si="54"/>
        <v>0.79788000000000003</v>
      </c>
      <c r="DS42" s="49">
        <f t="shared" si="55"/>
        <v>0.36285000000000001</v>
      </c>
      <c r="DT42" s="49">
        <f t="shared" si="56"/>
        <v>3.2263999999999999</v>
      </c>
      <c r="DU42" s="49">
        <f t="shared" si="57"/>
        <v>1.9768819999999998</v>
      </c>
      <c r="DV42" s="49">
        <f t="shared" si="58"/>
        <v>10.675999999999998</v>
      </c>
      <c r="DW42" s="49">
        <f t="shared" si="59"/>
        <v>0.4804199999999999</v>
      </c>
      <c r="DX42" s="49">
        <f t="shared" si="60"/>
        <v>1.9768819999999998</v>
      </c>
      <c r="DY42" s="49">
        <f t="shared" si="61"/>
        <v>1.2854232000000001</v>
      </c>
      <c r="DZ42" s="50">
        <f t="shared" si="62"/>
        <v>1.1600313662286139</v>
      </c>
      <c r="EA42" s="49">
        <f t="shared" si="63"/>
        <v>8.8788000000000006E-2</v>
      </c>
      <c r="EB42" s="49">
        <f t="shared" si="64"/>
        <v>0</v>
      </c>
      <c r="EC42" s="49">
        <f t="shared" si="65"/>
        <v>2.1139999999999999</v>
      </c>
      <c r="ED42" s="49">
        <f t="shared" si="66"/>
        <v>0.1243032</v>
      </c>
      <c r="EE42" s="49">
        <f t="shared" si="67"/>
        <v>0</v>
      </c>
      <c r="EF42" s="1"/>
      <c r="EG42" s="48">
        <v>1480</v>
      </c>
      <c r="EH42" s="49">
        <v>2180</v>
      </c>
      <c r="EI42" s="49">
        <f t="shared" si="68"/>
        <v>0.91356800000000005</v>
      </c>
      <c r="EJ42" s="49">
        <f t="shared" si="69"/>
        <v>0.16927800000000001</v>
      </c>
      <c r="EK42" s="49">
        <f t="shared" si="70"/>
        <v>3.2263999999999999</v>
      </c>
      <c r="EL42" s="49">
        <f t="shared" si="71"/>
        <v>2.048886</v>
      </c>
      <c r="EM42" s="49">
        <f t="shared" si="72"/>
        <v>12.116</v>
      </c>
      <c r="EN42" s="49">
        <f t="shared" si="73"/>
        <v>0.54521999999999993</v>
      </c>
      <c r="EO42" s="49">
        <f t="shared" si="74"/>
        <v>2.048886</v>
      </c>
      <c r="EP42" s="49">
        <f t="shared" si="75"/>
        <v>2.7325971600000001</v>
      </c>
      <c r="EQ42" s="50">
        <f t="shared" si="76"/>
        <v>1.6509742003471362</v>
      </c>
      <c r="ER42" s="28">
        <f t="shared" si="77"/>
        <v>9.4668000000000002E-2</v>
      </c>
      <c r="ES42" s="28">
        <f t="shared" si="78"/>
        <v>0</v>
      </c>
      <c r="ET42" s="28">
        <f t="shared" si="79"/>
        <v>2.254</v>
      </c>
      <c r="EU42" s="28">
        <f t="shared" si="80"/>
        <v>0.13253519999999999</v>
      </c>
      <c r="EV42" s="28">
        <f t="shared" si="81"/>
        <v>0</v>
      </c>
      <c r="EX42" s="48">
        <v>1480</v>
      </c>
      <c r="EY42" s="49">
        <v>2180</v>
      </c>
      <c r="EZ42" s="49">
        <f t="shared" si="84"/>
        <v>0.91356800000000005</v>
      </c>
      <c r="FA42" s="49">
        <f t="shared" si="85"/>
        <v>0.44126399999999999</v>
      </c>
      <c r="FB42" s="49">
        <f t="shared" si="86"/>
        <v>0.38990999999999998</v>
      </c>
      <c r="FC42" s="49">
        <f t="shared" si="87"/>
        <v>3.2263999999999999</v>
      </c>
      <c r="FD42" s="49">
        <f t="shared" si="88"/>
        <v>1.418574</v>
      </c>
      <c r="FE42" s="49">
        <f t="shared" si="89"/>
        <v>16.468</v>
      </c>
      <c r="FF42" s="49">
        <f t="shared" si="90"/>
        <v>0.74105999999999994</v>
      </c>
      <c r="FG42" s="49">
        <f t="shared" si="91"/>
        <v>1.418574</v>
      </c>
      <c r="FH42" s="49">
        <f t="shared" si="92"/>
        <v>4.8662836799999996</v>
      </c>
      <c r="FI42" s="50">
        <f t="shared" si="93"/>
        <v>2.1776337961815027</v>
      </c>
      <c r="FJ42" s="28">
        <f t="shared" si="94"/>
        <v>6.3084000000000001E-2</v>
      </c>
      <c r="FK42" s="28">
        <f t="shared" si="95"/>
        <v>0</v>
      </c>
      <c r="FL42" s="28">
        <f t="shared" si="96"/>
        <v>1.502</v>
      </c>
      <c r="FM42" s="28">
        <f t="shared" si="97"/>
        <v>8.8317599999999996E-2</v>
      </c>
      <c r="FN42" s="28">
        <f t="shared" si="98"/>
        <v>0</v>
      </c>
      <c r="FQ42" s="48">
        <v>1480</v>
      </c>
      <c r="FR42" s="49">
        <v>2180</v>
      </c>
      <c r="FS42" s="49">
        <f t="shared" si="101"/>
        <v>0.89654400000000001</v>
      </c>
      <c r="FT42" s="49">
        <f t="shared" si="102"/>
        <v>0.22225600000000001</v>
      </c>
      <c r="FU42" s="49">
        <f t="shared" si="103"/>
        <v>0.39278000000000002</v>
      </c>
      <c r="FV42" s="49">
        <f t="shared" si="104"/>
        <v>3.2263999999999999</v>
      </c>
      <c r="FW42" s="49">
        <f t="shared" si="105"/>
        <v>1.6253199999999997</v>
      </c>
      <c r="FX42" s="49">
        <f t="shared" si="106"/>
        <v>14.180999999999999</v>
      </c>
      <c r="FY42" s="49">
        <f t="shared" si="107"/>
        <v>0.63814499999999996</v>
      </c>
      <c r="FZ42" s="49">
        <f t="shared" si="108"/>
        <v>1.6253199999999997</v>
      </c>
      <c r="GA42" s="49">
        <f t="shared" si="168"/>
        <v>4.5494395200000008</v>
      </c>
      <c r="GB42" s="50">
        <f t="shared" si="110"/>
        <v>2.1116118646169104</v>
      </c>
      <c r="GC42" s="28">
        <f t="shared" si="111"/>
        <v>8.9499999999999996E-2</v>
      </c>
      <c r="GD42" s="28">
        <f t="shared" si="112"/>
        <v>0</v>
      </c>
      <c r="GE42" s="28">
        <f t="shared" si="113"/>
        <v>0.89500000000000002</v>
      </c>
      <c r="GF42" s="28">
        <f t="shared" si="114"/>
        <v>0.17899999999999999</v>
      </c>
      <c r="GG42" s="28">
        <f t="shared" si="115"/>
        <v>0</v>
      </c>
      <c r="GI42" s="48">
        <v>1480</v>
      </c>
      <c r="GJ42" s="49">
        <v>2180</v>
      </c>
      <c r="GK42" s="49">
        <f t="shared" si="118"/>
        <v>0.75035600000000002</v>
      </c>
      <c r="GL42" s="49">
        <f t="shared" si="119"/>
        <v>0.30410999999999999</v>
      </c>
      <c r="GM42" s="49">
        <f t="shared" si="120"/>
        <v>3.2263999999999999</v>
      </c>
      <c r="GN42" s="49">
        <f t="shared" si="121"/>
        <v>2.0612339999999998</v>
      </c>
      <c r="GO42" s="49">
        <f t="shared" si="122"/>
        <v>15.093</v>
      </c>
      <c r="GP42" s="49">
        <f t="shared" si="123"/>
        <v>0.67918499999999993</v>
      </c>
      <c r="GQ42" s="49">
        <f t="shared" si="124"/>
        <v>2.0612339999999998</v>
      </c>
      <c r="GR42" s="49">
        <f t="shared" si="125"/>
        <v>3.13205752</v>
      </c>
      <c r="GS42" s="50">
        <f t="shared" si="126"/>
        <v>1.8201328167617157</v>
      </c>
      <c r="GT42" s="28">
        <f t="shared" si="127"/>
        <v>0.11070000000000001</v>
      </c>
      <c r="GU42" s="28">
        <f t="shared" si="128"/>
        <v>0</v>
      </c>
      <c r="GV42" s="28">
        <f t="shared" si="129"/>
        <v>1.107</v>
      </c>
      <c r="GW42" s="28">
        <f t="shared" si="130"/>
        <v>0.22140000000000001</v>
      </c>
      <c r="GX42" s="28">
        <f t="shared" si="131"/>
        <v>0</v>
      </c>
      <c r="GZ42" s="48">
        <v>1480</v>
      </c>
      <c r="HA42" s="49">
        <v>2180</v>
      </c>
      <c r="HB42" s="49">
        <f t="shared" si="134"/>
        <v>0.75035600000000002</v>
      </c>
      <c r="HC42" s="49">
        <f t="shared" si="135"/>
        <v>0.91036799999999996</v>
      </c>
      <c r="HD42" s="49">
        <f t="shared" si="136"/>
        <v>6.2784000000000008E-3</v>
      </c>
      <c r="HE42" s="49">
        <f t="shared" si="137"/>
        <v>3.2263999999999999</v>
      </c>
      <c r="HF42" s="49">
        <f t="shared" si="138"/>
        <v>1.4799175999999998</v>
      </c>
      <c r="HG42" s="49">
        <f t="shared" si="139"/>
        <v>25.928399999999996</v>
      </c>
      <c r="HH42" s="49">
        <f t="shared" si="140"/>
        <v>1.1667779999999999</v>
      </c>
      <c r="HI42" s="49">
        <f t="shared" si="141"/>
        <v>1.4799175999999998</v>
      </c>
      <c r="HJ42" s="49">
        <f t="shared" si="142"/>
        <v>6.3753520800000008</v>
      </c>
      <c r="HK42" s="50">
        <f t="shared" si="143"/>
        <v>2.7963202578725515</v>
      </c>
      <c r="HL42" s="28">
        <f t="shared" si="144"/>
        <v>7.9479999999999995E-2</v>
      </c>
      <c r="HM42" s="28">
        <f t="shared" si="145"/>
        <v>0</v>
      </c>
      <c r="HN42" s="28">
        <f t="shared" si="146"/>
        <v>0.79479999999999995</v>
      </c>
      <c r="HO42" s="28">
        <f t="shared" si="147"/>
        <v>0.15895999999999999</v>
      </c>
      <c r="HP42" s="28">
        <f t="shared" si="148"/>
        <v>0</v>
      </c>
    </row>
    <row r="43" spans="1:224" x14ac:dyDescent="0.25">
      <c r="A43" s="1"/>
      <c r="B43" s="6"/>
      <c r="C43" s="340" t="s">
        <v>129</v>
      </c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2"/>
      <c r="AG43" s="7"/>
      <c r="AH43" s="1"/>
      <c r="AI43" s="1"/>
      <c r="AJ43" s="118" t="s">
        <v>103</v>
      </c>
      <c r="AK43" s="119"/>
      <c r="AL43" s="119"/>
      <c r="AM43" s="119"/>
      <c r="AN43" s="119"/>
      <c r="AO43" s="119"/>
      <c r="AP43" s="119"/>
      <c r="AQ43" s="119"/>
      <c r="AR43" s="119"/>
      <c r="AS43" s="119"/>
      <c r="AT43" s="120">
        <v>3.42</v>
      </c>
      <c r="AU43" s="120"/>
      <c r="AV43" s="120"/>
      <c r="AW43" s="120">
        <v>116</v>
      </c>
      <c r="AX43" s="120"/>
      <c r="AY43" s="120"/>
      <c r="AZ43" s="120"/>
      <c r="BA43" s="121"/>
      <c r="BB43" s="116"/>
      <c r="BC43" s="76"/>
      <c r="BE43" s="28">
        <v>0</v>
      </c>
      <c r="BF43" s="28">
        <v>1</v>
      </c>
      <c r="BW43">
        <v>28</v>
      </c>
      <c r="BY43" s="36">
        <f t="shared" si="31"/>
        <v>1.2782265164186986</v>
      </c>
      <c r="BZ43" s="36">
        <f t="shared" si="32"/>
        <v>1.0727502420987762</v>
      </c>
      <c r="CA43" s="36">
        <f t="shared" si="159"/>
        <v>1.749089268421516</v>
      </c>
      <c r="CB43" s="36">
        <f t="shared" si="34"/>
        <v>2.1800754996038387</v>
      </c>
      <c r="CC43" s="36">
        <f t="shared" si="35"/>
        <v>2.1936545470551989</v>
      </c>
      <c r="CD43" s="36">
        <f t="shared" si="36"/>
        <v>1.8966631393608593</v>
      </c>
      <c r="CE43" s="36">
        <f t="shared" si="37"/>
        <v>2.7711163306629105</v>
      </c>
      <c r="CI43" s="25"/>
      <c r="CJ43" s="78"/>
      <c r="CK43" s="78"/>
      <c r="CL43" s="78"/>
      <c r="CM43" s="78"/>
      <c r="CN43" s="95"/>
      <c r="CO43" s="95"/>
      <c r="CP43" s="95"/>
      <c r="CQ43" s="95"/>
      <c r="CS43" s="26"/>
      <c r="CT43" s="27"/>
      <c r="CU43" s="24"/>
      <c r="CV43" s="24"/>
      <c r="CW43" s="27"/>
      <c r="CZ43" s="41">
        <f>1535+$DC$17</f>
        <v>1535</v>
      </c>
      <c r="DA43" s="1">
        <f>1480</f>
        <v>1480</v>
      </c>
      <c r="DB43" s="49">
        <f t="shared" si="169"/>
        <v>0</v>
      </c>
      <c r="DC43" s="49">
        <f t="shared" si="170"/>
        <v>2.2717999999999998</v>
      </c>
      <c r="DD43" s="49">
        <f t="shared" si="171"/>
        <v>2.1182999999999996</v>
      </c>
      <c r="DE43" s="49">
        <f t="shared" si="172"/>
        <v>7.5650000000000004</v>
      </c>
      <c r="DF43" s="49">
        <f t="shared" si="164"/>
        <v>0.34042499999999998</v>
      </c>
      <c r="DG43" s="49">
        <f t="shared" si="173"/>
        <v>2.1182999999999996</v>
      </c>
      <c r="DH43" s="49">
        <f t="shared" si="174"/>
        <v>0.44514999999999999</v>
      </c>
      <c r="DI43" s="50">
        <f t="shared" si="175"/>
        <v>1.2782265164186986</v>
      </c>
      <c r="DJ43" s="49">
        <f t="shared" si="47"/>
        <v>0</v>
      </c>
      <c r="DK43" s="49">
        <f t="shared" si="48"/>
        <v>0.1535</v>
      </c>
      <c r="DL43" s="49">
        <f t="shared" si="49"/>
        <v>1.5349999999999999</v>
      </c>
      <c r="DM43" s="49">
        <f t="shared" si="50"/>
        <v>0</v>
      </c>
      <c r="DN43" s="49">
        <f t="shared" si="51"/>
        <v>0.44514999999999999</v>
      </c>
      <c r="DO43" s="49"/>
      <c r="DP43" s="41">
        <f>1535+$DC$17</f>
        <v>1535</v>
      </c>
      <c r="DQ43" s="1">
        <f>1480</f>
        <v>1480</v>
      </c>
      <c r="DR43" s="49">
        <f t="shared" si="54"/>
        <v>0.65727000000000002</v>
      </c>
      <c r="DS43" s="49">
        <f t="shared" si="55"/>
        <v>0.21934999999999999</v>
      </c>
      <c r="DT43" s="49">
        <f t="shared" si="56"/>
        <v>2.2717999999999998</v>
      </c>
      <c r="DU43" s="49">
        <f t="shared" si="57"/>
        <v>1.3529239999999998</v>
      </c>
      <c r="DV43" s="49">
        <f t="shared" si="58"/>
        <v>8.4939999999999998</v>
      </c>
      <c r="DW43" s="49">
        <f t="shared" si="59"/>
        <v>0.38222999999999996</v>
      </c>
      <c r="DX43" s="49">
        <f t="shared" si="60"/>
        <v>1.3529239999999998</v>
      </c>
      <c r="DY43" s="49">
        <f t="shared" si="61"/>
        <v>0.70191999999999999</v>
      </c>
      <c r="DZ43" s="50">
        <f t="shared" si="62"/>
        <v>1.0727502420987762</v>
      </c>
      <c r="EA43" s="49">
        <f t="shared" si="63"/>
        <v>0</v>
      </c>
      <c r="EB43" s="49">
        <f t="shared" si="64"/>
        <v>4.2256000000000002E-2</v>
      </c>
      <c r="EC43" s="49">
        <f t="shared" si="65"/>
        <v>1.1120000000000001</v>
      </c>
      <c r="ED43" s="49">
        <f t="shared" si="66"/>
        <v>0</v>
      </c>
      <c r="EE43" s="49">
        <f t="shared" si="67"/>
        <v>0</v>
      </c>
      <c r="EG43" s="48">
        <v>1535</v>
      </c>
      <c r="EH43" s="49">
        <v>1480</v>
      </c>
      <c r="EI43" s="49">
        <f t="shared" si="68"/>
        <v>0.744058</v>
      </c>
      <c r="EJ43" s="49">
        <f t="shared" si="69"/>
        <v>0.106978</v>
      </c>
      <c r="EK43" s="49">
        <f t="shared" si="70"/>
        <v>2.2717999999999998</v>
      </c>
      <c r="EL43" s="49">
        <f t="shared" si="71"/>
        <v>1.375848</v>
      </c>
      <c r="EM43" s="49">
        <f t="shared" si="72"/>
        <v>8.3539999999999992</v>
      </c>
      <c r="EN43" s="49">
        <f t="shared" si="73"/>
        <v>0.37592999999999993</v>
      </c>
      <c r="EO43" s="49">
        <f t="shared" si="74"/>
        <v>1.375848</v>
      </c>
      <c r="EP43" s="49">
        <f t="shared" si="75"/>
        <v>2.221803</v>
      </c>
      <c r="EQ43" s="50">
        <f t="shared" si="76"/>
        <v>1.749089268421516</v>
      </c>
      <c r="ER43" s="28">
        <f t="shared" si="77"/>
        <v>0</v>
      </c>
      <c r="ES43" s="28">
        <f t="shared" si="78"/>
        <v>4.4915999999999998E-2</v>
      </c>
      <c r="ET43" s="28">
        <f t="shared" si="79"/>
        <v>1.1819999999999999</v>
      </c>
      <c r="EU43" s="28">
        <f t="shared" si="80"/>
        <v>0</v>
      </c>
      <c r="EV43" s="28">
        <f t="shared" si="81"/>
        <v>0.15451103999999999</v>
      </c>
      <c r="EX43" s="48">
        <v>1535</v>
      </c>
      <c r="EY43" s="49">
        <v>1480</v>
      </c>
      <c r="EZ43" s="49">
        <f t="shared" si="84"/>
        <v>0.744058</v>
      </c>
      <c r="FA43" s="49">
        <f t="shared" si="85"/>
        <v>0.278864</v>
      </c>
      <c r="FB43" s="49">
        <f t="shared" si="86"/>
        <v>0.24640999999999999</v>
      </c>
      <c r="FC43" s="49">
        <f t="shared" si="87"/>
        <v>2.2717999999999998</v>
      </c>
      <c r="FD43" s="49">
        <f t="shared" si="88"/>
        <v>0.97183999999999993</v>
      </c>
      <c r="FE43" s="49">
        <f t="shared" si="89"/>
        <v>10.282</v>
      </c>
      <c r="FF43" s="49">
        <f t="shared" si="90"/>
        <v>0.46268999999999999</v>
      </c>
      <c r="FG43" s="49">
        <f t="shared" si="91"/>
        <v>0.97183999999999993</v>
      </c>
      <c r="FH43" s="49">
        <f t="shared" si="92"/>
        <v>3.5490143999999999</v>
      </c>
      <c r="FI43" s="50">
        <f t="shared" si="93"/>
        <v>2.1936545470551989</v>
      </c>
      <c r="FJ43" s="28">
        <f t="shared" si="94"/>
        <v>0</v>
      </c>
      <c r="FK43" s="28">
        <f t="shared" si="95"/>
        <v>3.0627999999999999E-2</v>
      </c>
      <c r="FL43" s="28">
        <f t="shared" si="96"/>
        <v>0.80600000000000005</v>
      </c>
      <c r="FM43" s="28">
        <f t="shared" si="97"/>
        <v>0</v>
      </c>
      <c r="FN43" s="28">
        <f t="shared" si="98"/>
        <v>0.10536031999999999</v>
      </c>
      <c r="FQ43" s="48">
        <v>1535</v>
      </c>
      <c r="FR43" s="49">
        <v>1480</v>
      </c>
      <c r="FS43" s="49">
        <f t="shared" si="101"/>
        <v>0.72626400000000002</v>
      </c>
      <c r="FT43" s="49">
        <f t="shared" si="102"/>
        <v>0.14105599999999999</v>
      </c>
      <c r="FU43" s="49">
        <f t="shared" si="103"/>
        <v>0.24928</v>
      </c>
      <c r="FV43" s="49">
        <f t="shared" si="104"/>
        <v>2.2717999999999998</v>
      </c>
      <c r="FW43" s="49">
        <f t="shared" si="105"/>
        <v>1.0601999999999998</v>
      </c>
      <c r="FX43" s="49">
        <f t="shared" si="106"/>
        <v>10.145999999999999</v>
      </c>
      <c r="FY43" s="49">
        <f t="shared" si="107"/>
        <v>0.45656999999999992</v>
      </c>
      <c r="FZ43" s="49">
        <f t="shared" si="108"/>
        <v>1.0601999999999998</v>
      </c>
      <c r="GA43" s="49">
        <f t="shared" si="168"/>
        <v>3.4359255200000005</v>
      </c>
      <c r="GB43" s="50">
        <f t="shared" si="110"/>
        <v>2.1800754996038387</v>
      </c>
      <c r="GC43" s="28">
        <f t="shared" si="111"/>
        <v>0</v>
      </c>
      <c r="GD43" s="28">
        <f t="shared" si="112"/>
        <v>9.5000000000000001E-2</v>
      </c>
      <c r="GE43" s="28">
        <f t="shared" si="113"/>
        <v>0.95</v>
      </c>
      <c r="GF43" s="28">
        <f t="shared" si="114"/>
        <v>0</v>
      </c>
      <c r="GG43" s="28">
        <f t="shared" si="115"/>
        <v>0.24937500000000001</v>
      </c>
      <c r="GI43" s="48">
        <v>1535</v>
      </c>
      <c r="GJ43" s="49">
        <v>1480</v>
      </c>
      <c r="GK43" s="49">
        <f t="shared" si="118"/>
        <v>0.60974600000000001</v>
      </c>
      <c r="GL43" s="49">
        <f t="shared" si="119"/>
        <v>0.19561000000000001</v>
      </c>
      <c r="GM43" s="49">
        <f t="shared" si="120"/>
        <v>2.2717999999999998</v>
      </c>
      <c r="GN43" s="49">
        <f t="shared" si="121"/>
        <v>1.3502439999999998</v>
      </c>
      <c r="GO43" s="49">
        <f t="shared" si="122"/>
        <v>11.058</v>
      </c>
      <c r="GP43" s="49">
        <f t="shared" si="123"/>
        <v>0.49761</v>
      </c>
      <c r="GQ43" s="49">
        <f t="shared" si="124"/>
        <v>1.3502439999999998</v>
      </c>
      <c r="GR43" s="49">
        <f t="shared" si="125"/>
        <v>2.4609853199999998</v>
      </c>
      <c r="GS43" s="50">
        <f t="shared" si="126"/>
        <v>1.8966631393608593</v>
      </c>
      <c r="GT43" s="28">
        <f t="shared" si="127"/>
        <v>0</v>
      </c>
      <c r="GU43" s="28">
        <f t="shared" si="128"/>
        <v>0.1162</v>
      </c>
      <c r="GV43" s="28">
        <f t="shared" si="129"/>
        <v>1.1619999999999999</v>
      </c>
      <c r="GW43" s="28">
        <f t="shared" si="130"/>
        <v>0</v>
      </c>
      <c r="GX43" s="28">
        <f t="shared" si="131"/>
        <v>0.28120400000000001</v>
      </c>
      <c r="GZ43" s="48">
        <v>1535</v>
      </c>
      <c r="HA43" s="49">
        <v>1480</v>
      </c>
      <c r="HB43" s="49">
        <f t="shared" si="134"/>
        <v>0.60974600000000001</v>
      </c>
      <c r="HC43" s="49">
        <f t="shared" si="135"/>
        <v>0.58556799999999998</v>
      </c>
      <c r="HD43" s="49">
        <f t="shared" si="136"/>
        <v>4.0384000000000001E-3</v>
      </c>
      <c r="HE43" s="49">
        <f t="shared" si="137"/>
        <v>2.2717999999999998</v>
      </c>
      <c r="HF43" s="49">
        <f t="shared" si="138"/>
        <v>0.9874676</v>
      </c>
      <c r="HG43" s="49">
        <f t="shared" si="139"/>
        <v>17.693399999999997</v>
      </c>
      <c r="HH43" s="49">
        <f t="shared" si="140"/>
        <v>0.79620299999999988</v>
      </c>
      <c r="HI43" s="49">
        <f t="shared" si="141"/>
        <v>0.9874676</v>
      </c>
      <c r="HJ43" s="49">
        <f t="shared" si="142"/>
        <v>4.51175148</v>
      </c>
      <c r="HK43" s="50">
        <f t="shared" si="143"/>
        <v>2.7711163306629105</v>
      </c>
      <c r="HL43" s="28">
        <f t="shared" si="144"/>
        <v>0</v>
      </c>
      <c r="HM43" s="28">
        <f t="shared" si="145"/>
        <v>8.498E-2</v>
      </c>
      <c r="HN43" s="28">
        <f t="shared" si="146"/>
        <v>0.8498</v>
      </c>
      <c r="HO43" s="28">
        <f t="shared" si="147"/>
        <v>0</v>
      </c>
      <c r="HP43" s="28">
        <f t="shared" si="148"/>
        <v>0.20565159999999999</v>
      </c>
    </row>
    <row r="44" spans="1:224" x14ac:dyDescent="0.25">
      <c r="A44" s="1"/>
      <c r="B44" s="6"/>
      <c r="C44" s="337" t="s">
        <v>130</v>
      </c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9"/>
      <c r="AG44" s="7"/>
      <c r="AH44" s="1"/>
      <c r="AI44" s="1"/>
      <c r="AJ44" s="118" t="s">
        <v>104</v>
      </c>
      <c r="AK44" s="119"/>
      <c r="AL44" s="119"/>
      <c r="AM44" s="119"/>
      <c r="AN44" s="119"/>
      <c r="AO44" s="119"/>
      <c r="AP44" s="119"/>
      <c r="AQ44" s="119"/>
      <c r="AR44" s="119"/>
      <c r="AS44" s="119"/>
      <c r="AT44" s="120">
        <v>3.2</v>
      </c>
      <c r="AU44" s="120"/>
      <c r="AV44" s="120"/>
      <c r="AW44" s="120">
        <v>205</v>
      </c>
      <c r="AX44" s="120"/>
      <c r="AY44" s="120"/>
      <c r="AZ44" s="120"/>
      <c r="BA44" s="121"/>
      <c r="BB44" s="116"/>
      <c r="BC44" s="76"/>
      <c r="BE44" s="28">
        <v>0</v>
      </c>
      <c r="BF44" s="28">
        <v>1</v>
      </c>
      <c r="BW44">
        <v>29</v>
      </c>
      <c r="BY44" s="36">
        <f t="shared" si="31"/>
        <v>1.2927653263019117</v>
      </c>
      <c r="BZ44" s="36">
        <f t="shared" si="32"/>
        <v>1.095983849703362</v>
      </c>
      <c r="CA44" s="36">
        <f t="shared" si="159"/>
        <v>1.8194135354867063</v>
      </c>
      <c r="CB44" s="36">
        <f t="shared" si="34"/>
        <v>2.3509739727532417</v>
      </c>
      <c r="CC44" s="36">
        <f t="shared" si="35"/>
        <v>2.3742165458141069</v>
      </c>
      <c r="CD44" s="36">
        <f t="shared" si="36"/>
        <v>2.0207308943089428</v>
      </c>
      <c r="CE44" s="36">
        <f t="shared" si="37"/>
        <v>3.1120200395517466</v>
      </c>
      <c r="CI44" s="25"/>
      <c r="CJ44" s="78"/>
      <c r="CK44" s="78"/>
      <c r="CL44" s="78"/>
      <c r="CM44" s="78"/>
      <c r="CN44" s="95"/>
      <c r="CO44" s="95"/>
      <c r="CP44" s="95"/>
      <c r="CQ44" s="95"/>
      <c r="CS44" s="26"/>
      <c r="CT44" s="27"/>
      <c r="CU44" s="24"/>
      <c r="CV44" s="24"/>
      <c r="CW44" s="27"/>
      <c r="CZ44" s="41">
        <f>1230+$DC$17</f>
        <v>1230</v>
      </c>
      <c r="DA44" s="1">
        <v>1480</v>
      </c>
      <c r="DB44" s="49">
        <f t="shared" si="169"/>
        <v>0</v>
      </c>
      <c r="DC44" s="49">
        <f t="shared" si="170"/>
        <v>1.8204</v>
      </c>
      <c r="DD44" s="49">
        <f t="shared" si="171"/>
        <v>1.6974</v>
      </c>
      <c r="DE44" s="49">
        <f t="shared" si="172"/>
        <v>6.65</v>
      </c>
      <c r="DF44" s="49">
        <f t="shared" si="164"/>
        <v>0.29925000000000002</v>
      </c>
      <c r="DG44" s="49">
        <f t="shared" si="173"/>
        <v>1.6974</v>
      </c>
      <c r="DH44" s="49">
        <f t="shared" si="174"/>
        <v>0.35669999999999996</v>
      </c>
      <c r="DI44" s="50">
        <f t="shared" si="175"/>
        <v>1.2927653263019117</v>
      </c>
      <c r="DJ44" s="49">
        <f t="shared" si="47"/>
        <v>0</v>
      </c>
      <c r="DK44" s="49">
        <f t="shared" si="48"/>
        <v>0.123</v>
      </c>
      <c r="DL44" s="49">
        <f t="shared" si="49"/>
        <v>1.23</v>
      </c>
      <c r="DM44" s="49">
        <f t="shared" si="50"/>
        <v>0</v>
      </c>
      <c r="DN44" s="49">
        <f t="shared" si="51"/>
        <v>0.35669999999999996</v>
      </c>
      <c r="DO44" s="49"/>
      <c r="DP44" s="41">
        <f>1230+$DC$17</f>
        <v>1230</v>
      </c>
      <c r="DQ44" s="1">
        <v>1480</v>
      </c>
      <c r="DR44" s="49">
        <f t="shared" si="54"/>
        <v>0.59077999999999997</v>
      </c>
      <c r="DS44" s="49">
        <f t="shared" si="55"/>
        <v>0.21934999999999999</v>
      </c>
      <c r="DT44" s="49">
        <f t="shared" si="56"/>
        <v>1.8204</v>
      </c>
      <c r="DU44" s="49">
        <f t="shared" si="57"/>
        <v>0.97960400000000025</v>
      </c>
      <c r="DV44" s="49">
        <f t="shared" si="58"/>
        <v>6.9690000000000003</v>
      </c>
      <c r="DW44" s="49">
        <f t="shared" si="59"/>
        <v>0.31360500000000002</v>
      </c>
      <c r="DX44" s="49">
        <f t="shared" si="60"/>
        <v>0.97960400000000025</v>
      </c>
      <c r="DY44" s="49">
        <f t="shared" si="61"/>
        <v>0.70191999999999999</v>
      </c>
      <c r="DZ44" s="50">
        <f t="shared" si="62"/>
        <v>1.095983849703362</v>
      </c>
      <c r="EA44" s="49">
        <f t="shared" si="63"/>
        <v>0</v>
      </c>
      <c r="EB44" s="49">
        <f t="shared" si="64"/>
        <v>3.0665999999999999E-2</v>
      </c>
      <c r="EC44" s="49">
        <f t="shared" si="65"/>
        <v>0.80700000000000005</v>
      </c>
      <c r="ED44" s="49">
        <f t="shared" si="66"/>
        <v>0</v>
      </c>
      <c r="EE44" s="49">
        <f t="shared" si="67"/>
        <v>0</v>
      </c>
      <c r="EG44" s="48">
        <v>1230</v>
      </c>
      <c r="EH44" s="49">
        <v>1480</v>
      </c>
      <c r="EI44" s="49">
        <f t="shared" si="68"/>
        <v>0.65926799999999997</v>
      </c>
      <c r="EJ44" s="49">
        <f t="shared" si="69"/>
        <v>0.106978</v>
      </c>
      <c r="EK44" s="49">
        <f t="shared" si="70"/>
        <v>1.8204</v>
      </c>
      <c r="EL44" s="49">
        <f t="shared" si="71"/>
        <v>1.0208280000000001</v>
      </c>
      <c r="EM44" s="49">
        <f t="shared" si="72"/>
        <v>7.4390000000000001</v>
      </c>
      <c r="EN44" s="49">
        <f t="shared" si="73"/>
        <v>0.33475499999999997</v>
      </c>
      <c r="EO44" s="49">
        <f t="shared" si="74"/>
        <v>1.0208280000000001</v>
      </c>
      <c r="EP44" s="49">
        <f t="shared" si="75"/>
        <v>1.9564774</v>
      </c>
      <c r="EQ44" s="50">
        <f t="shared" si="76"/>
        <v>1.8194135354867063</v>
      </c>
      <c r="ER44" s="28">
        <f t="shared" si="77"/>
        <v>0</v>
      </c>
      <c r="ES44" s="28">
        <f t="shared" si="78"/>
        <v>3.3326000000000001E-2</v>
      </c>
      <c r="ET44" s="28">
        <f t="shared" si="79"/>
        <v>0.877</v>
      </c>
      <c r="EU44" s="28">
        <f t="shared" si="80"/>
        <v>0</v>
      </c>
      <c r="EV44" s="28">
        <f t="shared" si="81"/>
        <v>0.11464144</v>
      </c>
      <c r="EX44" s="48">
        <v>1230</v>
      </c>
      <c r="EY44" s="49">
        <v>1480</v>
      </c>
      <c r="EZ44" s="49">
        <f t="shared" si="84"/>
        <v>0.65926799999999997</v>
      </c>
      <c r="FA44" s="49">
        <f t="shared" si="85"/>
        <v>0.278864</v>
      </c>
      <c r="FB44" s="49">
        <f t="shared" si="86"/>
        <v>0.24640999999999999</v>
      </c>
      <c r="FC44" s="49">
        <f t="shared" si="87"/>
        <v>1.8204</v>
      </c>
      <c r="FD44" s="49">
        <f t="shared" si="88"/>
        <v>0.61682000000000003</v>
      </c>
      <c r="FE44" s="49">
        <f t="shared" si="89"/>
        <v>9.3669999999999991</v>
      </c>
      <c r="FF44" s="49">
        <f t="shared" si="90"/>
        <v>0.42151499999999992</v>
      </c>
      <c r="FG44" s="49">
        <f t="shared" si="91"/>
        <v>0.61682000000000003</v>
      </c>
      <c r="FH44" s="49">
        <f t="shared" si="92"/>
        <v>3.2836887999999997</v>
      </c>
      <c r="FI44" s="50">
        <f t="shared" si="93"/>
        <v>2.3742165458141069</v>
      </c>
      <c r="FJ44" s="28">
        <f t="shared" si="94"/>
        <v>0</v>
      </c>
      <c r="FK44" s="28">
        <f t="shared" si="95"/>
        <v>1.9037999999999999E-2</v>
      </c>
      <c r="FL44" s="28">
        <f t="shared" si="96"/>
        <v>0.501</v>
      </c>
      <c r="FM44" s="28">
        <f t="shared" si="97"/>
        <v>0</v>
      </c>
      <c r="FN44" s="28">
        <f t="shared" si="98"/>
        <v>6.5490720000000002E-2</v>
      </c>
      <c r="FQ44" s="48">
        <v>1230</v>
      </c>
      <c r="FR44" s="49">
        <v>1480</v>
      </c>
      <c r="FS44" s="49">
        <f t="shared" si="101"/>
        <v>0.64574399999999998</v>
      </c>
      <c r="FT44" s="49">
        <f t="shared" si="102"/>
        <v>0.14105599999999999</v>
      </c>
      <c r="FU44" s="49">
        <f t="shared" si="103"/>
        <v>0.24928</v>
      </c>
      <c r="FV44" s="49">
        <f t="shared" si="104"/>
        <v>1.8204</v>
      </c>
      <c r="FW44" s="49">
        <f t="shared" si="105"/>
        <v>0.71982000000000013</v>
      </c>
      <c r="FX44" s="49">
        <f t="shared" si="106"/>
        <v>9.2309999999999999</v>
      </c>
      <c r="FY44" s="49">
        <f t="shared" si="107"/>
        <v>0.41539499999999996</v>
      </c>
      <c r="FZ44" s="49">
        <f t="shared" si="108"/>
        <v>0.71982000000000013</v>
      </c>
      <c r="GA44" s="49">
        <f t="shared" si="168"/>
        <v>3.1444980200000003</v>
      </c>
      <c r="GB44" s="50">
        <f t="shared" si="110"/>
        <v>2.3509739727532417</v>
      </c>
      <c r="GC44" s="28">
        <f t="shared" si="111"/>
        <v>0</v>
      </c>
      <c r="GD44" s="28">
        <f t="shared" si="112"/>
        <v>6.4500000000000002E-2</v>
      </c>
      <c r="GE44" s="28">
        <f t="shared" si="113"/>
        <v>0.64500000000000002</v>
      </c>
      <c r="GF44" s="28">
        <f t="shared" si="114"/>
        <v>0</v>
      </c>
      <c r="GG44" s="28">
        <f t="shared" si="115"/>
        <v>0.1693125</v>
      </c>
      <c r="GI44" s="48">
        <v>1230</v>
      </c>
      <c r="GJ44" s="49">
        <v>1480</v>
      </c>
      <c r="GK44" s="49">
        <f t="shared" si="118"/>
        <v>0.54325599999999996</v>
      </c>
      <c r="GL44" s="49">
        <f t="shared" si="119"/>
        <v>0.19561000000000001</v>
      </c>
      <c r="GM44" s="49">
        <f t="shared" si="120"/>
        <v>1.8204</v>
      </c>
      <c r="GN44" s="49">
        <f t="shared" si="121"/>
        <v>0.995834</v>
      </c>
      <c r="GO44" s="49">
        <f t="shared" si="122"/>
        <v>10.142999999999999</v>
      </c>
      <c r="GP44" s="49">
        <f t="shared" si="123"/>
        <v>0.45643499999999992</v>
      </c>
      <c r="GQ44" s="49">
        <f t="shared" si="124"/>
        <v>0.995834</v>
      </c>
      <c r="GR44" s="49">
        <f t="shared" si="125"/>
        <v>2.2262695199999998</v>
      </c>
      <c r="GS44" s="50">
        <f t="shared" si="126"/>
        <v>2.0207308943089428</v>
      </c>
      <c r="GT44" s="28">
        <f t="shared" si="127"/>
        <v>0</v>
      </c>
      <c r="GU44" s="28">
        <f t="shared" si="128"/>
        <v>8.5699999999999998E-2</v>
      </c>
      <c r="GV44" s="28">
        <f t="shared" si="129"/>
        <v>0.85699999999999998</v>
      </c>
      <c r="GW44" s="28">
        <f t="shared" si="130"/>
        <v>0</v>
      </c>
      <c r="GX44" s="28">
        <f t="shared" si="131"/>
        <v>0.207394</v>
      </c>
      <c r="GZ44" s="48">
        <v>1230</v>
      </c>
      <c r="HA44" s="49">
        <v>1480</v>
      </c>
      <c r="HB44" s="49">
        <f t="shared" si="134"/>
        <v>0.54325599999999996</v>
      </c>
      <c r="HC44" s="49">
        <f t="shared" si="135"/>
        <v>0.58556799999999998</v>
      </c>
      <c r="HD44" s="49">
        <f t="shared" si="136"/>
        <v>4.0384000000000001E-3</v>
      </c>
      <c r="HE44" s="49">
        <f t="shared" si="137"/>
        <v>1.8204</v>
      </c>
      <c r="HF44" s="49">
        <f t="shared" si="138"/>
        <v>0.63305760000000011</v>
      </c>
      <c r="HG44" s="49">
        <f t="shared" si="139"/>
        <v>16.778399999999998</v>
      </c>
      <c r="HH44" s="49">
        <f t="shared" si="140"/>
        <v>0.75502799999999992</v>
      </c>
      <c r="HI44" s="49">
        <f t="shared" si="141"/>
        <v>0.63305760000000011</v>
      </c>
      <c r="HJ44" s="49">
        <f t="shared" si="142"/>
        <v>4.2770356799999991</v>
      </c>
      <c r="HK44" s="50">
        <f t="shared" si="143"/>
        <v>3.1120200395517466</v>
      </c>
      <c r="HL44" s="28">
        <f t="shared" si="144"/>
        <v>0</v>
      </c>
      <c r="HM44" s="28">
        <f t="shared" si="145"/>
        <v>5.4479999999999994E-2</v>
      </c>
      <c r="HN44" s="28">
        <f t="shared" si="146"/>
        <v>0.54479999999999995</v>
      </c>
      <c r="HO44" s="28">
        <f t="shared" si="147"/>
        <v>0</v>
      </c>
      <c r="HP44" s="28">
        <f t="shared" si="148"/>
        <v>0.13184159999999998</v>
      </c>
    </row>
    <row r="45" spans="1:224" x14ac:dyDescent="0.25">
      <c r="A45" s="1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1"/>
      <c r="AI45" s="1"/>
      <c r="AJ45" s="118" t="s">
        <v>120</v>
      </c>
      <c r="AK45" s="119"/>
      <c r="AL45" s="119"/>
      <c r="AM45" s="119"/>
      <c r="AN45" s="119"/>
      <c r="AO45" s="119"/>
      <c r="AP45" s="119"/>
      <c r="AQ45" s="119"/>
      <c r="AR45" s="119"/>
      <c r="AS45" s="119"/>
      <c r="AT45" s="120">
        <v>1.4</v>
      </c>
      <c r="AU45" s="120"/>
      <c r="AV45" s="120"/>
      <c r="AW45" s="120">
        <v>84</v>
      </c>
      <c r="AX45" s="120"/>
      <c r="AY45" s="120"/>
      <c r="AZ45" s="120"/>
      <c r="BA45" s="121"/>
      <c r="BB45" s="116"/>
      <c r="BC45" s="76"/>
      <c r="BE45" s="28">
        <v>0</v>
      </c>
      <c r="BF45" s="28">
        <v>1</v>
      </c>
      <c r="BW45">
        <v>30</v>
      </c>
      <c r="BY45" s="36">
        <f t="shared" si="31"/>
        <v>1.2038270943547849</v>
      </c>
      <c r="BZ45" s="36">
        <f t="shared" si="32"/>
        <v>1.1082599499988839</v>
      </c>
      <c r="CA45" s="36">
        <f t="shared" si="159"/>
        <v>1.5879287875030994</v>
      </c>
      <c r="CB45" s="36">
        <f t="shared" si="34"/>
        <v>1.9698108157698984</v>
      </c>
      <c r="CC45" s="36">
        <f t="shared" si="35"/>
        <v>2.0079400446317872</v>
      </c>
      <c r="CD45" s="36">
        <f t="shared" si="36"/>
        <v>1.7214474882221673</v>
      </c>
      <c r="CE45" s="36">
        <f t="shared" si="37"/>
        <v>2.499146164145797</v>
      </c>
      <c r="CS45" s="26"/>
      <c r="CT45" s="27"/>
      <c r="CU45" s="24"/>
      <c r="CV45" s="24"/>
      <c r="CW45" s="27"/>
      <c r="CZ45" s="41">
        <v>1644</v>
      </c>
      <c r="DA45" s="1">
        <v>2180</v>
      </c>
      <c r="DB45" s="49">
        <f t="shared" si="169"/>
        <v>0</v>
      </c>
      <c r="DC45" s="49">
        <f t="shared" si="170"/>
        <v>3.58392</v>
      </c>
      <c r="DD45" s="49">
        <f t="shared" si="171"/>
        <v>3.4195199999999999</v>
      </c>
      <c r="DE45" s="49">
        <f t="shared" si="172"/>
        <v>9.2919999999999998</v>
      </c>
      <c r="DF45" s="49">
        <f t="shared" si="164"/>
        <v>0.41813999999999996</v>
      </c>
      <c r="DG45" s="49">
        <f t="shared" si="173"/>
        <v>3.4195199999999999</v>
      </c>
      <c r="DH45" s="49">
        <f t="shared" si="174"/>
        <v>0.47675999999999996</v>
      </c>
      <c r="DI45" s="50">
        <f t="shared" si="175"/>
        <v>1.2038270943547849</v>
      </c>
      <c r="DJ45" s="49">
        <f t="shared" si="47"/>
        <v>0</v>
      </c>
      <c r="DK45" s="49">
        <f t="shared" si="48"/>
        <v>0.16439999999999999</v>
      </c>
      <c r="DL45" s="49">
        <f t="shared" si="49"/>
        <v>1.6439999999999999</v>
      </c>
      <c r="DM45" s="49">
        <f t="shared" si="50"/>
        <v>0</v>
      </c>
      <c r="DN45" s="49">
        <f t="shared" si="51"/>
        <v>0.47675999999999996</v>
      </c>
      <c r="DO45" s="49"/>
      <c r="DP45" s="41">
        <v>1644</v>
      </c>
      <c r="DQ45" s="1">
        <v>2180</v>
      </c>
      <c r="DR45" s="49">
        <f t="shared" si="54"/>
        <v>0.83363200000000004</v>
      </c>
      <c r="DS45" s="49">
        <f t="shared" si="55"/>
        <v>0.36285000000000001</v>
      </c>
      <c r="DT45" s="49">
        <f t="shared" si="56"/>
        <v>3.58392</v>
      </c>
      <c r="DU45" s="49">
        <f t="shared" si="57"/>
        <v>2.34104</v>
      </c>
      <c r="DV45" s="49">
        <f t="shared" si="58"/>
        <v>10.439</v>
      </c>
      <c r="DW45" s="49">
        <f t="shared" si="59"/>
        <v>0.46975499999999998</v>
      </c>
      <c r="DX45" s="49">
        <f t="shared" si="60"/>
        <v>2.34104</v>
      </c>
      <c r="DY45" s="49">
        <f t="shared" si="61"/>
        <v>1.1611200000000002</v>
      </c>
      <c r="DZ45" s="50">
        <f t="shared" si="62"/>
        <v>1.1082599499988839</v>
      </c>
      <c r="EA45" s="49">
        <f t="shared" si="63"/>
        <v>0</v>
      </c>
      <c r="EB45" s="49">
        <f t="shared" si="64"/>
        <v>4.6398000000000002E-2</v>
      </c>
      <c r="EC45" s="49">
        <f t="shared" si="65"/>
        <v>1.2210000000000001</v>
      </c>
      <c r="ED45" s="49">
        <f t="shared" si="66"/>
        <v>0</v>
      </c>
      <c r="EE45" s="49">
        <f t="shared" si="67"/>
        <v>0</v>
      </c>
      <c r="EG45" s="48">
        <v>1850</v>
      </c>
      <c r="EH45" s="49">
        <v>2180</v>
      </c>
      <c r="EI45" s="49">
        <f t="shared" si="68"/>
        <v>1.0164280000000001</v>
      </c>
      <c r="EJ45" s="49">
        <f t="shared" si="69"/>
        <v>0.16927800000000001</v>
      </c>
      <c r="EK45" s="49">
        <f t="shared" si="70"/>
        <v>4.0330000000000004</v>
      </c>
      <c r="EL45" s="49">
        <f t="shared" si="71"/>
        <v>2.7904080000000002</v>
      </c>
      <c r="EM45" s="49">
        <f t="shared" si="72"/>
        <v>12.099</v>
      </c>
      <c r="EN45" s="49">
        <f t="shared" si="73"/>
        <v>0.54445500000000002</v>
      </c>
      <c r="EO45" s="49">
        <f t="shared" si="74"/>
        <v>2.7904080000000002</v>
      </c>
      <c r="EP45" s="49">
        <f t="shared" si="75"/>
        <v>3.0692538000000003</v>
      </c>
      <c r="EQ45" s="50">
        <f t="shared" si="76"/>
        <v>1.5879287875030994</v>
      </c>
      <c r="ER45" s="28">
        <f t="shared" si="77"/>
        <v>0</v>
      </c>
      <c r="ES45" s="28">
        <f t="shared" si="78"/>
        <v>5.6885999999999999E-2</v>
      </c>
      <c r="ET45" s="28">
        <f t="shared" si="79"/>
        <v>1.4970000000000001</v>
      </c>
      <c r="EU45" s="28">
        <f t="shared" si="80"/>
        <v>0</v>
      </c>
      <c r="EV45" s="28">
        <f t="shared" si="81"/>
        <v>0.19568784</v>
      </c>
      <c r="EX45" s="48">
        <v>1850</v>
      </c>
      <c r="EY45" s="49">
        <v>2180</v>
      </c>
      <c r="EZ45" s="49">
        <f t="shared" si="84"/>
        <v>1.0164280000000001</v>
      </c>
      <c r="FA45" s="49">
        <f t="shared" si="85"/>
        <v>0.44126399999999999</v>
      </c>
      <c r="FB45" s="49">
        <f t="shared" si="86"/>
        <v>0.38990999999999998</v>
      </c>
      <c r="FC45" s="49">
        <f t="shared" si="87"/>
        <v>4.0330000000000004</v>
      </c>
      <c r="FD45" s="49">
        <f t="shared" si="88"/>
        <v>2.1428000000000003</v>
      </c>
      <c r="FE45" s="49">
        <f t="shared" si="89"/>
        <v>16.826999999999998</v>
      </c>
      <c r="FF45" s="49">
        <f t="shared" si="90"/>
        <v>0.75721499999999986</v>
      </c>
      <c r="FG45" s="49">
        <f t="shared" si="91"/>
        <v>2.1428000000000003</v>
      </c>
      <c r="FH45" s="49">
        <f t="shared" si="92"/>
        <v>5.1980071999999993</v>
      </c>
      <c r="FI45" s="50">
        <f t="shared" si="93"/>
        <v>2.0079400446317872</v>
      </c>
      <c r="FJ45" s="28">
        <f t="shared" si="94"/>
        <v>0</v>
      </c>
      <c r="FK45" s="28">
        <f t="shared" si="95"/>
        <v>4.2597999999999997E-2</v>
      </c>
      <c r="FL45" s="28">
        <f t="shared" si="96"/>
        <v>1.121</v>
      </c>
      <c r="FM45" s="28">
        <f t="shared" si="97"/>
        <v>0</v>
      </c>
      <c r="FN45" s="28">
        <f t="shared" si="98"/>
        <v>0.14653711999999999</v>
      </c>
      <c r="FQ45" s="48">
        <v>1850</v>
      </c>
      <c r="FR45" s="49">
        <v>2180</v>
      </c>
      <c r="FS45" s="49">
        <f t="shared" si="101"/>
        <v>0.994224</v>
      </c>
      <c r="FT45" s="49">
        <f t="shared" si="102"/>
        <v>0.22225600000000001</v>
      </c>
      <c r="FU45" s="49">
        <f t="shared" si="103"/>
        <v>0.39278000000000002</v>
      </c>
      <c r="FV45" s="49">
        <f t="shared" si="104"/>
        <v>4.0330000000000004</v>
      </c>
      <c r="FW45" s="49">
        <f t="shared" si="105"/>
        <v>2.2972400000000004</v>
      </c>
      <c r="FX45" s="49">
        <f t="shared" si="106"/>
        <v>15.291</v>
      </c>
      <c r="FY45" s="49">
        <f t="shared" si="107"/>
        <v>0.68809500000000001</v>
      </c>
      <c r="FZ45" s="49">
        <f t="shared" si="108"/>
        <v>2.2972400000000004</v>
      </c>
      <c r="GA45" s="49">
        <f t="shared" si="168"/>
        <v>4.9589120200000005</v>
      </c>
      <c r="GB45" s="50">
        <f t="shared" si="110"/>
        <v>1.9698108157698984</v>
      </c>
      <c r="GC45" s="28">
        <f t="shared" si="111"/>
        <v>0</v>
      </c>
      <c r="GD45" s="28">
        <f t="shared" si="112"/>
        <v>0.1265</v>
      </c>
      <c r="GE45" s="28">
        <f t="shared" si="113"/>
        <v>1.2649999999999999</v>
      </c>
      <c r="GF45" s="28">
        <f t="shared" si="114"/>
        <v>0</v>
      </c>
      <c r="GG45" s="28">
        <f t="shared" si="115"/>
        <v>0.33206249999999998</v>
      </c>
      <c r="GI45" s="48">
        <v>1850</v>
      </c>
      <c r="GJ45" s="49">
        <v>2180</v>
      </c>
      <c r="GK45" s="49">
        <f t="shared" si="118"/>
        <v>0.83101599999999998</v>
      </c>
      <c r="GL45" s="49">
        <f t="shared" si="119"/>
        <v>0.30410999999999999</v>
      </c>
      <c r="GM45" s="49">
        <f t="shared" si="120"/>
        <v>4.0330000000000004</v>
      </c>
      <c r="GN45" s="49">
        <f t="shared" si="121"/>
        <v>2.7501740000000003</v>
      </c>
      <c r="GO45" s="49">
        <f t="shared" si="122"/>
        <v>16.202999999999999</v>
      </c>
      <c r="GP45" s="49">
        <f t="shared" si="123"/>
        <v>0.72913499999999998</v>
      </c>
      <c r="GQ45" s="49">
        <f t="shared" si="124"/>
        <v>2.7501740000000003</v>
      </c>
      <c r="GR45" s="49">
        <f t="shared" si="125"/>
        <v>3.46328872</v>
      </c>
      <c r="GS45" s="50">
        <f t="shared" si="126"/>
        <v>1.7214474882221673</v>
      </c>
      <c r="GT45" s="28">
        <f t="shared" si="127"/>
        <v>0</v>
      </c>
      <c r="GU45" s="28">
        <f t="shared" si="128"/>
        <v>0.1477</v>
      </c>
      <c r="GV45" s="28">
        <f t="shared" si="129"/>
        <v>1.4770000000000001</v>
      </c>
      <c r="GW45" s="28">
        <f t="shared" si="130"/>
        <v>0</v>
      </c>
      <c r="GX45" s="28">
        <f t="shared" si="131"/>
        <v>0.35743399999999997</v>
      </c>
      <c r="GZ45" s="48">
        <v>1850</v>
      </c>
      <c r="HA45" s="49">
        <v>2180</v>
      </c>
      <c r="HB45" s="49">
        <f t="shared" si="134"/>
        <v>0.83101599999999998</v>
      </c>
      <c r="HC45" s="49">
        <f t="shared" si="135"/>
        <v>0.91036799999999996</v>
      </c>
      <c r="HD45" s="49">
        <f t="shared" si="136"/>
        <v>6.2784000000000008E-3</v>
      </c>
      <c r="HE45" s="49">
        <f t="shared" si="137"/>
        <v>4.0330000000000004</v>
      </c>
      <c r="HF45" s="49">
        <f t="shared" si="138"/>
        <v>2.1688576000000004</v>
      </c>
      <c r="HG45" s="49">
        <f t="shared" si="139"/>
        <v>27.038399999999999</v>
      </c>
      <c r="HH45" s="49">
        <f t="shared" si="140"/>
        <v>1.216728</v>
      </c>
      <c r="HI45" s="49">
        <f t="shared" si="141"/>
        <v>2.1688576000000004</v>
      </c>
      <c r="HJ45" s="49">
        <f t="shared" si="142"/>
        <v>6.6934708799999996</v>
      </c>
      <c r="HK45" s="50">
        <f t="shared" si="143"/>
        <v>2.499146164145797</v>
      </c>
      <c r="HL45" s="28">
        <f t="shared" si="144"/>
        <v>0</v>
      </c>
      <c r="HM45" s="28">
        <f t="shared" si="145"/>
        <v>0.11648</v>
      </c>
      <c r="HN45" s="28">
        <f t="shared" si="146"/>
        <v>1.1648000000000001</v>
      </c>
      <c r="HO45" s="28">
        <f t="shared" si="147"/>
        <v>0</v>
      </c>
      <c r="HP45" s="28">
        <f t="shared" si="148"/>
        <v>0.28188160000000001</v>
      </c>
    </row>
    <row r="46" spans="1:2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8" t="s">
        <v>8262</v>
      </c>
      <c r="AK46" s="9"/>
      <c r="AL46" s="9"/>
      <c r="AM46" s="9"/>
      <c r="AN46" s="9"/>
      <c r="AO46" s="9"/>
      <c r="AP46" s="9"/>
      <c r="AQ46" s="9"/>
      <c r="AR46" s="9"/>
      <c r="AS46" s="9"/>
      <c r="AT46" s="122">
        <v>3.44</v>
      </c>
      <c r="AU46" s="122"/>
      <c r="AV46" s="122"/>
      <c r="AW46" s="350">
        <v>38</v>
      </c>
      <c r="AX46" s="350"/>
      <c r="AY46" s="350"/>
      <c r="AZ46" s="350"/>
      <c r="BA46" s="351"/>
      <c r="BB46" s="116"/>
      <c r="BC46" s="76"/>
      <c r="BE46" s="28">
        <v>0</v>
      </c>
      <c r="BF46" s="28">
        <v>1</v>
      </c>
      <c r="BW46">
        <v>31</v>
      </c>
      <c r="BY46" s="36">
        <f t="shared" si="31"/>
        <v>1.2098933796181501</v>
      </c>
      <c r="BZ46" s="36">
        <f t="shared" si="32"/>
        <v>1.1218320728985867</v>
      </c>
      <c r="CA46" s="36">
        <f t="shared" si="159"/>
        <v>1.6559063972229113</v>
      </c>
      <c r="CB46" s="36">
        <f t="shared" si="34"/>
        <v>2.1289492995288866</v>
      </c>
      <c r="CC46" s="36">
        <f t="shared" si="35"/>
        <v>2.1809204686337713</v>
      </c>
      <c r="CD46" s="36">
        <f t="shared" si="36"/>
        <v>1.8345433052318374</v>
      </c>
      <c r="CE46" s="36">
        <f t="shared" si="37"/>
        <v>2.8066666501363744</v>
      </c>
      <c r="CS46" s="26"/>
      <c r="CT46" s="27"/>
      <c r="CU46" s="24"/>
      <c r="CV46" s="24"/>
      <c r="CW46" s="27"/>
      <c r="CZ46" s="41">
        <v>1480</v>
      </c>
      <c r="DA46" s="1">
        <v>2180</v>
      </c>
      <c r="DB46" s="49">
        <f t="shared" si="169"/>
        <v>0</v>
      </c>
      <c r="DC46" s="49">
        <f t="shared" si="170"/>
        <v>3.2263999999999999</v>
      </c>
      <c r="DD46" s="49">
        <f t="shared" si="171"/>
        <v>3.0783999999999998</v>
      </c>
      <c r="DE46" s="49">
        <f t="shared" si="172"/>
        <v>8.8000000000000007</v>
      </c>
      <c r="DF46" s="49">
        <f t="shared" si="164"/>
        <v>0.39600000000000002</v>
      </c>
      <c r="DG46" s="49">
        <f t="shared" si="173"/>
        <v>3.0783999999999998</v>
      </c>
      <c r="DH46" s="49">
        <f t="shared" si="174"/>
        <v>0.42919999999999997</v>
      </c>
      <c r="DI46" s="50">
        <f t="shared" si="175"/>
        <v>1.2098933796181501</v>
      </c>
      <c r="DJ46" s="49">
        <f t="shared" si="47"/>
        <v>0</v>
      </c>
      <c r="DK46" s="49">
        <f t="shared" si="48"/>
        <v>0.14799999999999999</v>
      </c>
      <c r="DL46" s="49">
        <f t="shared" si="49"/>
        <v>1.48</v>
      </c>
      <c r="DM46" s="49">
        <f t="shared" si="50"/>
        <v>0</v>
      </c>
      <c r="DN46" s="49">
        <f t="shared" si="51"/>
        <v>0.42919999999999997</v>
      </c>
      <c r="DO46" s="49"/>
      <c r="DP46" s="41">
        <v>1480</v>
      </c>
      <c r="DQ46" s="1">
        <v>2180</v>
      </c>
      <c r="DR46" s="49">
        <f t="shared" si="54"/>
        <v>0.79788000000000003</v>
      </c>
      <c r="DS46" s="49">
        <f t="shared" si="55"/>
        <v>0.36285000000000001</v>
      </c>
      <c r="DT46" s="49">
        <f t="shared" si="56"/>
        <v>3.2263999999999999</v>
      </c>
      <c r="DU46" s="49">
        <f t="shared" si="57"/>
        <v>2.0255039999999997</v>
      </c>
      <c r="DV46" s="49">
        <f t="shared" si="58"/>
        <v>9.6189999999999998</v>
      </c>
      <c r="DW46" s="49">
        <f t="shared" si="59"/>
        <v>0.43285499999999999</v>
      </c>
      <c r="DX46" s="49">
        <f t="shared" si="60"/>
        <v>2.0255039999999997</v>
      </c>
      <c r="DY46" s="49">
        <f t="shared" si="61"/>
        <v>1.1611200000000002</v>
      </c>
      <c r="DZ46" s="50">
        <f t="shared" si="62"/>
        <v>1.1218320728985867</v>
      </c>
      <c r="EA46" s="49">
        <f t="shared" si="63"/>
        <v>0</v>
      </c>
      <c r="EB46" s="49">
        <f t="shared" si="64"/>
        <v>4.0166E-2</v>
      </c>
      <c r="EC46" s="49">
        <f t="shared" si="65"/>
        <v>1.0569999999999999</v>
      </c>
      <c r="ED46" s="49">
        <f t="shared" si="66"/>
        <v>0</v>
      </c>
      <c r="EE46" s="49">
        <f t="shared" si="67"/>
        <v>0</v>
      </c>
      <c r="EG46" s="48">
        <v>1480</v>
      </c>
      <c r="EH46" s="49">
        <v>2180</v>
      </c>
      <c r="EI46" s="49">
        <f t="shared" si="68"/>
        <v>0.91356800000000005</v>
      </c>
      <c r="EJ46" s="49">
        <f t="shared" si="69"/>
        <v>0.16927800000000001</v>
      </c>
      <c r="EK46" s="49">
        <f t="shared" si="70"/>
        <v>3.2263999999999999</v>
      </c>
      <c r="EL46" s="49">
        <f t="shared" si="71"/>
        <v>2.1007280000000002</v>
      </c>
      <c r="EM46" s="49">
        <f t="shared" si="72"/>
        <v>10.989000000000001</v>
      </c>
      <c r="EN46" s="49">
        <f t="shared" si="73"/>
        <v>0.49450500000000003</v>
      </c>
      <c r="EO46" s="49">
        <f t="shared" si="74"/>
        <v>2.1007280000000002</v>
      </c>
      <c r="EP46" s="49">
        <f t="shared" si="75"/>
        <v>2.7473833999999999</v>
      </c>
      <c r="EQ46" s="50">
        <f t="shared" si="76"/>
        <v>1.6559063972229113</v>
      </c>
      <c r="ER46" s="28">
        <f t="shared" si="77"/>
        <v>0</v>
      </c>
      <c r="ES46" s="28">
        <f t="shared" si="78"/>
        <v>4.2826000000000003E-2</v>
      </c>
      <c r="ET46" s="28">
        <f t="shared" si="79"/>
        <v>1.127</v>
      </c>
      <c r="EU46" s="28">
        <f t="shared" si="80"/>
        <v>0</v>
      </c>
      <c r="EV46" s="28">
        <f t="shared" si="81"/>
        <v>0.14732144</v>
      </c>
      <c r="EX46" s="48">
        <v>1480</v>
      </c>
      <c r="EY46" s="49">
        <v>2180</v>
      </c>
      <c r="EZ46" s="49">
        <f t="shared" si="84"/>
        <v>0.91356800000000005</v>
      </c>
      <c r="FA46" s="49">
        <f t="shared" si="85"/>
        <v>0.44126399999999999</v>
      </c>
      <c r="FB46" s="49">
        <f t="shared" si="86"/>
        <v>0.38990999999999998</v>
      </c>
      <c r="FC46" s="49">
        <f t="shared" si="87"/>
        <v>3.2263999999999999</v>
      </c>
      <c r="FD46" s="49">
        <f t="shared" si="88"/>
        <v>1.45312</v>
      </c>
      <c r="FE46" s="49">
        <f t="shared" si="89"/>
        <v>15.716999999999999</v>
      </c>
      <c r="FF46" s="49">
        <f t="shared" si="90"/>
        <v>0.70726499999999992</v>
      </c>
      <c r="FG46" s="49">
        <f t="shared" si="91"/>
        <v>1.45312</v>
      </c>
      <c r="FH46" s="49">
        <f t="shared" si="92"/>
        <v>4.8761367999999994</v>
      </c>
      <c r="FI46" s="50">
        <f t="shared" si="93"/>
        <v>2.1809204686337713</v>
      </c>
      <c r="FJ46" s="28">
        <f t="shared" si="94"/>
        <v>0</v>
      </c>
      <c r="FK46" s="28">
        <f t="shared" si="95"/>
        <v>2.8538000000000001E-2</v>
      </c>
      <c r="FL46" s="28">
        <f t="shared" si="96"/>
        <v>0.751</v>
      </c>
      <c r="FM46" s="28">
        <f t="shared" si="97"/>
        <v>0</v>
      </c>
      <c r="FN46" s="28">
        <f t="shared" si="98"/>
        <v>9.8170720000000003E-2</v>
      </c>
      <c r="FQ46" s="48">
        <v>1480</v>
      </c>
      <c r="FR46" s="49">
        <v>2180</v>
      </c>
      <c r="FS46" s="49">
        <f t="shared" si="101"/>
        <v>0.89654400000000001</v>
      </c>
      <c r="FT46" s="49">
        <f t="shared" si="102"/>
        <v>0.22225600000000001</v>
      </c>
      <c r="FU46" s="49">
        <f t="shared" si="103"/>
        <v>0.39278000000000002</v>
      </c>
      <c r="FV46" s="49">
        <f t="shared" si="104"/>
        <v>3.2263999999999999</v>
      </c>
      <c r="FW46" s="49">
        <f t="shared" si="105"/>
        <v>1.6253199999999997</v>
      </c>
      <c r="FX46" s="49">
        <f t="shared" si="106"/>
        <v>14.180999999999999</v>
      </c>
      <c r="FY46" s="49">
        <f t="shared" si="107"/>
        <v>0.63814499999999996</v>
      </c>
      <c r="FZ46" s="49">
        <f t="shared" si="108"/>
        <v>1.6253199999999997</v>
      </c>
      <c r="GA46" s="49">
        <f t="shared" si="168"/>
        <v>4.6053770200000006</v>
      </c>
      <c r="GB46" s="50">
        <f t="shared" si="110"/>
        <v>2.1289492995288866</v>
      </c>
      <c r="GC46" s="28">
        <f t="shared" si="111"/>
        <v>0</v>
      </c>
      <c r="GD46" s="28">
        <f t="shared" si="112"/>
        <v>8.9499999999999996E-2</v>
      </c>
      <c r="GE46" s="28">
        <f t="shared" si="113"/>
        <v>0.89500000000000002</v>
      </c>
      <c r="GF46" s="28">
        <f t="shared" si="114"/>
        <v>0</v>
      </c>
      <c r="GG46" s="28">
        <f t="shared" si="115"/>
        <v>0.23493749999999999</v>
      </c>
      <c r="GI46" s="48">
        <v>1480</v>
      </c>
      <c r="GJ46" s="49">
        <v>2180</v>
      </c>
      <c r="GK46" s="49">
        <f t="shared" si="118"/>
        <v>0.75035600000000002</v>
      </c>
      <c r="GL46" s="49">
        <f t="shared" si="119"/>
        <v>0.30410999999999999</v>
      </c>
      <c r="GM46" s="49">
        <f t="shared" si="120"/>
        <v>3.2263999999999999</v>
      </c>
      <c r="GN46" s="49">
        <f t="shared" si="121"/>
        <v>2.0612339999999998</v>
      </c>
      <c r="GO46" s="49">
        <f t="shared" si="122"/>
        <v>15.093</v>
      </c>
      <c r="GP46" s="49">
        <f t="shared" si="123"/>
        <v>0.67918499999999993</v>
      </c>
      <c r="GQ46" s="49">
        <f t="shared" si="124"/>
        <v>2.0612339999999998</v>
      </c>
      <c r="GR46" s="49">
        <f t="shared" si="125"/>
        <v>3.1785515200000001</v>
      </c>
      <c r="GS46" s="50">
        <f t="shared" si="126"/>
        <v>1.8345433052318374</v>
      </c>
      <c r="GT46" s="28">
        <f t="shared" si="127"/>
        <v>0</v>
      </c>
      <c r="GU46" s="28">
        <f t="shared" si="128"/>
        <v>0.11070000000000001</v>
      </c>
      <c r="GV46" s="28">
        <f t="shared" si="129"/>
        <v>1.107</v>
      </c>
      <c r="GW46" s="28">
        <f t="shared" si="130"/>
        <v>0</v>
      </c>
      <c r="GX46" s="28">
        <f t="shared" si="131"/>
        <v>0.26789400000000002</v>
      </c>
      <c r="GZ46" s="48">
        <v>1480</v>
      </c>
      <c r="HA46" s="49">
        <v>2180</v>
      </c>
      <c r="HB46" s="49">
        <f t="shared" si="134"/>
        <v>0.75035600000000002</v>
      </c>
      <c r="HC46" s="49">
        <f t="shared" si="135"/>
        <v>0.91036799999999996</v>
      </c>
      <c r="HD46" s="49">
        <f t="shared" si="136"/>
        <v>6.2784000000000008E-3</v>
      </c>
      <c r="HE46" s="49">
        <f t="shared" si="137"/>
        <v>3.2263999999999999</v>
      </c>
      <c r="HF46" s="49">
        <f t="shared" si="138"/>
        <v>1.4799175999999998</v>
      </c>
      <c r="HG46" s="49">
        <f t="shared" si="139"/>
        <v>25.928399999999996</v>
      </c>
      <c r="HH46" s="49">
        <f t="shared" si="140"/>
        <v>1.1667779999999999</v>
      </c>
      <c r="HI46" s="49">
        <f t="shared" si="141"/>
        <v>1.4799175999999998</v>
      </c>
      <c r="HJ46" s="49">
        <f t="shared" si="142"/>
        <v>6.4087336800000001</v>
      </c>
      <c r="HK46" s="50">
        <f t="shared" si="143"/>
        <v>2.8066666501363744</v>
      </c>
      <c r="HL46" s="28">
        <f t="shared" si="144"/>
        <v>0</v>
      </c>
      <c r="HM46" s="28">
        <f t="shared" si="145"/>
        <v>7.9479999999999995E-2</v>
      </c>
      <c r="HN46" s="28">
        <f t="shared" si="146"/>
        <v>0.79479999999999995</v>
      </c>
      <c r="HO46" s="28">
        <f t="shared" si="147"/>
        <v>0</v>
      </c>
      <c r="HP46" s="28">
        <f t="shared" si="148"/>
        <v>0.19234159999999997</v>
      </c>
    </row>
    <row r="47" spans="1:224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4"/>
      <c r="AU47" s="344"/>
      <c r="AV47" s="344"/>
      <c r="AW47" s="344"/>
      <c r="AX47" s="344"/>
      <c r="AY47" s="344"/>
      <c r="AZ47" s="344"/>
      <c r="BA47" s="344"/>
      <c r="BB47" s="117"/>
      <c r="BC47" s="76"/>
      <c r="BE47" s="28">
        <v>1</v>
      </c>
      <c r="BF47" s="28">
        <v>1</v>
      </c>
      <c r="BW47">
        <v>32</v>
      </c>
      <c r="BY47" s="36">
        <f t="shared" si="31"/>
        <v>1.4066048947970773</v>
      </c>
      <c r="BZ47" s="36">
        <f t="shared" si="32"/>
        <v>1.1332499339730611</v>
      </c>
      <c r="CA47" s="36">
        <f t="shared" si="159"/>
        <v>1.8133973941368078</v>
      </c>
      <c r="CB47" s="36">
        <f t="shared" si="34"/>
        <v>2.2407102385773396</v>
      </c>
      <c r="CC47" s="36">
        <f t="shared" si="35"/>
        <v>2.1534808257769167</v>
      </c>
      <c r="CD47" s="36">
        <f t="shared" si="36"/>
        <v>1.970828999031605</v>
      </c>
      <c r="CE47" s="36">
        <f t="shared" si="37"/>
        <v>2.8253557003257326</v>
      </c>
      <c r="CS47" s="26"/>
      <c r="CT47" s="27"/>
      <c r="CU47" s="24"/>
      <c r="CV47" s="24"/>
      <c r="CW47" s="27"/>
      <c r="CZ47" s="41">
        <f>1535+$DC$17</f>
        <v>1535</v>
      </c>
      <c r="DA47" s="1">
        <f>1480</f>
        <v>1480</v>
      </c>
      <c r="DB47" s="49">
        <f t="shared" si="169"/>
        <v>0</v>
      </c>
      <c r="DC47" s="49">
        <f t="shared" si="170"/>
        <v>2.2717999999999998</v>
      </c>
      <c r="DD47" s="49">
        <f t="shared" si="171"/>
        <v>1.9647999999999997</v>
      </c>
      <c r="DE47" s="49">
        <f t="shared" si="172"/>
        <v>10.635000000000002</v>
      </c>
      <c r="DF47" s="49">
        <f t="shared" si="164"/>
        <v>0.47857500000000003</v>
      </c>
      <c r="DG47" s="49">
        <f t="shared" si="173"/>
        <v>1.9647999999999997</v>
      </c>
      <c r="DH47" s="49">
        <f t="shared" si="174"/>
        <v>0.75214999999999999</v>
      </c>
      <c r="DI47" s="50">
        <f t="shared" si="175"/>
        <v>1.4066048947970773</v>
      </c>
      <c r="DJ47" s="49">
        <f t="shared" si="47"/>
        <v>0.1535</v>
      </c>
      <c r="DK47" s="49">
        <f t="shared" si="48"/>
        <v>0.1535</v>
      </c>
      <c r="DL47" s="49">
        <f t="shared" si="49"/>
        <v>4.6050000000000004</v>
      </c>
      <c r="DM47" s="49">
        <f t="shared" si="50"/>
        <v>0.307</v>
      </c>
      <c r="DN47" s="49">
        <f t="shared" si="51"/>
        <v>0.44514999999999999</v>
      </c>
      <c r="DO47" s="49"/>
      <c r="DP47" s="41">
        <f>1535+$DC$17</f>
        <v>1535</v>
      </c>
      <c r="DQ47" s="1">
        <f>1480</f>
        <v>1480</v>
      </c>
      <c r="DR47" s="49">
        <f t="shared" si="54"/>
        <v>0.65727000000000002</v>
      </c>
      <c r="DS47" s="49">
        <f t="shared" si="55"/>
        <v>0.21934999999999999</v>
      </c>
      <c r="DT47" s="49">
        <f t="shared" si="56"/>
        <v>2.2717999999999998</v>
      </c>
      <c r="DU47" s="49">
        <f t="shared" si="57"/>
        <v>1.2595159999999999</v>
      </c>
      <c r="DV47" s="49">
        <f t="shared" si="58"/>
        <v>10.718</v>
      </c>
      <c r="DW47" s="49">
        <f t="shared" si="59"/>
        <v>0.48230999999999996</v>
      </c>
      <c r="DX47" s="49">
        <f t="shared" si="60"/>
        <v>1.2595159999999999</v>
      </c>
      <c r="DY47" s="49">
        <f t="shared" si="61"/>
        <v>0.83269119999999996</v>
      </c>
      <c r="DZ47" s="50">
        <f t="shared" si="62"/>
        <v>1.1332499339730611</v>
      </c>
      <c r="EA47" s="49">
        <f t="shared" si="63"/>
        <v>9.3408000000000005E-2</v>
      </c>
      <c r="EB47" s="49">
        <f t="shared" si="64"/>
        <v>4.2256000000000002E-2</v>
      </c>
      <c r="EC47" s="49">
        <f t="shared" si="65"/>
        <v>3.3359999999999999</v>
      </c>
      <c r="ED47" s="49">
        <f t="shared" si="66"/>
        <v>0.1307712</v>
      </c>
      <c r="EE47" s="49">
        <f t="shared" si="67"/>
        <v>0</v>
      </c>
      <c r="EG47" s="48">
        <v>1535</v>
      </c>
      <c r="EH47" s="49">
        <v>1480</v>
      </c>
      <c r="EI47" s="49">
        <f t="shared" si="68"/>
        <v>0.744058</v>
      </c>
      <c r="EJ47" s="49">
        <f t="shared" si="69"/>
        <v>0.106978</v>
      </c>
      <c r="EK47" s="49">
        <f t="shared" si="70"/>
        <v>2.2717999999999998</v>
      </c>
      <c r="EL47" s="49">
        <f t="shared" si="71"/>
        <v>1.2765599999999999</v>
      </c>
      <c r="EM47" s="49">
        <f t="shared" si="72"/>
        <v>10.718</v>
      </c>
      <c r="EN47" s="49">
        <f t="shared" si="73"/>
        <v>0.48230999999999996</v>
      </c>
      <c r="EO47" s="49">
        <f t="shared" si="74"/>
        <v>1.2765599999999999</v>
      </c>
      <c r="EP47" s="49">
        <f t="shared" si="75"/>
        <v>2.3608061999999999</v>
      </c>
      <c r="EQ47" s="50">
        <f t="shared" si="76"/>
        <v>1.8133973941368078</v>
      </c>
      <c r="ER47" s="28">
        <f t="shared" si="77"/>
        <v>9.9288000000000001E-2</v>
      </c>
      <c r="ES47" s="28">
        <f t="shared" si="78"/>
        <v>4.4915999999999998E-2</v>
      </c>
      <c r="ET47" s="28">
        <f t="shared" si="79"/>
        <v>3.5459999999999998</v>
      </c>
      <c r="EU47" s="28">
        <f t="shared" si="80"/>
        <v>0.13900319999999999</v>
      </c>
      <c r="EV47" s="28">
        <f t="shared" si="81"/>
        <v>0.15451103999999999</v>
      </c>
      <c r="EX47" s="48">
        <v>1535</v>
      </c>
      <c r="EY47" s="49">
        <v>1480</v>
      </c>
      <c r="EZ47" s="49">
        <f t="shared" si="84"/>
        <v>0.744058</v>
      </c>
      <c r="FA47" s="49">
        <f t="shared" ref="FA47:FA50" si="176">((EY47-$FC$16*2)*2*$FC$15)/10^6</f>
        <v>0.27561600000000003</v>
      </c>
      <c r="FB47" s="49">
        <f t="shared" ref="FB47:FB50" si="177">(EY47-$FC$16*2)*$FC$14/10^6</f>
        <v>0.24354000000000001</v>
      </c>
      <c r="FC47" s="49">
        <f t="shared" si="87"/>
        <v>2.2717999999999998</v>
      </c>
      <c r="FD47" s="49">
        <f t="shared" si="88"/>
        <v>0.91025399999999979</v>
      </c>
      <c r="FE47" s="49">
        <f t="shared" ref="FE47:FE50" si="178">(((EX47-$FC$16*2-$FC$15*2-$FC$14)*2+(EY47-$FC$16*2)*8)/1000)+FL47</f>
        <v>13.533999999999999</v>
      </c>
      <c r="FF47" s="49">
        <f t="shared" si="90"/>
        <v>0.60902999999999996</v>
      </c>
      <c r="FG47" s="49">
        <f t="shared" si="91"/>
        <v>0.91025399999999979</v>
      </c>
      <c r="FH47" s="49">
        <f t="shared" ref="FH47:FH50" si="179">EZ47*$EZ$16+FA47*$EZ$15+FB47*$EZ$14+FM47+FN47</f>
        <v>3.3729937399999996</v>
      </c>
      <c r="FI47" s="50">
        <f t="shared" si="93"/>
        <v>2.1534808257769167</v>
      </c>
      <c r="FJ47" s="28">
        <f t="shared" si="94"/>
        <v>6.7704E-2</v>
      </c>
      <c r="FK47" s="28">
        <f t="shared" si="95"/>
        <v>3.0627999999999999E-2</v>
      </c>
      <c r="FL47" s="28">
        <f t="shared" si="96"/>
        <v>2.4180000000000001</v>
      </c>
      <c r="FM47" s="28">
        <f t="shared" si="97"/>
        <v>9.4785599999999998E-2</v>
      </c>
      <c r="FN47" s="28">
        <f t="shared" si="98"/>
        <v>0.10536031999999999</v>
      </c>
      <c r="FQ47" s="48">
        <v>1535</v>
      </c>
      <c r="FR47" s="49">
        <v>1480</v>
      </c>
      <c r="FS47" s="49">
        <f t="shared" si="101"/>
        <v>0.72626400000000002</v>
      </c>
      <c r="FT47" s="49">
        <f t="shared" si="102"/>
        <v>0.14105599999999999</v>
      </c>
      <c r="FU47" s="49">
        <f t="shared" si="103"/>
        <v>0.24928</v>
      </c>
      <c r="FV47" s="49">
        <f t="shared" si="104"/>
        <v>2.2717999999999998</v>
      </c>
      <c r="FW47" s="49">
        <f t="shared" si="105"/>
        <v>0.96519999999999984</v>
      </c>
      <c r="FX47" s="49">
        <f t="shared" si="106"/>
        <v>11.096</v>
      </c>
      <c r="FY47" s="49">
        <f t="shared" si="107"/>
        <v>0.49931999999999999</v>
      </c>
      <c r="FZ47" s="49">
        <f t="shared" si="108"/>
        <v>0.96519999999999984</v>
      </c>
      <c r="GA47" s="49">
        <f t="shared" si="168"/>
        <v>3.6259255200000005</v>
      </c>
      <c r="GB47" s="50">
        <f t="shared" si="110"/>
        <v>2.2407102385773396</v>
      </c>
      <c r="GC47" s="28">
        <f t="shared" si="111"/>
        <v>9.5000000000000001E-2</v>
      </c>
      <c r="GD47" s="28">
        <f t="shared" si="112"/>
        <v>9.5000000000000001E-2</v>
      </c>
      <c r="GE47" s="28">
        <f t="shared" si="113"/>
        <v>1.9</v>
      </c>
      <c r="GF47" s="28">
        <f t="shared" si="114"/>
        <v>0.19</v>
      </c>
      <c r="GG47" s="28">
        <f t="shared" si="115"/>
        <v>0.24937500000000001</v>
      </c>
      <c r="GI47" s="48">
        <v>1535</v>
      </c>
      <c r="GJ47" s="49">
        <v>1480</v>
      </c>
      <c r="GK47" s="49">
        <f t="shared" si="118"/>
        <v>0.60974600000000001</v>
      </c>
      <c r="GL47" s="49">
        <f t="shared" si="119"/>
        <v>0.19561000000000001</v>
      </c>
      <c r="GM47" s="49">
        <f t="shared" si="120"/>
        <v>2.2717999999999998</v>
      </c>
      <c r="GN47" s="49">
        <f t="shared" si="121"/>
        <v>1.2340439999999997</v>
      </c>
      <c r="GO47" s="49">
        <f t="shared" si="122"/>
        <v>12.22</v>
      </c>
      <c r="GP47" s="49">
        <f t="shared" si="123"/>
        <v>0.54990000000000006</v>
      </c>
      <c r="GQ47" s="49">
        <f t="shared" si="124"/>
        <v>1.2340439999999997</v>
      </c>
      <c r="GR47" s="49">
        <f t="shared" si="125"/>
        <v>2.69338532</v>
      </c>
      <c r="GS47" s="50">
        <f t="shared" si="126"/>
        <v>1.970828999031605</v>
      </c>
      <c r="GT47" s="28">
        <f t="shared" si="127"/>
        <v>0.1162</v>
      </c>
      <c r="GU47" s="28">
        <f t="shared" si="128"/>
        <v>0.1162</v>
      </c>
      <c r="GV47" s="28">
        <f t="shared" si="129"/>
        <v>2.3239999999999998</v>
      </c>
      <c r="GW47" s="28">
        <f t="shared" si="130"/>
        <v>0.2324</v>
      </c>
      <c r="GX47" s="28">
        <f t="shared" si="131"/>
        <v>0.28120400000000001</v>
      </c>
      <c r="GZ47" s="48">
        <v>1535</v>
      </c>
      <c r="HA47" s="49">
        <v>1480</v>
      </c>
      <c r="HB47" s="49">
        <f t="shared" si="134"/>
        <v>0.60974600000000001</v>
      </c>
      <c r="HC47" s="49">
        <f t="shared" si="135"/>
        <v>0.58556799999999998</v>
      </c>
      <c r="HD47" s="49">
        <f t="shared" si="136"/>
        <v>4.0384000000000001E-3</v>
      </c>
      <c r="HE47" s="49">
        <f t="shared" si="137"/>
        <v>2.2717999999999998</v>
      </c>
      <c r="HF47" s="49">
        <f t="shared" si="138"/>
        <v>0.90248759999999995</v>
      </c>
      <c r="HG47" s="49">
        <f t="shared" si="139"/>
        <v>18.543199999999999</v>
      </c>
      <c r="HH47" s="49">
        <f t="shared" si="140"/>
        <v>0.83444399999999996</v>
      </c>
      <c r="HI47" s="49">
        <f t="shared" si="141"/>
        <v>0.90248759999999995</v>
      </c>
      <c r="HJ47" s="49">
        <f t="shared" si="142"/>
        <v>4.6817114799999997</v>
      </c>
      <c r="HK47" s="50">
        <f t="shared" si="143"/>
        <v>2.8253557003257326</v>
      </c>
      <c r="HL47" s="28">
        <f t="shared" si="144"/>
        <v>8.498E-2</v>
      </c>
      <c r="HM47" s="28">
        <f t="shared" si="145"/>
        <v>8.498E-2</v>
      </c>
      <c r="HN47" s="28">
        <f t="shared" si="146"/>
        <v>1.6996</v>
      </c>
      <c r="HO47" s="28">
        <f t="shared" si="147"/>
        <v>0.16996</v>
      </c>
      <c r="HP47" s="28">
        <f t="shared" si="148"/>
        <v>0.20565159999999999</v>
      </c>
    </row>
    <row r="48" spans="1:224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4"/>
      <c r="AU48" s="344"/>
      <c r="AV48" s="344"/>
      <c r="AW48" s="344"/>
      <c r="AX48" s="344"/>
      <c r="AY48" s="344"/>
      <c r="AZ48" s="344"/>
      <c r="BA48" s="344"/>
      <c r="BB48" s="117"/>
      <c r="BC48" s="76"/>
      <c r="BE48" s="28">
        <v>1</v>
      </c>
      <c r="BF48" s="28">
        <v>1</v>
      </c>
      <c r="BW48">
        <v>33</v>
      </c>
      <c r="BY48" s="36">
        <f t="shared" si="31"/>
        <v>1.4211437046802902</v>
      </c>
      <c r="BZ48" s="36">
        <f t="shared" si="32"/>
        <v>1.1507768622280821</v>
      </c>
      <c r="CA48" s="36">
        <f t="shared" si="159"/>
        <v>1.8789593495934962</v>
      </c>
      <c r="CB48" s="36">
        <f t="shared" si="34"/>
        <v>2.4023500439463858</v>
      </c>
      <c r="CC48" s="36">
        <f t="shared" si="35"/>
        <v>2.3363956493078444</v>
      </c>
      <c r="CD48" s="36">
        <f t="shared" si="36"/>
        <v>2.0889933640958032</v>
      </c>
      <c r="CE48" s="36">
        <f t="shared" si="37"/>
        <v>3.1554148978246537</v>
      </c>
      <c r="CS48" s="26"/>
      <c r="CT48" s="27"/>
      <c r="CU48" s="24"/>
      <c r="CV48" s="24"/>
      <c r="CW48" s="27"/>
      <c r="CZ48" s="41">
        <f>1230+$DC$17</f>
        <v>1230</v>
      </c>
      <c r="DA48" s="1">
        <v>1480</v>
      </c>
      <c r="DB48" s="49">
        <f t="shared" si="169"/>
        <v>0</v>
      </c>
      <c r="DC48" s="49">
        <f t="shared" si="170"/>
        <v>1.8204</v>
      </c>
      <c r="DD48" s="49">
        <f t="shared" si="171"/>
        <v>1.5744</v>
      </c>
      <c r="DE48" s="49">
        <f t="shared" si="172"/>
        <v>9.11</v>
      </c>
      <c r="DF48" s="49">
        <f t="shared" si="164"/>
        <v>0.40994999999999998</v>
      </c>
      <c r="DG48" s="49">
        <f t="shared" si="173"/>
        <v>1.5744</v>
      </c>
      <c r="DH48" s="49">
        <f t="shared" si="174"/>
        <v>0.60270000000000001</v>
      </c>
      <c r="DI48" s="50">
        <f t="shared" si="175"/>
        <v>1.4211437046802902</v>
      </c>
      <c r="DJ48" s="49">
        <f t="shared" si="47"/>
        <v>0.123</v>
      </c>
      <c r="DK48" s="49">
        <f t="shared" si="48"/>
        <v>0.123</v>
      </c>
      <c r="DL48" s="49">
        <f t="shared" si="49"/>
        <v>3.69</v>
      </c>
      <c r="DM48" s="49">
        <f t="shared" si="50"/>
        <v>0.246</v>
      </c>
      <c r="DN48" s="49">
        <f t="shared" si="51"/>
        <v>0.35669999999999996</v>
      </c>
      <c r="DO48" s="49"/>
      <c r="DP48" s="41">
        <f>1230+$DC$17</f>
        <v>1230</v>
      </c>
      <c r="DQ48" s="1">
        <v>1480</v>
      </c>
      <c r="DR48" s="49">
        <f t="shared" si="54"/>
        <v>0.59077999999999997</v>
      </c>
      <c r="DS48" s="49">
        <f t="shared" si="55"/>
        <v>0.21934999999999999</v>
      </c>
      <c r="DT48" s="49">
        <f t="shared" si="56"/>
        <v>1.8204</v>
      </c>
      <c r="DU48" s="49">
        <f t="shared" si="57"/>
        <v>0.91181600000000029</v>
      </c>
      <c r="DV48" s="49">
        <f t="shared" si="58"/>
        <v>8.5830000000000002</v>
      </c>
      <c r="DW48" s="49">
        <f t="shared" si="59"/>
        <v>0.38623499999999999</v>
      </c>
      <c r="DX48" s="49">
        <f t="shared" si="60"/>
        <v>0.91181600000000029</v>
      </c>
      <c r="DY48" s="49">
        <f t="shared" si="61"/>
        <v>0.79682319999999995</v>
      </c>
      <c r="DZ48" s="50">
        <f t="shared" si="62"/>
        <v>1.1507768622280821</v>
      </c>
      <c r="EA48" s="49">
        <f t="shared" si="63"/>
        <v>6.7788000000000001E-2</v>
      </c>
      <c r="EB48" s="49">
        <f t="shared" si="64"/>
        <v>3.0665999999999999E-2</v>
      </c>
      <c r="EC48" s="49">
        <f t="shared" si="65"/>
        <v>2.4209999999999998</v>
      </c>
      <c r="ED48" s="49">
        <f t="shared" si="66"/>
        <v>9.4903199999999993E-2</v>
      </c>
      <c r="EE48" s="49">
        <f t="shared" si="67"/>
        <v>0</v>
      </c>
      <c r="EG48" s="48">
        <v>1230</v>
      </c>
      <c r="EH48" s="49">
        <v>1480</v>
      </c>
      <c r="EI48" s="49">
        <f t="shared" si="68"/>
        <v>0.65926799999999997</v>
      </c>
      <c r="EJ48" s="49">
        <f t="shared" si="69"/>
        <v>0.106978</v>
      </c>
      <c r="EK48" s="49">
        <f t="shared" si="70"/>
        <v>1.8204</v>
      </c>
      <c r="EL48" s="49">
        <f t="shared" si="71"/>
        <v>0.94716000000000011</v>
      </c>
      <c r="EM48" s="49">
        <f t="shared" si="72"/>
        <v>9.1929999999999996</v>
      </c>
      <c r="EN48" s="49">
        <f t="shared" si="73"/>
        <v>0.41368499999999997</v>
      </c>
      <c r="EO48" s="49">
        <f t="shared" si="74"/>
        <v>0.94716000000000011</v>
      </c>
      <c r="EP48" s="49">
        <f t="shared" si="75"/>
        <v>2.0596126000000003</v>
      </c>
      <c r="EQ48" s="50">
        <f t="shared" si="76"/>
        <v>1.8789593495934962</v>
      </c>
      <c r="ER48" s="28">
        <f t="shared" si="77"/>
        <v>7.3667999999999997E-2</v>
      </c>
      <c r="ES48" s="28">
        <f t="shared" si="78"/>
        <v>3.3326000000000001E-2</v>
      </c>
      <c r="ET48" s="28">
        <f t="shared" si="79"/>
        <v>2.6309999999999998</v>
      </c>
      <c r="EU48" s="28">
        <f t="shared" si="80"/>
        <v>0.1031352</v>
      </c>
      <c r="EV48" s="28">
        <f t="shared" si="81"/>
        <v>0.11464144</v>
      </c>
      <c r="EX48" s="48">
        <v>1230</v>
      </c>
      <c r="EY48" s="49">
        <v>1480</v>
      </c>
      <c r="EZ48" s="49">
        <f t="shared" si="84"/>
        <v>0.65926799999999997</v>
      </c>
      <c r="FA48" s="49">
        <f t="shared" si="176"/>
        <v>0.27561600000000003</v>
      </c>
      <c r="FB48" s="49">
        <f t="shared" si="177"/>
        <v>0.24354000000000001</v>
      </c>
      <c r="FC48" s="49">
        <f t="shared" si="87"/>
        <v>1.8204</v>
      </c>
      <c r="FD48" s="49">
        <f t="shared" si="88"/>
        <v>0.58085399999999998</v>
      </c>
      <c r="FE48" s="49">
        <f t="shared" si="178"/>
        <v>12.009</v>
      </c>
      <c r="FF48" s="49">
        <f t="shared" si="90"/>
        <v>0.54040500000000002</v>
      </c>
      <c r="FG48" s="49">
        <f t="shared" si="91"/>
        <v>0.58085399999999998</v>
      </c>
      <c r="FH48" s="49">
        <f t="shared" si="179"/>
        <v>3.1319156399999999</v>
      </c>
      <c r="FI48" s="50">
        <f t="shared" si="93"/>
        <v>2.3363956493078444</v>
      </c>
      <c r="FJ48" s="28">
        <f t="shared" si="94"/>
        <v>4.2084000000000003E-2</v>
      </c>
      <c r="FK48" s="28">
        <f t="shared" si="95"/>
        <v>1.9037999999999999E-2</v>
      </c>
      <c r="FL48" s="28">
        <f t="shared" si="96"/>
        <v>1.5029999999999999</v>
      </c>
      <c r="FM48" s="28">
        <f t="shared" si="97"/>
        <v>5.8917600000000001E-2</v>
      </c>
      <c r="FN48" s="28">
        <f t="shared" si="98"/>
        <v>6.5490720000000002E-2</v>
      </c>
      <c r="FQ48" s="48">
        <v>1230</v>
      </c>
      <c r="FR48" s="49">
        <v>1480</v>
      </c>
      <c r="FS48" s="49">
        <f t="shared" si="101"/>
        <v>0.64574399999999998</v>
      </c>
      <c r="FT48" s="49">
        <f t="shared" si="102"/>
        <v>0.14105599999999999</v>
      </c>
      <c r="FU48" s="49">
        <f t="shared" si="103"/>
        <v>0.24928</v>
      </c>
      <c r="FV48" s="49">
        <f t="shared" si="104"/>
        <v>1.8204</v>
      </c>
      <c r="FW48" s="49">
        <f t="shared" si="105"/>
        <v>0.65532000000000012</v>
      </c>
      <c r="FX48" s="49">
        <f t="shared" si="106"/>
        <v>9.8760000000000012</v>
      </c>
      <c r="FY48" s="49">
        <f t="shared" si="107"/>
        <v>0.44442000000000004</v>
      </c>
      <c r="FZ48" s="49">
        <f t="shared" si="108"/>
        <v>0.65532000000000012</v>
      </c>
      <c r="GA48" s="49">
        <f t="shared" si="168"/>
        <v>3.2734980200000003</v>
      </c>
      <c r="GB48" s="50">
        <f t="shared" si="110"/>
        <v>2.4023500439463858</v>
      </c>
      <c r="GC48" s="28">
        <f t="shared" si="111"/>
        <v>6.4500000000000002E-2</v>
      </c>
      <c r="GD48" s="28">
        <f t="shared" si="112"/>
        <v>6.4500000000000002E-2</v>
      </c>
      <c r="GE48" s="28">
        <f t="shared" si="113"/>
        <v>1.29</v>
      </c>
      <c r="GF48" s="28">
        <f t="shared" si="114"/>
        <v>0.129</v>
      </c>
      <c r="GG48" s="28">
        <f t="shared" si="115"/>
        <v>0.1693125</v>
      </c>
      <c r="GI48" s="48">
        <v>1230</v>
      </c>
      <c r="GJ48" s="49">
        <v>1480</v>
      </c>
      <c r="GK48" s="49">
        <f t="shared" si="118"/>
        <v>0.54325599999999996</v>
      </c>
      <c r="GL48" s="49">
        <f t="shared" si="119"/>
        <v>0.19561000000000001</v>
      </c>
      <c r="GM48" s="49">
        <f t="shared" si="120"/>
        <v>1.8204</v>
      </c>
      <c r="GN48" s="49">
        <f t="shared" si="121"/>
        <v>0.910134</v>
      </c>
      <c r="GO48" s="49">
        <f t="shared" si="122"/>
        <v>11</v>
      </c>
      <c r="GP48" s="49">
        <f t="shared" si="123"/>
        <v>0.495</v>
      </c>
      <c r="GQ48" s="49">
        <f t="shared" si="124"/>
        <v>0.910134</v>
      </c>
      <c r="GR48" s="49">
        <f t="shared" si="125"/>
        <v>2.39766952</v>
      </c>
      <c r="GS48" s="50">
        <f t="shared" si="126"/>
        <v>2.0889933640958032</v>
      </c>
      <c r="GT48" s="28">
        <f t="shared" si="127"/>
        <v>8.5699999999999998E-2</v>
      </c>
      <c r="GU48" s="28">
        <f t="shared" si="128"/>
        <v>8.5699999999999998E-2</v>
      </c>
      <c r="GV48" s="28">
        <f t="shared" si="129"/>
        <v>1.714</v>
      </c>
      <c r="GW48" s="28">
        <f t="shared" si="130"/>
        <v>0.1714</v>
      </c>
      <c r="GX48" s="28">
        <f t="shared" si="131"/>
        <v>0.207394</v>
      </c>
      <c r="GZ48" s="48">
        <v>1230</v>
      </c>
      <c r="HA48" s="49">
        <v>1480</v>
      </c>
      <c r="HB48" s="49">
        <f t="shared" si="134"/>
        <v>0.54325599999999996</v>
      </c>
      <c r="HC48" s="49">
        <f t="shared" si="135"/>
        <v>0.58556799999999998</v>
      </c>
      <c r="HD48" s="49">
        <f t="shared" si="136"/>
        <v>4.0384000000000001E-3</v>
      </c>
      <c r="HE48" s="49">
        <f t="shared" si="137"/>
        <v>1.8204</v>
      </c>
      <c r="HF48" s="49">
        <f t="shared" si="138"/>
        <v>0.57857760000000014</v>
      </c>
      <c r="HG48" s="49">
        <f t="shared" si="139"/>
        <v>17.3232</v>
      </c>
      <c r="HH48" s="49">
        <f t="shared" si="140"/>
        <v>0.77954400000000001</v>
      </c>
      <c r="HI48" s="49">
        <f t="shared" si="141"/>
        <v>0.57857760000000014</v>
      </c>
      <c r="HJ48" s="49">
        <f t="shared" si="142"/>
        <v>4.3859956799999988</v>
      </c>
      <c r="HK48" s="50">
        <f t="shared" si="143"/>
        <v>3.1554148978246537</v>
      </c>
      <c r="HL48" s="28">
        <f t="shared" si="144"/>
        <v>5.4479999999999994E-2</v>
      </c>
      <c r="HM48" s="28">
        <f t="shared" si="145"/>
        <v>5.4479999999999994E-2</v>
      </c>
      <c r="HN48" s="28">
        <f t="shared" si="146"/>
        <v>1.0895999999999999</v>
      </c>
      <c r="HO48" s="28">
        <f t="shared" si="147"/>
        <v>0.10895999999999999</v>
      </c>
      <c r="HP48" s="28">
        <f t="shared" si="148"/>
        <v>0.13184159999999998</v>
      </c>
    </row>
    <row r="49" spans="1:224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343" t="s">
        <v>120</v>
      </c>
      <c r="AK49" s="343"/>
      <c r="AL49" s="343"/>
      <c r="AM49" s="343"/>
      <c r="AN49" s="343"/>
      <c r="AO49" s="343"/>
      <c r="AP49" s="343"/>
      <c r="AQ49" s="343"/>
      <c r="AR49" s="343"/>
      <c r="AS49" s="343"/>
      <c r="AT49" s="344">
        <f>AT45</f>
        <v>1.4</v>
      </c>
      <c r="AU49" s="344"/>
      <c r="AV49" s="344"/>
      <c r="AW49" s="344">
        <f>AW45</f>
        <v>84</v>
      </c>
      <c r="AX49" s="344"/>
      <c r="AY49" s="344"/>
      <c r="AZ49" s="344"/>
      <c r="BA49" s="344"/>
      <c r="BB49" s="117"/>
      <c r="BE49" s="28">
        <v>1</v>
      </c>
      <c r="BF49" s="28">
        <v>1</v>
      </c>
      <c r="BW49">
        <v>34</v>
      </c>
      <c r="BY49" s="36">
        <f t="shared" si="31"/>
        <v>1.2909830576575367</v>
      </c>
      <c r="BZ49" s="36">
        <f t="shared" si="32"/>
        <v>1.1503690372552959</v>
      </c>
      <c r="CA49" s="36">
        <f t="shared" si="159"/>
        <v>1.633807587403918</v>
      </c>
      <c r="CB49" s="36">
        <f t="shared" si="34"/>
        <v>2.0152918472601042</v>
      </c>
      <c r="CC49" s="36">
        <f t="shared" si="35"/>
        <v>1.9795693131663767</v>
      </c>
      <c r="CD49" s="36">
        <f t="shared" si="36"/>
        <v>1.7745506372427473</v>
      </c>
      <c r="CE49" s="36">
        <f t="shared" si="37"/>
        <v>2.5410246665013632</v>
      </c>
      <c r="CS49" s="26"/>
      <c r="CT49" s="27"/>
      <c r="CU49" s="24"/>
      <c r="CV49" s="24"/>
      <c r="CW49" s="27"/>
      <c r="CZ49" s="41">
        <v>1644</v>
      </c>
      <c r="DA49" s="1">
        <v>2180</v>
      </c>
      <c r="DB49" s="49">
        <f t="shared" si="169"/>
        <v>0</v>
      </c>
      <c r="DC49" s="49">
        <f t="shared" si="170"/>
        <v>3.58392</v>
      </c>
      <c r="DD49" s="49">
        <f t="shared" si="171"/>
        <v>3.2551199999999998</v>
      </c>
      <c r="DE49" s="49">
        <f t="shared" si="172"/>
        <v>12.58</v>
      </c>
      <c r="DF49" s="49">
        <f t="shared" si="164"/>
        <v>0.56609999999999994</v>
      </c>
      <c r="DG49" s="49">
        <f t="shared" si="173"/>
        <v>3.2551199999999998</v>
      </c>
      <c r="DH49" s="49">
        <f t="shared" si="174"/>
        <v>0.80555999999999994</v>
      </c>
      <c r="DI49" s="50">
        <f t="shared" si="175"/>
        <v>1.2909830576575367</v>
      </c>
      <c r="DJ49" s="49">
        <f t="shared" si="47"/>
        <v>0.16439999999999999</v>
      </c>
      <c r="DK49" s="49">
        <f t="shared" si="48"/>
        <v>0.16439999999999999</v>
      </c>
      <c r="DL49" s="49">
        <f t="shared" si="49"/>
        <v>4.9320000000000004</v>
      </c>
      <c r="DM49" s="49">
        <f t="shared" si="50"/>
        <v>0.32879999999999998</v>
      </c>
      <c r="DN49" s="49">
        <f t="shared" si="51"/>
        <v>0.47675999999999996</v>
      </c>
      <c r="DO49" s="49"/>
      <c r="DP49" s="41">
        <v>1644</v>
      </c>
      <c r="DQ49" s="1">
        <v>2180</v>
      </c>
      <c r="DR49" s="49">
        <f t="shared" si="54"/>
        <v>0.83363200000000004</v>
      </c>
      <c r="DS49" s="49">
        <f t="shared" si="55"/>
        <v>0.36285000000000001</v>
      </c>
      <c r="DT49" s="49">
        <f t="shared" si="56"/>
        <v>3.58392</v>
      </c>
      <c r="DU49" s="49">
        <f t="shared" si="57"/>
        <v>2.2384759999999999</v>
      </c>
      <c r="DV49" s="49">
        <f t="shared" si="58"/>
        <v>12.881</v>
      </c>
      <c r="DW49" s="49">
        <f t="shared" si="59"/>
        <v>0.57964499999999997</v>
      </c>
      <c r="DX49" s="49">
        <f t="shared" si="60"/>
        <v>2.2384759999999999</v>
      </c>
      <c r="DY49" s="49">
        <f t="shared" si="61"/>
        <v>1.3047096000000002</v>
      </c>
      <c r="DZ49" s="50">
        <f t="shared" si="62"/>
        <v>1.1503690372552959</v>
      </c>
      <c r="EA49" s="49">
        <f t="shared" si="63"/>
        <v>0.102564</v>
      </c>
      <c r="EB49" s="49">
        <f t="shared" si="64"/>
        <v>4.6398000000000002E-2</v>
      </c>
      <c r="EC49" s="49">
        <f t="shared" si="65"/>
        <v>3.6629999999999998</v>
      </c>
      <c r="ED49" s="49">
        <f t="shared" si="66"/>
        <v>0.14358959999999998</v>
      </c>
      <c r="EE49" s="49">
        <f t="shared" si="67"/>
        <v>0</v>
      </c>
      <c r="EG49" s="48">
        <v>1850</v>
      </c>
      <c r="EH49" s="49">
        <v>2180</v>
      </c>
      <c r="EI49" s="49">
        <f t="shared" si="68"/>
        <v>1.0164280000000001</v>
      </c>
      <c r="EJ49" s="49">
        <f t="shared" si="69"/>
        <v>0.16927800000000001</v>
      </c>
      <c r="EK49" s="49">
        <f t="shared" si="70"/>
        <v>4.0330000000000004</v>
      </c>
      <c r="EL49" s="49">
        <f t="shared" si="71"/>
        <v>2.66466</v>
      </c>
      <c r="EM49" s="49">
        <f t="shared" si="72"/>
        <v>15.093</v>
      </c>
      <c r="EN49" s="49">
        <f t="shared" si="73"/>
        <v>0.67918499999999993</v>
      </c>
      <c r="EO49" s="49">
        <f t="shared" si="74"/>
        <v>2.66466</v>
      </c>
      <c r="EP49" s="49">
        <f t="shared" si="75"/>
        <v>3.2453010000000004</v>
      </c>
      <c r="EQ49" s="50">
        <f t="shared" si="76"/>
        <v>1.633807587403918</v>
      </c>
      <c r="ER49" s="28">
        <f t="shared" si="77"/>
        <v>0.125748</v>
      </c>
      <c r="ES49" s="28">
        <f t="shared" si="78"/>
        <v>5.6885999999999999E-2</v>
      </c>
      <c r="ET49" s="28">
        <f t="shared" si="79"/>
        <v>4.4909999999999997</v>
      </c>
      <c r="EU49" s="28">
        <f t="shared" si="80"/>
        <v>0.17604719999999999</v>
      </c>
      <c r="EV49" s="28">
        <f t="shared" si="81"/>
        <v>0.19568784</v>
      </c>
      <c r="EX49" s="48">
        <v>1850</v>
      </c>
      <c r="EY49" s="49">
        <v>2180</v>
      </c>
      <c r="EZ49" s="49">
        <f t="shared" si="84"/>
        <v>1.0164280000000001</v>
      </c>
      <c r="FA49" s="49">
        <f t="shared" si="176"/>
        <v>0.43801600000000002</v>
      </c>
      <c r="FB49" s="49">
        <f t="shared" si="177"/>
        <v>0.38704</v>
      </c>
      <c r="FC49" s="49">
        <f t="shared" si="87"/>
        <v>4.0330000000000004</v>
      </c>
      <c r="FD49" s="49">
        <f t="shared" si="88"/>
        <v>2.054754</v>
      </c>
      <c r="FE49" s="49">
        <f t="shared" si="178"/>
        <v>20.709</v>
      </c>
      <c r="FF49" s="49">
        <f t="shared" si="90"/>
        <v>0.93190499999999998</v>
      </c>
      <c r="FG49" s="49">
        <f t="shared" si="91"/>
        <v>2.054754</v>
      </c>
      <c r="FH49" s="49">
        <f t="shared" si="179"/>
        <v>4.9969440399999989</v>
      </c>
      <c r="FI49" s="50">
        <f t="shared" si="93"/>
        <v>1.9795693131663767</v>
      </c>
      <c r="FJ49" s="28">
        <f t="shared" si="94"/>
        <v>9.4163999999999998E-2</v>
      </c>
      <c r="FK49" s="28">
        <f t="shared" si="95"/>
        <v>4.2597999999999997E-2</v>
      </c>
      <c r="FL49" s="28">
        <f t="shared" si="96"/>
        <v>3.363</v>
      </c>
      <c r="FM49" s="28">
        <f t="shared" si="97"/>
        <v>0.13182959999999999</v>
      </c>
      <c r="FN49" s="28">
        <f t="shared" si="98"/>
        <v>0.14653711999999999</v>
      </c>
      <c r="FQ49" s="48">
        <v>1850</v>
      </c>
      <c r="FR49" s="49">
        <v>2180</v>
      </c>
      <c r="FS49" s="49">
        <f t="shared" si="101"/>
        <v>0.994224</v>
      </c>
      <c r="FT49" s="49">
        <f t="shared" si="102"/>
        <v>0.22225600000000001</v>
      </c>
      <c r="FU49" s="49">
        <f t="shared" si="103"/>
        <v>0.39278000000000002</v>
      </c>
      <c r="FV49" s="49">
        <f t="shared" si="104"/>
        <v>4.0330000000000004</v>
      </c>
      <c r="FW49" s="49">
        <f t="shared" si="105"/>
        <v>2.1707400000000003</v>
      </c>
      <c r="FX49" s="49">
        <f t="shared" si="106"/>
        <v>16.556000000000001</v>
      </c>
      <c r="FY49" s="49">
        <f t="shared" si="107"/>
        <v>0.74502000000000002</v>
      </c>
      <c r="FZ49" s="49">
        <f t="shared" si="108"/>
        <v>2.1707400000000003</v>
      </c>
      <c r="GA49" s="49">
        <f t="shared" si="168"/>
        <v>5.2119120200000006</v>
      </c>
      <c r="GB49" s="50">
        <f t="shared" si="110"/>
        <v>2.0152918472601042</v>
      </c>
      <c r="GC49" s="28">
        <f t="shared" si="111"/>
        <v>0.1265</v>
      </c>
      <c r="GD49" s="28">
        <f t="shared" si="112"/>
        <v>0.1265</v>
      </c>
      <c r="GE49" s="28">
        <f t="shared" si="113"/>
        <v>2.5299999999999998</v>
      </c>
      <c r="GF49" s="28">
        <f t="shared" si="114"/>
        <v>0.253</v>
      </c>
      <c r="GG49" s="28">
        <f t="shared" si="115"/>
        <v>0.33206249999999998</v>
      </c>
      <c r="GI49" s="48">
        <v>1850</v>
      </c>
      <c r="GJ49" s="49">
        <v>2180</v>
      </c>
      <c r="GK49" s="49">
        <f t="shared" si="118"/>
        <v>0.83101599999999998</v>
      </c>
      <c r="GL49" s="49">
        <f t="shared" si="119"/>
        <v>0.30410999999999999</v>
      </c>
      <c r="GM49" s="49">
        <f t="shared" si="120"/>
        <v>4.0330000000000004</v>
      </c>
      <c r="GN49" s="49">
        <f t="shared" si="121"/>
        <v>2.6024740000000004</v>
      </c>
      <c r="GO49" s="49">
        <f t="shared" si="122"/>
        <v>17.68</v>
      </c>
      <c r="GP49" s="49">
        <f t="shared" si="123"/>
        <v>0.79559999999999997</v>
      </c>
      <c r="GQ49" s="49">
        <f t="shared" si="124"/>
        <v>2.6024740000000004</v>
      </c>
      <c r="GR49" s="49">
        <f t="shared" si="125"/>
        <v>3.7586887199999999</v>
      </c>
      <c r="GS49" s="50">
        <f t="shared" si="126"/>
        <v>1.7745506372427473</v>
      </c>
      <c r="GT49" s="28">
        <f t="shared" si="127"/>
        <v>0.1477</v>
      </c>
      <c r="GU49" s="28">
        <f t="shared" si="128"/>
        <v>0.1477</v>
      </c>
      <c r="GV49" s="28">
        <f t="shared" si="129"/>
        <v>2.9540000000000002</v>
      </c>
      <c r="GW49" s="28">
        <f t="shared" si="130"/>
        <v>0.2954</v>
      </c>
      <c r="GX49" s="28">
        <f t="shared" si="131"/>
        <v>0.35743399999999997</v>
      </c>
      <c r="GZ49" s="48">
        <v>1850</v>
      </c>
      <c r="HA49" s="49">
        <v>2180</v>
      </c>
      <c r="HB49" s="49">
        <f t="shared" si="134"/>
        <v>0.83101599999999998</v>
      </c>
      <c r="HC49" s="49">
        <f t="shared" si="135"/>
        <v>0.91036799999999996</v>
      </c>
      <c r="HD49" s="49">
        <f t="shared" si="136"/>
        <v>6.2784000000000008E-3</v>
      </c>
      <c r="HE49" s="49">
        <f t="shared" si="137"/>
        <v>4.0330000000000004</v>
      </c>
      <c r="HF49" s="49">
        <f t="shared" si="138"/>
        <v>2.0523776000000002</v>
      </c>
      <c r="HG49" s="49">
        <f t="shared" si="139"/>
        <v>28.203199999999999</v>
      </c>
      <c r="HH49" s="49">
        <f t="shared" si="140"/>
        <v>1.2691439999999998</v>
      </c>
      <c r="HI49" s="49">
        <f t="shared" si="141"/>
        <v>2.0523776000000002</v>
      </c>
      <c r="HJ49" s="49">
        <f t="shared" si="142"/>
        <v>6.9264308799999998</v>
      </c>
      <c r="HK49" s="50">
        <f t="shared" si="143"/>
        <v>2.5410246665013632</v>
      </c>
      <c r="HL49" s="28">
        <f t="shared" si="144"/>
        <v>0.11648</v>
      </c>
      <c r="HM49" s="28">
        <f t="shared" si="145"/>
        <v>0.11648</v>
      </c>
      <c r="HN49" s="28">
        <f t="shared" si="146"/>
        <v>2.3296000000000001</v>
      </c>
      <c r="HO49" s="28">
        <f t="shared" si="147"/>
        <v>0.23296</v>
      </c>
      <c r="HP49" s="28">
        <f t="shared" si="148"/>
        <v>0.28188160000000001</v>
      </c>
    </row>
    <row r="50" spans="1:224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t="s">
        <v>121</v>
      </c>
      <c r="AT50" s="344">
        <f>AT46</f>
        <v>3.44</v>
      </c>
      <c r="AU50" s="344"/>
      <c r="AV50" s="344"/>
      <c r="AW50" s="344">
        <f>AW46</f>
        <v>38</v>
      </c>
      <c r="AX50" s="344"/>
      <c r="AY50" s="344"/>
      <c r="AZ50" s="344"/>
      <c r="BA50" s="344"/>
      <c r="BB50" s="117"/>
      <c r="BE50" s="28">
        <v>1</v>
      </c>
      <c r="BF50" s="28">
        <v>1</v>
      </c>
      <c r="BW50">
        <v>35</v>
      </c>
      <c r="BY50" s="36">
        <f t="shared" si="31"/>
        <v>1.2970493429209027</v>
      </c>
      <c r="BZ50" s="36">
        <f t="shared" si="32"/>
        <v>1.1623246342672948</v>
      </c>
      <c r="CA50" s="36">
        <f t="shared" si="159"/>
        <v>1.6990805851723281</v>
      </c>
      <c r="CB50" s="36">
        <f t="shared" si="34"/>
        <v>2.1691721485246718</v>
      </c>
      <c r="CC50" s="36">
        <f t="shared" si="35"/>
        <v>2.1538859533845773</v>
      </c>
      <c r="CD50" s="36">
        <f t="shared" si="36"/>
        <v>1.8842938011405901</v>
      </c>
      <c r="CE50" s="36">
        <f t="shared" si="37"/>
        <v>2.8423863377138612</v>
      </c>
      <c r="CS50" s="26"/>
      <c r="CT50" s="27"/>
      <c r="CU50" s="24"/>
      <c r="CV50" s="24"/>
      <c r="CW50" s="27"/>
      <c r="CZ50" s="41">
        <v>1480</v>
      </c>
      <c r="DA50" s="1">
        <v>2180</v>
      </c>
      <c r="DB50" s="49">
        <f t="shared" si="169"/>
        <v>0</v>
      </c>
      <c r="DC50" s="49">
        <f t="shared" si="170"/>
        <v>3.2263999999999999</v>
      </c>
      <c r="DD50" s="49">
        <f t="shared" si="171"/>
        <v>2.9303999999999997</v>
      </c>
      <c r="DE50" s="49">
        <f t="shared" si="172"/>
        <v>11.760000000000002</v>
      </c>
      <c r="DF50" s="49">
        <f t="shared" si="164"/>
        <v>0.5292</v>
      </c>
      <c r="DG50" s="49">
        <f t="shared" si="173"/>
        <v>2.9303999999999997</v>
      </c>
      <c r="DH50" s="49">
        <f t="shared" si="174"/>
        <v>0.72519999999999996</v>
      </c>
      <c r="DI50" s="50">
        <f t="shared" si="175"/>
        <v>1.2970493429209027</v>
      </c>
      <c r="DJ50" s="49">
        <f t="shared" si="47"/>
        <v>0.14799999999999999</v>
      </c>
      <c r="DK50" s="49">
        <f t="shared" si="48"/>
        <v>0.14799999999999999</v>
      </c>
      <c r="DL50" s="49">
        <f t="shared" si="49"/>
        <v>4.4400000000000004</v>
      </c>
      <c r="DM50" s="49">
        <f t="shared" si="50"/>
        <v>0.29599999999999999</v>
      </c>
      <c r="DN50" s="49">
        <f t="shared" si="51"/>
        <v>0.42919999999999997</v>
      </c>
      <c r="DO50" s="49"/>
      <c r="DP50" s="41">
        <v>1480</v>
      </c>
      <c r="DQ50" s="1">
        <v>2180</v>
      </c>
      <c r="DR50" s="49">
        <f t="shared" si="54"/>
        <v>0.79788000000000003</v>
      </c>
      <c r="DS50" s="49">
        <f t="shared" si="55"/>
        <v>0.36285000000000001</v>
      </c>
      <c r="DT50" s="49">
        <f t="shared" si="56"/>
        <v>3.2263999999999999</v>
      </c>
      <c r="DU50" s="49">
        <f t="shared" si="57"/>
        <v>1.9367159999999999</v>
      </c>
      <c r="DV50" s="49">
        <f t="shared" si="58"/>
        <v>11.732999999999999</v>
      </c>
      <c r="DW50" s="49">
        <f t="shared" si="59"/>
        <v>0.52798499999999993</v>
      </c>
      <c r="DX50" s="49">
        <f t="shared" si="60"/>
        <v>1.9367159999999999</v>
      </c>
      <c r="DY50" s="49">
        <f t="shared" si="61"/>
        <v>1.2854232000000001</v>
      </c>
      <c r="DZ50" s="50">
        <f t="shared" si="62"/>
        <v>1.1623246342672948</v>
      </c>
      <c r="EA50" s="49">
        <f t="shared" si="63"/>
        <v>8.8788000000000006E-2</v>
      </c>
      <c r="EB50" s="49">
        <f t="shared" si="64"/>
        <v>4.0166E-2</v>
      </c>
      <c r="EC50" s="49">
        <f t="shared" si="65"/>
        <v>3.1709999999999998</v>
      </c>
      <c r="ED50" s="49">
        <f t="shared" si="66"/>
        <v>0.1243032</v>
      </c>
      <c r="EE50" s="49">
        <f t="shared" si="67"/>
        <v>0</v>
      </c>
      <c r="EG50" s="48">
        <v>1480</v>
      </c>
      <c r="EH50" s="49">
        <v>2180</v>
      </c>
      <c r="EI50" s="49">
        <f t="shared" si="68"/>
        <v>0.91356800000000005</v>
      </c>
      <c r="EJ50" s="49">
        <f t="shared" si="69"/>
        <v>0.16927800000000001</v>
      </c>
      <c r="EK50" s="49">
        <f t="shared" si="70"/>
        <v>3.2263999999999999</v>
      </c>
      <c r="EL50" s="49">
        <f t="shared" si="71"/>
        <v>2.0060600000000002</v>
      </c>
      <c r="EM50" s="49">
        <f t="shared" si="72"/>
        <v>13.243</v>
      </c>
      <c r="EN50" s="49">
        <f t="shared" si="73"/>
        <v>0.59593499999999999</v>
      </c>
      <c r="EO50" s="49">
        <f t="shared" si="74"/>
        <v>2.0060600000000002</v>
      </c>
      <c r="EP50" s="49">
        <f t="shared" si="75"/>
        <v>2.8799185999999999</v>
      </c>
      <c r="EQ50" s="50">
        <f t="shared" si="76"/>
        <v>1.6990805851723281</v>
      </c>
      <c r="ER50" s="28">
        <f t="shared" si="77"/>
        <v>9.4668000000000002E-2</v>
      </c>
      <c r="ES50" s="28">
        <f t="shared" si="78"/>
        <v>4.2826000000000003E-2</v>
      </c>
      <c r="ET50" s="28">
        <f t="shared" si="79"/>
        <v>3.3809999999999998</v>
      </c>
      <c r="EU50" s="28">
        <f t="shared" si="80"/>
        <v>0.13253519999999999</v>
      </c>
      <c r="EV50" s="28">
        <f t="shared" si="81"/>
        <v>0.14732144</v>
      </c>
      <c r="EX50" s="48">
        <v>1480</v>
      </c>
      <c r="EY50" s="49">
        <v>2180</v>
      </c>
      <c r="EZ50" s="49">
        <f t="shared" si="84"/>
        <v>0.91356800000000005</v>
      </c>
      <c r="FA50" s="49">
        <f t="shared" si="176"/>
        <v>0.43801600000000002</v>
      </c>
      <c r="FB50" s="49">
        <f t="shared" si="177"/>
        <v>0.38704</v>
      </c>
      <c r="FC50" s="49">
        <f t="shared" si="87"/>
        <v>3.2263999999999999</v>
      </c>
      <c r="FD50" s="49">
        <f t="shared" si="88"/>
        <v>1.3961539999999999</v>
      </c>
      <c r="FE50" s="49">
        <f t="shared" si="178"/>
        <v>18.859000000000002</v>
      </c>
      <c r="FF50" s="49">
        <f t="shared" si="90"/>
        <v>0.84865500000000005</v>
      </c>
      <c r="FG50" s="49">
        <f t="shared" si="91"/>
        <v>1.3961539999999999</v>
      </c>
      <c r="FH50" s="49">
        <f t="shared" si="179"/>
        <v>4.7044886400000001</v>
      </c>
      <c r="FI50" s="50">
        <f t="shared" si="93"/>
        <v>2.1538859533845773</v>
      </c>
      <c r="FJ50" s="28">
        <f t="shared" si="94"/>
        <v>6.3084000000000001E-2</v>
      </c>
      <c r="FK50" s="28">
        <f t="shared" si="95"/>
        <v>2.8538000000000001E-2</v>
      </c>
      <c r="FL50" s="28">
        <f t="shared" si="96"/>
        <v>2.2530000000000001</v>
      </c>
      <c r="FM50" s="28">
        <f t="shared" si="97"/>
        <v>8.8317599999999996E-2</v>
      </c>
      <c r="FN50" s="28">
        <f t="shared" si="98"/>
        <v>9.8170720000000003E-2</v>
      </c>
      <c r="FQ50" s="48">
        <v>1480</v>
      </c>
      <c r="FR50" s="49">
        <v>2180</v>
      </c>
      <c r="FS50" s="49">
        <f t="shared" si="101"/>
        <v>0.89654400000000001</v>
      </c>
      <c r="FT50" s="49">
        <f t="shared" si="102"/>
        <v>0.22225600000000001</v>
      </c>
      <c r="FU50" s="49">
        <f t="shared" si="103"/>
        <v>0.39278000000000002</v>
      </c>
      <c r="FV50" s="49">
        <f t="shared" si="104"/>
        <v>3.2263999999999999</v>
      </c>
      <c r="FW50" s="49">
        <f t="shared" si="105"/>
        <v>1.5358199999999997</v>
      </c>
      <c r="FX50" s="49">
        <f t="shared" si="106"/>
        <v>15.076000000000001</v>
      </c>
      <c r="FY50" s="49">
        <f t="shared" si="107"/>
        <v>0.67842000000000002</v>
      </c>
      <c r="FZ50" s="49">
        <f t="shared" si="108"/>
        <v>1.5358199999999997</v>
      </c>
      <c r="GA50" s="49">
        <f t="shared" si="168"/>
        <v>4.7843770200000009</v>
      </c>
      <c r="GB50" s="50">
        <f t="shared" si="110"/>
        <v>2.1691721485246718</v>
      </c>
      <c r="GC50" s="28">
        <f t="shared" si="111"/>
        <v>8.9499999999999996E-2</v>
      </c>
      <c r="GD50" s="28">
        <f t="shared" si="112"/>
        <v>8.9499999999999996E-2</v>
      </c>
      <c r="GE50" s="28">
        <f t="shared" si="113"/>
        <v>1.79</v>
      </c>
      <c r="GF50" s="28">
        <f t="shared" si="114"/>
        <v>0.17899999999999999</v>
      </c>
      <c r="GG50" s="28">
        <f t="shared" si="115"/>
        <v>0.23493749999999999</v>
      </c>
      <c r="GI50" s="48">
        <v>1480</v>
      </c>
      <c r="GJ50" s="49">
        <v>2180</v>
      </c>
      <c r="GK50" s="49">
        <f t="shared" si="118"/>
        <v>0.75035600000000002</v>
      </c>
      <c r="GL50" s="49">
        <f t="shared" si="119"/>
        <v>0.30410999999999999</v>
      </c>
      <c r="GM50" s="49">
        <f t="shared" si="120"/>
        <v>3.2263999999999999</v>
      </c>
      <c r="GN50" s="49">
        <f t="shared" si="121"/>
        <v>1.9505339999999998</v>
      </c>
      <c r="GO50" s="49">
        <f t="shared" si="122"/>
        <v>16.2</v>
      </c>
      <c r="GP50" s="49">
        <f t="shared" si="123"/>
        <v>0.72899999999999998</v>
      </c>
      <c r="GQ50" s="49">
        <f t="shared" si="124"/>
        <v>1.9505339999999998</v>
      </c>
      <c r="GR50" s="49">
        <f t="shared" si="125"/>
        <v>3.3999515200000001</v>
      </c>
      <c r="GS50" s="50">
        <f t="shared" si="126"/>
        <v>1.8842938011405901</v>
      </c>
      <c r="GT50" s="28">
        <f t="shared" si="127"/>
        <v>0.11070000000000001</v>
      </c>
      <c r="GU50" s="28">
        <f t="shared" si="128"/>
        <v>0.11070000000000001</v>
      </c>
      <c r="GV50" s="28">
        <f t="shared" si="129"/>
        <v>2.214</v>
      </c>
      <c r="GW50" s="28">
        <f t="shared" si="130"/>
        <v>0.22140000000000001</v>
      </c>
      <c r="GX50" s="28">
        <f t="shared" si="131"/>
        <v>0.26789400000000002</v>
      </c>
      <c r="GZ50" s="48">
        <v>1480</v>
      </c>
      <c r="HA50" s="49">
        <v>2180</v>
      </c>
      <c r="HB50" s="49">
        <f t="shared" si="134"/>
        <v>0.75035600000000002</v>
      </c>
      <c r="HC50" s="49">
        <f t="shared" si="135"/>
        <v>0.91036799999999996</v>
      </c>
      <c r="HD50" s="49">
        <f t="shared" si="136"/>
        <v>6.2784000000000008E-3</v>
      </c>
      <c r="HE50" s="49">
        <f t="shared" si="137"/>
        <v>3.2263999999999999</v>
      </c>
      <c r="HF50" s="49">
        <f t="shared" si="138"/>
        <v>1.4004375999999998</v>
      </c>
      <c r="HG50" s="49">
        <f t="shared" si="139"/>
        <v>26.723199999999999</v>
      </c>
      <c r="HH50" s="49">
        <f t="shared" si="140"/>
        <v>1.2025439999999998</v>
      </c>
      <c r="HI50" s="49">
        <f t="shared" si="141"/>
        <v>1.4004375999999998</v>
      </c>
      <c r="HJ50" s="49">
        <f t="shared" si="142"/>
        <v>6.5676936800000005</v>
      </c>
      <c r="HK50" s="50">
        <f t="shared" si="143"/>
        <v>2.8423863377138612</v>
      </c>
      <c r="HL50" s="28">
        <f t="shared" si="144"/>
        <v>7.9479999999999995E-2</v>
      </c>
      <c r="HM50" s="28">
        <f t="shared" si="145"/>
        <v>7.9479999999999995E-2</v>
      </c>
      <c r="HN50" s="28">
        <f t="shared" si="146"/>
        <v>1.5895999999999999</v>
      </c>
      <c r="HO50" s="28">
        <f t="shared" si="147"/>
        <v>0.15895999999999999</v>
      </c>
      <c r="HP50" s="28">
        <f t="shared" si="148"/>
        <v>0.19234159999999997</v>
      </c>
    </row>
    <row r="51" spans="1:2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BY51" s="36">
        <v>11</v>
      </c>
      <c r="BZ51" s="36">
        <v>12</v>
      </c>
      <c r="CA51" s="36">
        <v>22</v>
      </c>
      <c r="CB51" s="36">
        <v>23</v>
      </c>
      <c r="CC51" s="36">
        <v>24</v>
      </c>
      <c r="CD51" s="36">
        <v>33</v>
      </c>
      <c r="CE51" s="36">
        <v>36</v>
      </c>
      <c r="CS51" s="26"/>
      <c r="CT51" s="27"/>
      <c r="CU51" s="24"/>
      <c r="CV51" s="24"/>
      <c r="CW51" s="27"/>
    </row>
    <row r="52" spans="1:2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CS52" s="26"/>
      <c r="CT52" s="27"/>
      <c r="CU52" s="24"/>
      <c r="CV52" s="24"/>
      <c r="CW52" s="27"/>
    </row>
    <row r="53" spans="1:2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CS53" s="26"/>
      <c r="CT53" s="27"/>
      <c r="CU53" s="24"/>
      <c r="CV53" s="24"/>
      <c r="CW53" s="27"/>
    </row>
    <row r="54" spans="1:2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BY54" s="36"/>
      <c r="BZ54" s="36"/>
      <c r="CA54" s="36"/>
      <c r="CB54" s="36"/>
      <c r="CC54" s="36"/>
      <c r="CD54" s="36"/>
      <c r="CE54" s="36"/>
      <c r="CS54" s="26"/>
      <c r="CT54" s="27"/>
      <c r="CU54" s="24"/>
      <c r="CV54" s="24"/>
      <c r="CW54" s="27"/>
    </row>
    <row r="55" spans="1:2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CS55" s="26"/>
      <c r="CT55" s="27"/>
      <c r="CU55" s="24"/>
      <c r="CV55" s="24"/>
      <c r="CW55" s="27"/>
    </row>
    <row r="56" spans="1:224" hidden="1" x14ac:dyDescent="0.25">
      <c r="CS56" s="26"/>
      <c r="CT56" s="27"/>
      <c r="CU56" s="24"/>
      <c r="CV56" s="24"/>
      <c r="CW56" s="27"/>
    </row>
    <row r="57" spans="1:224" hidden="1" x14ac:dyDescent="0.25">
      <c r="CS57" s="26"/>
      <c r="CT57" s="27"/>
      <c r="CU57" s="24"/>
      <c r="CV57" s="24"/>
      <c r="CW57" s="27"/>
    </row>
    <row r="58" spans="1:224" hidden="1" x14ac:dyDescent="0.25">
      <c r="CS58" s="26"/>
      <c r="CT58" s="27"/>
      <c r="CU58" s="24"/>
      <c r="CV58" s="24"/>
      <c r="CW58" s="27"/>
    </row>
    <row r="59" spans="1:224" hidden="1" x14ac:dyDescent="0.25">
      <c r="CS59" s="26"/>
      <c r="CT59" s="27"/>
      <c r="CU59" s="24"/>
      <c r="CV59" s="24"/>
      <c r="CW59" s="27"/>
    </row>
    <row r="60" spans="1:224" hidden="1" x14ac:dyDescent="0.25">
      <c r="CS60" s="26"/>
      <c r="CT60" s="27"/>
      <c r="CU60" s="24"/>
      <c r="CV60" s="24"/>
      <c r="CW60" s="27"/>
    </row>
    <row r="61" spans="1:224" hidden="1" x14ac:dyDescent="0.25">
      <c r="CS61" s="26"/>
      <c r="CT61" s="27"/>
      <c r="CU61" s="24"/>
      <c r="CV61" s="24"/>
      <c r="CW61" s="27"/>
    </row>
    <row r="62" spans="1:224" hidden="1" x14ac:dyDescent="0.25">
      <c r="CS62" s="26"/>
      <c r="CT62" s="27"/>
      <c r="CU62" s="24"/>
      <c r="CV62" s="24"/>
      <c r="CW62" s="27"/>
    </row>
    <row r="63" spans="1:224" hidden="1" x14ac:dyDescent="0.25">
      <c r="CS63" s="26"/>
      <c r="CT63" s="27"/>
      <c r="CU63" s="24"/>
      <c r="CV63" s="24"/>
      <c r="CW63" s="27"/>
    </row>
    <row r="64" spans="1:224" hidden="1" x14ac:dyDescent="0.25">
      <c r="CS64" s="26"/>
      <c r="CT64" s="27"/>
      <c r="CU64" s="24"/>
      <c r="CV64" s="24"/>
      <c r="CW64" s="27"/>
    </row>
    <row r="65" spans="97:101" hidden="1" x14ac:dyDescent="0.25">
      <c r="CS65" s="26"/>
      <c r="CT65" s="27"/>
      <c r="CU65" s="24"/>
      <c r="CV65" s="24"/>
      <c r="CW65" s="27"/>
    </row>
    <row r="66" spans="97:101" hidden="1" x14ac:dyDescent="0.25">
      <c r="CS66" s="26"/>
      <c r="CT66" s="27"/>
      <c r="CU66" s="24"/>
      <c r="CV66" s="24"/>
      <c r="CW66" s="27"/>
    </row>
    <row r="67" spans="97:101" hidden="1" x14ac:dyDescent="0.25">
      <c r="CS67" s="26"/>
      <c r="CT67" s="27"/>
      <c r="CU67" s="24"/>
      <c r="CV67" s="24"/>
      <c r="CW67" s="27"/>
    </row>
    <row r="68" spans="97:101" hidden="1" x14ac:dyDescent="0.25">
      <c r="CS68" s="26"/>
      <c r="CT68" s="27"/>
      <c r="CU68" s="24"/>
      <c r="CV68" s="24"/>
      <c r="CW68" s="27"/>
    </row>
    <row r="69" spans="97:101" hidden="1" x14ac:dyDescent="0.25">
      <c r="CS69" s="26"/>
      <c r="CT69" s="27"/>
      <c r="CU69" s="24"/>
      <c r="CV69" s="24"/>
      <c r="CW69" s="27"/>
    </row>
    <row r="70" spans="97:101" hidden="1" x14ac:dyDescent="0.25">
      <c r="CS70" s="26"/>
      <c r="CT70" s="27"/>
      <c r="CU70" s="24"/>
      <c r="CV70" s="24"/>
      <c r="CW70" s="27"/>
    </row>
    <row r="71" spans="97:101" hidden="1" x14ac:dyDescent="0.25">
      <c r="CS71" s="26"/>
      <c r="CT71" s="27"/>
      <c r="CU71" s="24"/>
      <c r="CV71" s="24"/>
      <c r="CW71" s="27"/>
    </row>
    <row r="72" spans="97:101" hidden="1" x14ac:dyDescent="0.25">
      <c r="CS72" s="26"/>
      <c r="CT72" s="27"/>
      <c r="CU72" s="24"/>
      <c r="CV72" s="24"/>
      <c r="CW72" s="27"/>
    </row>
    <row r="73" spans="97:101" hidden="1" x14ac:dyDescent="0.25">
      <c r="CS73" s="26"/>
      <c r="CT73" s="27"/>
      <c r="CU73" s="24"/>
      <c r="CV73" s="24"/>
      <c r="CW73" s="27"/>
    </row>
    <row r="74" spans="97:101" hidden="1" x14ac:dyDescent="0.25">
      <c r="CS74" s="26"/>
      <c r="CT74" s="27"/>
      <c r="CU74" s="24"/>
      <c r="CV74" s="24"/>
      <c r="CW74" s="27"/>
    </row>
    <row r="75" spans="97:101" hidden="1" x14ac:dyDescent="0.25">
      <c r="CS75" s="26"/>
      <c r="CT75" s="27"/>
      <c r="CU75" s="24"/>
      <c r="CV75" s="24"/>
      <c r="CW75" s="27"/>
    </row>
    <row r="76" spans="97:101" hidden="1" x14ac:dyDescent="0.25">
      <c r="CS76" s="26"/>
      <c r="CT76" s="27"/>
      <c r="CU76" s="24"/>
      <c r="CV76" s="24"/>
      <c r="CW76" s="27"/>
    </row>
    <row r="77" spans="97:101" hidden="1" x14ac:dyDescent="0.25">
      <c r="CS77" s="26"/>
      <c r="CT77" s="27"/>
      <c r="CU77" s="24"/>
      <c r="CV77" s="24"/>
      <c r="CW77" s="27"/>
    </row>
    <row r="78" spans="97:101" hidden="1" x14ac:dyDescent="0.25">
      <c r="CS78" s="26"/>
      <c r="CT78" s="27"/>
      <c r="CU78" s="24"/>
      <c r="CV78" s="24"/>
      <c r="CW78" s="27"/>
    </row>
    <row r="79" spans="97:101" hidden="1" x14ac:dyDescent="0.25">
      <c r="CS79" s="26"/>
      <c r="CT79" s="27"/>
      <c r="CU79" s="24"/>
      <c r="CV79" s="24"/>
      <c r="CW79" s="27"/>
    </row>
    <row r="80" spans="97:101" hidden="1" x14ac:dyDescent="0.25">
      <c r="CS80" s="26"/>
      <c r="CT80" s="27"/>
      <c r="CU80" s="24"/>
      <c r="CV80" s="24"/>
      <c r="CW80" s="27"/>
    </row>
    <row r="81" spans="97:101" hidden="1" x14ac:dyDescent="0.25">
      <c r="CS81" s="26"/>
      <c r="CT81" s="27"/>
      <c r="CU81" s="24"/>
      <c r="CV81" s="24"/>
      <c r="CW81" s="27"/>
    </row>
    <row r="82" spans="97:101" hidden="1" x14ac:dyDescent="0.25">
      <c r="CS82" s="26"/>
      <c r="CT82" s="27"/>
      <c r="CU82" s="24"/>
      <c r="CV82" s="24"/>
      <c r="CW82" s="27"/>
    </row>
    <row r="83" spans="97:101" hidden="1" x14ac:dyDescent="0.25">
      <c r="CS83" s="26"/>
      <c r="CT83" s="27"/>
      <c r="CU83" s="24"/>
      <c r="CV83" s="24"/>
      <c r="CW83" s="27"/>
    </row>
    <row r="84" spans="97:101" hidden="1" x14ac:dyDescent="0.25">
      <c r="CS84" s="26"/>
      <c r="CT84" s="27"/>
      <c r="CU84" s="24"/>
      <c r="CV84" s="24"/>
      <c r="CW84" s="27"/>
    </row>
    <row r="85" spans="97:101" hidden="1" x14ac:dyDescent="0.25">
      <c r="CS85" s="26"/>
      <c r="CT85" s="27"/>
      <c r="CU85" s="24"/>
      <c r="CV85" s="24"/>
      <c r="CW85" s="27"/>
    </row>
    <row r="86" spans="97:101" hidden="1" x14ac:dyDescent="0.25">
      <c r="CS86" s="26"/>
      <c r="CT86" s="27"/>
      <c r="CU86" s="24"/>
      <c r="CV86" s="24"/>
      <c r="CW86" s="27"/>
    </row>
    <row r="87" spans="97:101" hidden="1" x14ac:dyDescent="0.25">
      <c r="CS87" s="26"/>
      <c r="CT87" s="27"/>
      <c r="CU87" s="24"/>
      <c r="CV87" s="24"/>
      <c r="CW87" s="27"/>
    </row>
    <row r="88" spans="97:101" hidden="1" x14ac:dyDescent="0.25">
      <c r="CS88" s="26"/>
      <c r="CT88" s="27"/>
      <c r="CU88" s="24"/>
      <c r="CV88" s="24"/>
      <c r="CW88" s="27"/>
    </row>
    <row r="89" spans="97:101" hidden="1" x14ac:dyDescent="0.25">
      <c r="CS89" s="26"/>
      <c r="CT89" s="27"/>
      <c r="CU89" s="24"/>
      <c r="CV89" s="24"/>
      <c r="CW89" s="27"/>
    </row>
    <row r="90" spans="97:101" hidden="1" x14ac:dyDescent="0.25">
      <c r="CS90" s="26"/>
      <c r="CT90" s="27"/>
      <c r="CU90" s="24"/>
      <c r="CV90" s="24"/>
      <c r="CW90" s="27"/>
    </row>
    <row r="91" spans="97:101" hidden="1" x14ac:dyDescent="0.25">
      <c r="CS91" s="26"/>
      <c r="CT91" s="27"/>
      <c r="CU91" s="24"/>
      <c r="CV91" s="24"/>
      <c r="CW91" s="27"/>
    </row>
    <row r="92" spans="97:101" hidden="1" x14ac:dyDescent="0.25">
      <c r="CS92" s="26"/>
      <c r="CT92" s="27"/>
      <c r="CU92" s="24"/>
      <c r="CV92" s="24"/>
      <c r="CW92" s="27"/>
    </row>
    <row r="93" spans="97:101" hidden="1" x14ac:dyDescent="0.25">
      <c r="CS93" s="26"/>
      <c r="CT93" s="27"/>
      <c r="CU93" s="24"/>
      <c r="CV93" s="24"/>
      <c r="CW93" s="27"/>
    </row>
    <row r="94" spans="97:101" hidden="1" x14ac:dyDescent="0.25">
      <c r="CS94" s="26"/>
      <c r="CT94" s="27"/>
      <c r="CU94" s="24"/>
      <c r="CV94" s="24"/>
      <c r="CW94" s="27"/>
    </row>
    <row r="95" spans="97:101" hidden="1" x14ac:dyDescent="0.25">
      <c r="CS95" s="26"/>
      <c r="CT95" s="27"/>
      <c r="CU95" s="24"/>
      <c r="CV95" s="24"/>
      <c r="CW95" s="27"/>
    </row>
    <row r="96" spans="97:101" hidden="1" x14ac:dyDescent="0.25">
      <c r="CS96" s="26"/>
      <c r="CT96" s="27"/>
      <c r="CU96" s="24"/>
      <c r="CV96" s="24"/>
      <c r="CW96" s="27"/>
    </row>
    <row r="97" spans="97:101" hidden="1" x14ac:dyDescent="0.25">
      <c r="CS97" s="26"/>
      <c r="CT97" s="27"/>
      <c r="CU97" s="24"/>
      <c r="CV97" s="24"/>
      <c r="CW97" s="27"/>
    </row>
    <row r="98" spans="97:101" hidden="1" x14ac:dyDescent="0.25">
      <c r="CS98" s="26"/>
      <c r="CT98" s="27"/>
      <c r="CU98" s="24"/>
      <c r="CV98" s="24"/>
      <c r="CW98" s="27"/>
    </row>
    <row r="99" spans="97:101" hidden="1" x14ac:dyDescent="0.25">
      <c r="CS99" s="26"/>
      <c r="CT99" s="27"/>
      <c r="CU99" s="24"/>
      <c r="CV99" s="24"/>
      <c r="CW99" s="27"/>
    </row>
    <row r="100" spans="97:101" hidden="1" x14ac:dyDescent="0.25">
      <c r="CS100" s="26"/>
      <c r="CT100" s="27"/>
      <c r="CU100" s="24"/>
      <c r="CV100" s="24"/>
      <c r="CW100" s="27"/>
    </row>
  </sheetData>
  <sheetProtection algorithmName="SHA-512" hashValue="iUAAADXhEmpqRsVSguIVMKMTzBJQRngy3Zf3NqJXZA97SB4pwShj09jsQ/etJIAr4Ivnf+S82qgJXSRsORL6eQ==" saltValue="99UWu7MbZcIiwpVyD6lttg==" spinCount="100000" sheet="1" objects="1" scenarios="1"/>
  <mergeCells count="324">
    <mergeCell ref="AJ49:AS49"/>
    <mergeCell ref="AT49:AV49"/>
    <mergeCell ref="AW49:BA49"/>
    <mergeCell ref="AT50:AV50"/>
    <mergeCell ref="AW50:BA50"/>
    <mergeCell ref="AT46:AV46"/>
    <mergeCell ref="AW46:BA46"/>
    <mergeCell ref="AJ47:AS47"/>
    <mergeCell ref="AT47:AV47"/>
    <mergeCell ref="AW47:BA47"/>
    <mergeCell ref="AJ48:AS48"/>
    <mergeCell ref="AT48:AV48"/>
    <mergeCell ref="AW48:BA48"/>
    <mergeCell ref="C44:AF44"/>
    <mergeCell ref="AJ44:AS44"/>
    <mergeCell ref="AT44:AV44"/>
    <mergeCell ref="AW44:BA44"/>
    <mergeCell ref="AJ45:AS45"/>
    <mergeCell ref="AT45:AV45"/>
    <mergeCell ref="AW45:BA45"/>
    <mergeCell ref="C42:AF42"/>
    <mergeCell ref="AJ42:AS42"/>
    <mergeCell ref="AT42:AV42"/>
    <mergeCell ref="AW42:BA42"/>
    <mergeCell ref="C43:AF43"/>
    <mergeCell ref="AJ43:AS43"/>
    <mergeCell ref="AT43:AV43"/>
    <mergeCell ref="AW43:BA43"/>
    <mergeCell ref="AT40:AV40"/>
    <mergeCell ref="AW40:BA40"/>
    <mergeCell ref="C41:AF41"/>
    <mergeCell ref="AJ41:AS41"/>
    <mergeCell ref="AT41:AV41"/>
    <mergeCell ref="AW41:BA41"/>
    <mergeCell ref="AL34:AO34"/>
    <mergeCell ref="AQ34:AS34"/>
    <mergeCell ref="AT34:AU34"/>
    <mergeCell ref="AV34:AW34"/>
    <mergeCell ref="C35:D35"/>
    <mergeCell ref="C36:AF39"/>
    <mergeCell ref="AJ37:AW37"/>
    <mergeCell ref="AJ39:BA39"/>
    <mergeCell ref="T34:U34"/>
    <mergeCell ref="V34:X34"/>
    <mergeCell ref="Y34:Z34"/>
    <mergeCell ref="AA34:AB34"/>
    <mergeCell ref="AD34:AF34"/>
    <mergeCell ref="AJ34:AK34"/>
    <mergeCell ref="AL33:AO33"/>
    <mergeCell ref="AQ33:AS33"/>
    <mergeCell ref="AT33:AU33"/>
    <mergeCell ref="AV33:AW33"/>
    <mergeCell ref="C34:D34"/>
    <mergeCell ref="E34:F34"/>
    <mergeCell ref="G34:I34"/>
    <mergeCell ref="J34:L34"/>
    <mergeCell ref="M34:O34"/>
    <mergeCell ref="P34:S34"/>
    <mergeCell ref="T33:U33"/>
    <mergeCell ref="V33:X33"/>
    <mergeCell ref="Y33:Z33"/>
    <mergeCell ref="AA33:AB33"/>
    <mergeCell ref="AD33:AF33"/>
    <mergeCell ref="AJ33:AK33"/>
    <mergeCell ref="C33:D33"/>
    <mergeCell ref="E33:F33"/>
    <mergeCell ref="G33:I33"/>
    <mergeCell ref="J33:L33"/>
    <mergeCell ref="M33:O33"/>
    <mergeCell ref="P33:S33"/>
    <mergeCell ref="AL31:AO31"/>
    <mergeCell ref="AQ31:AS31"/>
    <mergeCell ref="AT31:AU31"/>
    <mergeCell ref="AV31:AW31"/>
    <mergeCell ref="C32:D32"/>
    <mergeCell ref="E32:F32"/>
    <mergeCell ref="G32:I32"/>
    <mergeCell ref="J32:L32"/>
    <mergeCell ref="M32:O32"/>
    <mergeCell ref="P32:S32"/>
    <mergeCell ref="T31:U31"/>
    <mergeCell ref="V31:X31"/>
    <mergeCell ref="Y31:Z31"/>
    <mergeCell ref="AA31:AB31"/>
    <mergeCell ref="AD31:AF31"/>
    <mergeCell ref="AJ31:AK31"/>
    <mergeCell ref="AL32:AO32"/>
    <mergeCell ref="AQ32:AS32"/>
    <mergeCell ref="AT32:AU32"/>
    <mergeCell ref="AV32:AW32"/>
    <mergeCell ref="AA32:AB32"/>
    <mergeCell ref="AD32:AF32"/>
    <mergeCell ref="AJ32:AK32"/>
    <mergeCell ref="C31:D31"/>
    <mergeCell ref="E31:F31"/>
    <mergeCell ref="G31:I31"/>
    <mergeCell ref="J31:L31"/>
    <mergeCell ref="M31:O31"/>
    <mergeCell ref="P31:S31"/>
    <mergeCell ref="T30:U30"/>
    <mergeCell ref="V30:X30"/>
    <mergeCell ref="Y30:Z30"/>
    <mergeCell ref="T32:U32"/>
    <mergeCell ref="V32:X32"/>
    <mergeCell ref="Y32:Z32"/>
    <mergeCell ref="AQ29:AS29"/>
    <mergeCell ref="AT29:AU29"/>
    <mergeCell ref="AV29:AW29"/>
    <mergeCell ref="C30:D30"/>
    <mergeCell ref="E30:F30"/>
    <mergeCell ref="G30:I30"/>
    <mergeCell ref="J30:L30"/>
    <mergeCell ref="M30:O30"/>
    <mergeCell ref="P30:S30"/>
    <mergeCell ref="T29:U29"/>
    <mergeCell ref="V29:X29"/>
    <mergeCell ref="Y29:Z29"/>
    <mergeCell ref="AA29:AB29"/>
    <mergeCell ref="AD29:AF29"/>
    <mergeCell ref="AJ29:AK29"/>
    <mergeCell ref="AL30:AO30"/>
    <mergeCell ref="AQ30:AS30"/>
    <mergeCell ref="AT30:AU30"/>
    <mergeCell ref="AV30:AW30"/>
    <mergeCell ref="AA30:AB30"/>
    <mergeCell ref="AD30:AF30"/>
    <mergeCell ref="AJ30:AK30"/>
    <mergeCell ref="C29:D29"/>
    <mergeCell ref="E29:F29"/>
    <mergeCell ref="G29:I29"/>
    <mergeCell ref="J29:L29"/>
    <mergeCell ref="M29:O29"/>
    <mergeCell ref="P29:S29"/>
    <mergeCell ref="T28:U28"/>
    <mergeCell ref="V28:X28"/>
    <mergeCell ref="Y28:Z28"/>
    <mergeCell ref="AL27:AO27"/>
    <mergeCell ref="G27:I27"/>
    <mergeCell ref="J27:L27"/>
    <mergeCell ref="M27:O27"/>
    <mergeCell ref="P27:S27"/>
    <mergeCell ref="AL29:AO29"/>
    <mergeCell ref="AQ27:AS27"/>
    <mergeCell ref="AT27:AU27"/>
    <mergeCell ref="AV27:AW27"/>
    <mergeCell ref="C28:D28"/>
    <mergeCell ref="E28:F28"/>
    <mergeCell ref="G28:I28"/>
    <mergeCell ref="J28:L28"/>
    <mergeCell ref="M28:O28"/>
    <mergeCell ref="P28:S28"/>
    <mergeCell ref="T27:U27"/>
    <mergeCell ref="V27:X27"/>
    <mergeCell ref="Y27:Z27"/>
    <mergeCell ref="AA27:AB27"/>
    <mergeCell ref="AD27:AF27"/>
    <mergeCell ref="AJ27:AK27"/>
    <mergeCell ref="AL28:AO28"/>
    <mergeCell ref="AQ28:AS28"/>
    <mergeCell ref="AT28:AU28"/>
    <mergeCell ref="AV28:AW28"/>
    <mergeCell ref="AA28:AB28"/>
    <mergeCell ref="AD28:AF28"/>
    <mergeCell ref="AJ28:AK28"/>
    <mergeCell ref="C27:D27"/>
    <mergeCell ref="E27:F27"/>
    <mergeCell ref="AL25:AO25"/>
    <mergeCell ref="AQ25:AS25"/>
    <mergeCell ref="AT25:AU25"/>
    <mergeCell ref="AV25:AW25"/>
    <mergeCell ref="C26:D26"/>
    <mergeCell ref="E26:F26"/>
    <mergeCell ref="G26:I26"/>
    <mergeCell ref="J26:L26"/>
    <mergeCell ref="M26:O26"/>
    <mergeCell ref="P26:S26"/>
    <mergeCell ref="T25:U25"/>
    <mergeCell ref="V25:X25"/>
    <mergeCell ref="Y25:Z25"/>
    <mergeCell ref="AA25:AB25"/>
    <mergeCell ref="AD25:AF25"/>
    <mergeCell ref="AJ25:AK25"/>
    <mergeCell ref="AL26:AO26"/>
    <mergeCell ref="AQ26:AS26"/>
    <mergeCell ref="AT26:AU26"/>
    <mergeCell ref="AV26:AW26"/>
    <mergeCell ref="AA26:AB26"/>
    <mergeCell ref="AD26:AF26"/>
    <mergeCell ref="AJ26:AK26"/>
    <mergeCell ref="C25:D25"/>
    <mergeCell ref="E25:F25"/>
    <mergeCell ref="G25:I25"/>
    <mergeCell ref="J25:L25"/>
    <mergeCell ref="M25:O25"/>
    <mergeCell ref="P25:S25"/>
    <mergeCell ref="T24:U24"/>
    <mergeCell ref="V24:X24"/>
    <mergeCell ref="Y24:Z24"/>
    <mergeCell ref="T26:U26"/>
    <mergeCell ref="V26:X26"/>
    <mergeCell ref="Y26:Z26"/>
    <mergeCell ref="AV23:AW23"/>
    <mergeCell ref="C24:D24"/>
    <mergeCell ref="E24:F24"/>
    <mergeCell ref="G24:I24"/>
    <mergeCell ref="J24:L24"/>
    <mergeCell ref="M24:O24"/>
    <mergeCell ref="P24:S24"/>
    <mergeCell ref="T23:U23"/>
    <mergeCell ref="V23:X23"/>
    <mergeCell ref="Y23:Z23"/>
    <mergeCell ref="AA23:AB23"/>
    <mergeCell ref="AD23:AF23"/>
    <mergeCell ref="AJ23:AK23"/>
    <mergeCell ref="AL24:AO24"/>
    <mergeCell ref="AQ24:AS24"/>
    <mergeCell ref="AT24:AU24"/>
    <mergeCell ref="AV24:AW24"/>
    <mergeCell ref="AA24:AB24"/>
    <mergeCell ref="AD24:AF24"/>
    <mergeCell ref="AJ24:AK24"/>
    <mergeCell ref="C23:D23"/>
    <mergeCell ref="E23:F23"/>
    <mergeCell ref="G23:I23"/>
    <mergeCell ref="J23:L23"/>
    <mergeCell ref="M23:O23"/>
    <mergeCell ref="P23:S23"/>
    <mergeCell ref="T22:U22"/>
    <mergeCell ref="V22:X22"/>
    <mergeCell ref="Y22:Z22"/>
    <mergeCell ref="AT21:AU21"/>
    <mergeCell ref="AL23:AO23"/>
    <mergeCell ref="AQ23:AS23"/>
    <mergeCell ref="AT23:AU23"/>
    <mergeCell ref="AV21:AW21"/>
    <mergeCell ref="C22:D22"/>
    <mergeCell ref="E22:F22"/>
    <mergeCell ref="G22:I22"/>
    <mergeCell ref="J22:L22"/>
    <mergeCell ref="M22:O22"/>
    <mergeCell ref="P22:S22"/>
    <mergeCell ref="T21:U21"/>
    <mergeCell ref="V21:X21"/>
    <mergeCell ref="Y21:Z21"/>
    <mergeCell ref="AA21:AB21"/>
    <mergeCell ref="AD21:AF21"/>
    <mergeCell ref="AJ21:AK21"/>
    <mergeCell ref="AL22:AO22"/>
    <mergeCell ref="AQ22:AS22"/>
    <mergeCell ref="AT22:AU22"/>
    <mergeCell ref="AV22:AW22"/>
    <mergeCell ref="AA22:AB22"/>
    <mergeCell ref="AD22:AF22"/>
    <mergeCell ref="AJ22:AK22"/>
    <mergeCell ref="AL20:AO20"/>
    <mergeCell ref="AQ20:AS20"/>
    <mergeCell ref="AT20:AU20"/>
    <mergeCell ref="AV20:AW20"/>
    <mergeCell ref="C21:D21"/>
    <mergeCell ref="E21:F21"/>
    <mergeCell ref="G21:I21"/>
    <mergeCell ref="J21:L21"/>
    <mergeCell ref="M21:O21"/>
    <mergeCell ref="P21:S21"/>
    <mergeCell ref="T20:U20"/>
    <mergeCell ref="V20:X20"/>
    <mergeCell ref="Y20:Z20"/>
    <mergeCell ref="AA20:AB20"/>
    <mergeCell ref="AD20:AF20"/>
    <mergeCell ref="AJ20:AK20"/>
    <mergeCell ref="C20:D20"/>
    <mergeCell ref="E20:F20"/>
    <mergeCell ref="G20:I20"/>
    <mergeCell ref="J20:L20"/>
    <mergeCell ref="M20:O20"/>
    <mergeCell ref="P20:S20"/>
    <mergeCell ref="AL21:AO21"/>
    <mergeCell ref="AQ21:AS21"/>
    <mergeCell ref="C18:T18"/>
    <mergeCell ref="AD18:AF19"/>
    <mergeCell ref="AQ18:AS18"/>
    <mergeCell ref="C19:D19"/>
    <mergeCell ref="E19:F19"/>
    <mergeCell ref="G19:I19"/>
    <mergeCell ref="J19:L19"/>
    <mergeCell ref="M19:O19"/>
    <mergeCell ref="P19:S19"/>
    <mergeCell ref="V19:X19"/>
    <mergeCell ref="C14:G15"/>
    <mergeCell ref="H14:J15"/>
    <mergeCell ref="K14:N15"/>
    <mergeCell ref="O14:P15"/>
    <mergeCell ref="Q14:R15"/>
    <mergeCell ref="S14:T15"/>
    <mergeCell ref="BF14:BF19"/>
    <mergeCell ref="Q16:T17"/>
    <mergeCell ref="U16:AC18"/>
    <mergeCell ref="AD16:AF17"/>
    <mergeCell ref="C17:P17"/>
    <mergeCell ref="AJ17:AK19"/>
    <mergeCell ref="AL17:AO19"/>
    <mergeCell ref="AQ17:AS17"/>
    <mergeCell ref="AT17:AU19"/>
    <mergeCell ref="AV17:AW19"/>
    <mergeCell ref="U14:X15"/>
    <mergeCell ref="Y14:AB15"/>
    <mergeCell ref="AC14:AF15"/>
    <mergeCell ref="BC14:BC19"/>
    <mergeCell ref="BD14:BD19"/>
    <mergeCell ref="BE14:BE19"/>
    <mergeCell ref="AA19:AB19"/>
    <mergeCell ref="AQ19:AS19"/>
    <mergeCell ref="C4:S5"/>
    <mergeCell ref="AJ5:AW5"/>
    <mergeCell ref="C6:S6"/>
    <mergeCell ref="AJ6:AW6"/>
    <mergeCell ref="C8:Z9"/>
    <mergeCell ref="AA8:AC9"/>
    <mergeCell ref="AD8:AF9"/>
    <mergeCell ref="AJ8:AW8"/>
    <mergeCell ref="C12:M13"/>
    <mergeCell ref="N12:X13"/>
    <mergeCell ref="Y12:AB13"/>
    <mergeCell ref="AC12:AF13"/>
  </mergeCells>
  <conditionalFormatting sqref="Q16:T17 AC20:AC34">
    <cfRule type="cellIs" dxfId="1" priority="1" operator="equal">
      <formula>"NO"</formula>
    </cfRule>
    <cfRule type="cellIs" dxfId="0" priority="2" operator="equal">
      <formula>"OK"</formula>
    </cfRule>
  </conditionalFormatting>
  <dataValidations count="11">
    <dataValidation type="list" allowBlank="1" showInputMessage="1" showErrorMessage="1" sqref="AJ6">
      <formula1>$CD$12:$CD$13</formula1>
    </dataValidation>
    <dataValidation type="whole" operator="greaterThan" allowBlank="1" showInputMessage="1" showErrorMessage="1" sqref="E20:F34">
      <formula1>0</formula1>
    </dataValidation>
    <dataValidation type="decimal" allowBlank="1" showInputMessage="1" showErrorMessage="1" sqref="G20:I34">
      <formula1>450</formula1>
      <formula2>6500</formula2>
    </dataValidation>
    <dataValidation type="decimal" allowBlank="1" showInputMessage="1" showErrorMessage="1" sqref="J20:L34">
      <formula1>400</formula1>
      <formula2>3000</formula2>
    </dataValidation>
    <dataValidation type="list" allowBlank="1" showInputMessage="1" showErrorMessage="1" sqref="M20:O34">
      <formula1>$CL$13:$CL$15</formula1>
    </dataValidation>
    <dataValidation type="list" allowBlank="1" showInputMessage="1" showErrorMessage="1" sqref="P20:S34">
      <formula1>$CM$13:$CM$14</formula1>
    </dataValidation>
    <dataValidation type="list" allowBlank="1" showInputMessage="1" showErrorMessage="1" sqref="Y14:AB15">
      <formula1>$CQ$13:$CQ$36</formula1>
    </dataValidation>
    <dataValidation type="list" allowBlank="1" showInputMessage="1" showErrorMessage="1" sqref="AC14:AF15">
      <formula1>$CT$13:$CT$16</formula1>
    </dataValidation>
    <dataValidation type="list" allowBlank="1" showInputMessage="1" showErrorMessage="1" sqref="AL20:AO34">
      <formula1>$CB$12:$CB$14</formula1>
    </dataValidation>
    <dataValidation type="list" allowBlank="1" showInputMessage="1" showErrorMessage="1" sqref="T20:U34">
      <formula1>$CO$13:$CO$14</formula1>
    </dataValidation>
    <dataValidation type="list" allowBlank="1" showInputMessage="1" showErrorMessage="1" sqref="V20:X34">
      <formula1>$CP$13:$CP$14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COMUNI!$C$19:$C$8127</xm:f>
          </x14:formula1>
          <xm:sqref>C12:M13</xm:sqref>
        </x14:dataValidation>
        <x14:dataValidation type="list" allowBlank="1" showInputMessage="1" showErrorMessage="1">
          <x14:formula1>
            <xm:f>COMUNI!$M$13:$M$19</xm:f>
          </x14:formula1>
          <xm:sqref>N12:X13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27"/>
  <sheetViews>
    <sheetView workbookViewId="0">
      <selection activeCell="G20" sqref="G20"/>
    </sheetView>
  </sheetViews>
  <sheetFormatPr defaultColWidth="0" defaultRowHeight="15" x14ac:dyDescent="0.25"/>
  <cols>
    <col min="1" max="2" width="9.140625" customWidth="1"/>
    <col min="3" max="3" width="40.42578125" customWidth="1"/>
    <col min="4" max="4" width="9.140625" customWidth="1"/>
    <col min="5" max="6" width="9.140625" hidden="1" customWidth="1"/>
    <col min="7" max="7" width="9.140625" customWidth="1"/>
    <col min="8" max="10" width="0" hidden="1" customWidth="1"/>
    <col min="11" max="11" width="9.140625" customWidth="1"/>
    <col min="12" max="16384" width="9.140625" hidden="1"/>
  </cols>
  <sheetData>
    <row r="1" spans="3:30" x14ac:dyDescent="0.25">
      <c r="C1" s="23"/>
      <c r="D1" s="23"/>
      <c r="E1" s="23"/>
      <c r="F1" s="23"/>
      <c r="G1" s="23"/>
    </row>
    <row r="2" spans="3:30" x14ac:dyDescent="0.25">
      <c r="C2" s="23"/>
      <c r="D2" s="23"/>
      <c r="E2" s="23"/>
      <c r="F2" s="23"/>
      <c r="G2" s="23"/>
    </row>
    <row r="3" spans="3:30" x14ac:dyDescent="0.25">
      <c r="C3" s="23"/>
      <c r="D3" s="23"/>
      <c r="E3" s="23"/>
      <c r="F3" s="23"/>
      <c r="G3" s="23"/>
    </row>
    <row r="4" spans="3:30" x14ac:dyDescent="0.25">
      <c r="C4" s="23"/>
      <c r="D4" s="23"/>
      <c r="E4" s="23"/>
      <c r="F4" s="23"/>
      <c r="G4" s="23"/>
    </row>
    <row r="5" spans="3:30" x14ac:dyDescent="0.25">
      <c r="C5" s="23"/>
      <c r="D5" s="23"/>
      <c r="E5" s="23"/>
      <c r="F5" s="23"/>
      <c r="G5" s="23"/>
    </row>
    <row r="6" spans="3:30" x14ac:dyDescent="0.25">
      <c r="C6" s="23"/>
      <c r="D6" s="23"/>
      <c r="E6" s="23"/>
      <c r="F6" s="23"/>
      <c r="G6" s="23"/>
    </row>
    <row r="7" spans="3:30" x14ac:dyDescent="0.25">
      <c r="C7" s="23"/>
      <c r="D7" s="23"/>
      <c r="E7" s="23"/>
      <c r="F7" s="23"/>
      <c r="G7" s="23"/>
    </row>
    <row r="8" spans="3:30" x14ac:dyDescent="0.25">
      <c r="C8" s="23"/>
      <c r="D8" s="23"/>
      <c r="E8" s="23"/>
      <c r="F8" s="23"/>
      <c r="G8" s="23"/>
    </row>
    <row r="9" spans="3:30" x14ac:dyDescent="0.25">
      <c r="C9" s="23"/>
      <c r="D9" s="23"/>
      <c r="E9" s="23"/>
      <c r="F9" s="23"/>
      <c r="G9" s="23"/>
    </row>
    <row r="10" spans="3:30" x14ac:dyDescent="0.25">
      <c r="C10" s="23"/>
      <c r="D10" s="23"/>
      <c r="E10" s="23"/>
      <c r="F10" s="23"/>
      <c r="G10" s="23"/>
    </row>
    <row r="11" spans="3:30" x14ac:dyDescent="0.25">
      <c r="C11" s="23"/>
      <c r="D11" s="23"/>
      <c r="E11" s="23"/>
      <c r="F11" s="23"/>
      <c r="G11" s="23"/>
    </row>
    <row r="12" spans="3:30" x14ac:dyDescent="0.25">
      <c r="C12" s="25" t="s">
        <v>8241</v>
      </c>
      <c r="D12" s="25" t="s">
        <v>8240</v>
      </c>
      <c r="E12" s="25"/>
      <c r="F12" s="25" t="s">
        <v>31</v>
      </c>
      <c r="G12" s="25" t="s">
        <v>32</v>
      </c>
      <c r="M12" t="s">
        <v>8248</v>
      </c>
    </row>
    <row r="13" spans="3:30" x14ac:dyDescent="0.25">
      <c r="C13" s="25"/>
      <c r="D13" s="25"/>
      <c r="E13" s="24"/>
      <c r="F13" s="24"/>
      <c r="G13" s="25"/>
      <c r="M13" s="25" t="s">
        <v>45</v>
      </c>
      <c r="W13" t="s">
        <v>8247</v>
      </c>
      <c r="Y13" t="s">
        <v>8246</v>
      </c>
      <c r="AA13" t="s">
        <v>8245</v>
      </c>
      <c r="AB13" t="s">
        <v>8244</v>
      </c>
      <c r="AC13" t="s">
        <v>8243</v>
      </c>
      <c r="AD13" t="s">
        <v>8242</v>
      </c>
    </row>
    <row r="14" spans="3:30" x14ac:dyDescent="0.25">
      <c r="C14" s="25"/>
      <c r="D14" s="25"/>
      <c r="E14" s="24"/>
      <c r="F14" s="24"/>
      <c r="G14" s="25"/>
      <c r="M14" s="25" t="s">
        <v>141</v>
      </c>
      <c r="W14" t="s">
        <v>1</v>
      </c>
      <c r="X14" t="s">
        <v>0</v>
      </c>
      <c r="Y14" t="s">
        <v>1</v>
      </c>
      <c r="Z14" t="s">
        <v>0</v>
      </c>
      <c r="AA14" t="s">
        <v>1</v>
      </c>
      <c r="AB14" t="s">
        <v>1</v>
      </c>
      <c r="AC14" t="s">
        <v>1</v>
      </c>
      <c r="AD14" t="s">
        <v>1</v>
      </c>
    </row>
    <row r="15" spans="3:30" x14ac:dyDescent="0.25">
      <c r="C15" s="25"/>
      <c r="E15" s="24"/>
      <c r="F15" s="24"/>
      <c r="G15" s="25"/>
      <c r="M15" s="17" t="s">
        <v>136</v>
      </c>
      <c r="V15" t="s">
        <v>9</v>
      </c>
      <c r="W15" s="78">
        <v>4.5999999999999996</v>
      </c>
      <c r="X15" s="78">
        <v>3.7</v>
      </c>
      <c r="Y15" s="78">
        <v>3.7</v>
      </c>
      <c r="Z15" s="78">
        <v>3.7</v>
      </c>
      <c r="AA15" s="95">
        <v>3.2</v>
      </c>
      <c r="AB15" s="95">
        <v>3.2</v>
      </c>
      <c r="AC15" s="95">
        <v>3</v>
      </c>
      <c r="AD15" s="95">
        <v>3</v>
      </c>
    </row>
    <row r="16" spans="3:30" x14ac:dyDescent="0.25">
      <c r="C16" s="25"/>
      <c r="D16" s="25"/>
      <c r="E16" s="24"/>
      <c r="F16" s="24"/>
      <c r="G16" s="25"/>
      <c r="M16" t="s">
        <v>137</v>
      </c>
      <c r="V16" t="s">
        <v>38</v>
      </c>
      <c r="W16" s="78">
        <v>3</v>
      </c>
      <c r="X16" s="78">
        <v>2.7</v>
      </c>
      <c r="Y16" s="78">
        <v>2.4</v>
      </c>
      <c r="Z16" s="78">
        <v>2.7</v>
      </c>
      <c r="AA16" s="95">
        <v>3.2</v>
      </c>
      <c r="AB16" s="95">
        <v>3.2</v>
      </c>
      <c r="AC16" s="95">
        <v>3</v>
      </c>
      <c r="AD16" s="95">
        <v>3</v>
      </c>
    </row>
    <row r="17" spans="3:30" x14ac:dyDescent="0.25">
      <c r="C17" s="25"/>
      <c r="D17" s="25"/>
      <c r="E17" s="24"/>
      <c r="F17" s="24"/>
      <c r="G17" s="25"/>
      <c r="M17" s="17" t="s">
        <v>138</v>
      </c>
      <c r="V17" t="s">
        <v>35</v>
      </c>
      <c r="W17" s="78">
        <v>2.6</v>
      </c>
      <c r="X17" s="78">
        <v>2.1</v>
      </c>
      <c r="Y17" s="78">
        <v>2.1</v>
      </c>
      <c r="Z17" s="78">
        <v>2.1</v>
      </c>
      <c r="AA17" s="95">
        <v>2.4</v>
      </c>
      <c r="AB17" s="95">
        <v>2.4</v>
      </c>
      <c r="AC17" s="95">
        <v>2.2000000000000002</v>
      </c>
      <c r="AD17" s="95">
        <v>2</v>
      </c>
    </row>
    <row r="18" spans="3:30" x14ac:dyDescent="0.25">
      <c r="C18" s="25" t="s">
        <v>8241</v>
      </c>
      <c r="D18" s="25" t="s">
        <v>8240</v>
      </c>
      <c r="E18" s="25"/>
      <c r="F18" s="25" t="s">
        <v>31</v>
      </c>
      <c r="G18" s="25" t="s">
        <v>32</v>
      </c>
      <c r="M18" t="s">
        <v>139</v>
      </c>
      <c r="V18" s="25" t="s">
        <v>36</v>
      </c>
      <c r="W18" s="78">
        <v>2.4</v>
      </c>
      <c r="X18" s="78">
        <v>1.9</v>
      </c>
      <c r="Y18" s="78">
        <v>2</v>
      </c>
      <c r="Z18" s="78">
        <v>1.9</v>
      </c>
      <c r="AA18" s="95">
        <v>2</v>
      </c>
      <c r="AB18" s="95">
        <v>2.1</v>
      </c>
      <c r="AC18" s="95">
        <v>1.8</v>
      </c>
      <c r="AD18" s="95">
        <v>1.8</v>
      </c>
    </row>
    <row r="19" spans="3:30" x14ac:dyDescent="0.25">
      <c r="C19" s="26" t="s">
        <v>33</v>
      </c>
      <c r="D19" s="27">
        <v>2383</v>
      </c>
      <c r="E19" s="37"/>
      <c r="F19" s="37"/>
      <c r="G19" s="27" t="s">
        <v>34</v>
      </c>
      <c r="M19" s="25" t="s">
        <v>46</v>
      </c>
      <c r="V19" s="25" t="s">
        <v>34</v>
      </c>
      <c r="W19" s="78">
        <v>2.2000000000000002</v>
      </c>
      <c r="X19" s="78">
        <v>1.7</v>
      </c>
      <c r="Y19" s="78">
        <v>1.8</v>
      </c>
      <c r="Z19" s="78">
        <v>1.7</v>
      </c>
      <c r="AA19" s="95">
        <v>1.8</v>
      </c>
      <c r="AB19" s="95">
        <v>1.9</v>
      </c>
      <c r="AC19" s="95">
        <v>1.4</v>
      </c>
      <c r="AD19" s="95">
        <v>1.4</v>
      </c>
    </row>
    <row r="20" spans="3:30" x14ac:dyDescent="0.25">
      <c r="C20" s="26" t="s">
        <v>8239</v>
      </c>
      <c r="D20" s="27">
        <v>2557</v>
      </c>
      <c r="E20" s="37"/>
      <c r="F20" s="37"/>
      <c r="G20" s="27" t="s">
        <v>34</v>
      </c>
      <c r="V20" s="25" t="s">
        <v>37</v>
      </c>
      <c r="W20" s="78">
        <v>2</v>
      </c>
      <c r="X20" s="78">
        <v>1.3</v>
      </c>
      <c r="Y20" s="78">
        <v>1.6</v>
      </c>
      <c r="Z20" s="78">
        <v>1.3</v>
      </c>
      <c r="AA20" s="95">
        <v>1.5</v>
      </c>
      <c r="AB20" s="95">
        <v>1.7</v>
      </c>
      <c r="AC20" s="95">
        <v>1.1000000000000001</v>
      </c>
      <c r="AD20" s="95">
        <v>1</v>
      </c>
    </row>
    <row r="21" spans="3:30" x14ac:dyDescent="0.25">
      <c r="C21" s="26" t="s">
        <v>8238</v>
      </c>
      <c r="D21" s="27">
        <v>2359</v>
      </c>
      <c r="E21" s="37"/>
      <c r="F21" s="37"/>
      <c r="G21" s="27" t="s">
        <v>34</v>
      </c>
    </row>
    <row r="22" spans="3:30" x14ac:dyDescent="0.25">
      <c r="C22" s="26" t="s">
        <v>8237</v>
      </c>
      <c r="D22" s="27">
        <v>2994</v>
      </c>
      <c r="E22" s="37"/>
      <c r="F22" s="37"/>
      <c r="G22" s="27" t="s">
        <v>34</v>
      </c>
    </row>
    <row r="23" spans="3:30" x14ac:dyDescent="0.25">
      <c r="C23" s="26" t="s">
        <v>8236</v>
      </c>
      <c r="D23" s="27">
        <v>1380</v>
      </c>
      <c r="E23" s="37"/>
      <c r="F23" s="37"/>
      <c r="G23" s="27" t="s">
        <v>35</v>
      </c>
    </row>
    <row r="24" spans="3:30" x14ac:dyDescent="0.25">
      <c r="C24" s="26" t="s">
        <v>8235</v>
      </c>
      <c r="D24" s="27">
        <v>1949</v>
      </c>
      <c r="E24" s="37"/>
      <c r="F24" s="37"/>
      <c r="G24" s="27" t="s">
        <v>36</v>
      </c>
      <c r="M24" s="25"/>
    </row>
    <row r="25" spans="3:30" x14ac:dyDescent="0.25">
      <c r="C25" s="26" t="s">
        <v>8234</v>
      </c>
      <c r="D25" s="27">
        <v>2386</v>
      </c>
      <c r="E25" s="37"/>
      <c r="F25" s="37"/>
      <c r="G25" s="27" t="s">
        <v>34</v>
      </c>
      <c r="M25" s="25"/>
    </row>
    <row r="26" spans="3:30" x14ac:dyDescent="0.25">
      <c r="C26" s="26" t="s">
        <v>8233</v>
      </c>
      <c r="D26" s="27">
        <v>4130</v>
      </c>
      <c r="E26" s="37"/>
      <c r="F26" s="37"/>
      <c r="G26" s="27" t="s">
        <v>37</v>
      </c>
      <c r="M26" s="17"/>
    </row>
    <row r="27" spans="3:30" x14ac:dyDescent="0.25">
      <c r="C27" s="26" t="s">
        <v>8232</v>
      </c>
      <c r="D27" s="27">
        <v>2650</v>
      </c>
      <c r="E27" s="37"/>
      <c r="F27" s="37"/>
      <c r="G27" s="27" t="s">
        <v>34</v>
      </c>
      <c r="M27" s="17"/>
    </row>
    <row r="28" spans="3:30" x14ac:dyDescent="0.25">
      <c r="C28" s="26" t="s">
        <v>8231</v>
      </c>
      <c r="D28" s="27">
        <v>1006</v>
      </c>
      <c r="E28" s="37"/>
      <c r="F28" s="37"/>
      <c r="G28" s="27" t="s">
        <v>35</v>
      </c>
    </row>
    <row r="29" spans="3:30" x14ac:dyDescent="0.25">
      <c r="C29" s="26" t="s">
        <v>8230</v>
      </c>
      <c r="D29" s="27">
        <v>2223</v>
      </c>
      <c r="E29" s="37"/>
      <c r="F29" s="37"/>
      <c r="G29" s="27" t="s">
        <v>34</v>
      </c>
    </row>
    <row r="30" spans="3:30" x14ac:dyDescent="0.25">
      <c r="C30" s="26" t="s">
        <v>8229</v>
      </c>
      <c r="D30" s="27">
        <v>3803</v>
      </c>
      <c r="E30" s="37"/>
      <c r="F30" s="37"/>
      <c r="G30" s="27" t="s">
        <v>37</v>
      </c>
      <c r="M30" s="25"/>
    </row>
    <row r="31" spans="3:30" x14ac:dyDescent="0.25">
      <c r="C31" s="26" t="s">
        <v>8228</v>
      </c>
      <c r="D31" s="27">
        <v>2212</v>
      </c>
      <c r="E31" s="37"/>
      <c r="F31" s="37"/>
      <c r="G31" s="27" t="s">
        <v>34</v>
      </c>
    </row>
    <row r="32" spans="3:30" x14ac:dyDescent="0.25">
      <c r="C32" s="26" t="s">
        <v>8227</v>
      </c>
      <c r="D32" s="27">
        <v>2362</v>
      </c>
      <c r="E32" s="37"/>
      <c r="F32" s="37"/>
      <c r="G32" s="27" t="s">
        <v>34</v>
      </c>
    </row>
    <row r="33" spans="3:7" x14ac:dyDescent="0.25">
      <c r="C33" s="26" t="s">
        <v>8226</v>
      </c>
      <c r="D33" s="27">
        <v>2921</v>
      </c>
      <c r="E33" s="37"/>
      <c r="F33" s="37"/>
      <c r="G33" s="27" t="s">
        <v>34</v>
      </c>
    </row>
    <row r="34" spans="3:7" x14ac:dyDescent="0.25">
      <c r="C34" s="26" t="s">
        <v>8225</v>
      </c>
      <c r="D34" s="27">
        <v>2270</v>
      </c>
      <c r="E34" s="37"/>
      <c r="F34" s="37"/>
      <c r="G34" s="27" t="s">
        <v>34</v>
      </c>
    </row>
    <row r="35" spans="3:7" x14ac:dyDescent="0.25">
      <c r="C35" s="26" t="s">
        <v>8224</v>
      </c>
      <c r="D35" s="27">
        <v>2459</v>
      </c>
      <c r="E35" s="24"/>
      <c r="F35" s="24"/>
      <c r="G35" s="27" t="s">
        <v>34</v>
      </c>
    </row>
    <row r="36" spans="3:7" x14ac:dyDescent="0.25">
      <c r="C36" s="26" t="s">
        <v>8223</v>
      </c>
      <c r="D36" s="27">
        <v>1011</v>
      </c>
      <c r="E36" s="24"/>
      <c r="F36" s="24"/>
      <c r="G36" s="27" t="s">
        <v>35</v>
      </c>
    </row>
    <row r="37" spans="3:7" x14ac:dyDescent="0.25">
      <c r="C37" s="26" t="s">
        <v>8222</v>
      </c>
      <c r="D37" s="27">
        <v>1213</v>
      </c>
      <c r="E37" s="24"/>
      <c r="F37" s="24"/>
      <c r="G37" s="27" t="s">
        <v>35</v>
      </c>
    </row>
    <row r="38" spans="3:7" x14ac:dyDescent="0.25">
      <c r="C38" s="26" t="s">
        <v>8221</v>
      </c>
      <c r="D38" s="27">
        <v>784</v>
      </c>
      <c r="E38" s="24"/>
      <c r="F38" s="24"/>
      <c r="G38" s="27" t="s">
        <v>38</v>
      </c>
    </row>
    <row r="39" spans="3:7" x14ac:dyDescent="0.25">
      <c r="C39" s="26" t="s">
        <v>8220</v>
      </c>
      <c r="D39" s="27">
        <v>988</v>
      </c>
      <c r="E39" s="24"/>
      <c r="F39" s="24"/>
      <c r="G39" s="27" t="s">
        <v>35</v>
      </c>
    </row>
    <row r="40" spans="3:7" x14ac:dyDescent="0.25">
      <c r="C40" s="26" t="s">
        <v>8219</v>
      </c>
      <c r="D40" s="27">
        <v>1167</v>
      </c>
      <c r="E40" s="24"/>
      <c r="F40" s="24"/>
      <c r="G40" s="27" t="s">
        <v>35</v>
      </c>
    </row>
    <row r="41" spans="3:7" x14ac:dyDescent="0.25">
      <c r="C41" s="26" t="s">
        <v>8218</v>
      </c>
      <c r="D41" s="27">
        <v>978</v>
      </c>
      <c r="E41" s="24"/>
      <c r="F41" s="24"/>
      <c r="G41" s="27" t="s">
        <v>35</v>
      </c>
    </row>
    <row r="42" spans="3:7" x14ac:dyDescent="0.25">
      <c r="C42" s="26" t="s">
        <v>8217</v>
      </c>
      <c r="D42" s="27">
        <v>2498</v>
      </c>
      <c r="E42" s="24"/>
      <c r="F42" s="24"/>
      <c r="G42" s="27" t="s">
        <v>34</v>
      </c>
    </row>
    <row r="43" spans="3:7" x14ac:dyDescent="0.25">
      <c r="C43" s="26" t="s">
        <v>8216</v>
      </c>
      <c r="D43" s="27">
        <v>2839</v>
      </c>
      <c r="E43" s="24"/>
      <c r="F43" s="24"/>
      <c r="G43" s="27" t="s">
        <v>34</v>
      </c>
    </row>
    <row r="44" spans="3:7" x14ac:dyDescent="0.25">
      <c r="C44" s="26" t="s">
        <v>8215</v>
      </c>
      <c r="D44" s="27">
        <v>2314</v>
      </c>
      <c r="E44" s="24"/>
      <c r="F44" s="24"/>
      <c r="G44" s="27" t="s">
        <v>34</v>
      </c>
    </row>
    <row r="45" spans="3:7" x14ac:dyDescent="0.25">
      <c r="C45" s="26" t="s">
        <v>8214</v>
      </c>
      <c r="D45" s="27">
        <v>2399</v>
      </c>
      <c r="E45" s="24"/>
      <c r="F45" s="24"/>
      <c r="G45" s="27" t="s">
        <v>34</v>
      </c>
    </row>
    <row r="46" spans="3:7" x14ac:dyDescent="0.25">
      <c r="C46" s="26" t="s">
        <v>8213</v>
      </c>
      <c r="D46" s="27">
        <v>2237</v>
      </c>
      <c r="E46" s="24"/>
      <c r="F46" s="24"/>
      <c r="G46" s="27" t="s">
        <v>34</v>
      </c>
    </row>
    <row r="47" spans="3:7" x14ac:dyDescent="0.25">
      <c r="C47" s="26" t="s">
        <v>8212</v>
      </c>
      <c r="D47" s="27">
        <v>2545</v>
      </c>
      <c r="E47" s="24"/>
      <c r="F47" s="24"/>
      <c r="G47" s="27" t="s">
        <v>34</v>
      </c>
    </row>
    <row r="48" spans="3:7" x14ac:dyDescent="0.25">
      <c r="C48" s="26" t="s">
        <v>8211</v>
      </c>
      <c r="D48" s="27">
        <v>2388</v>
      </c>
      <c r="E48" s="24"/>
      <c r="F48" s="24"/>
      <c r="G48" s="27" t="s">
        <v>34</v>
      </c>
    </row>
    <row r="49" spans="3:7" x14ac:dyDescent="0.25">
      <c r="C49" s="26" t="s">
        <v>8210</v>
      </c>
      <c r="D49" s="27">
        <v>2299</v>
      </c>
      <c r="E49" s="24"/>
      <c r="F49" s="24"/>
      <c r="G49" s="27" t="s">
        <v>34</v>
      </c>
    </row>
    <row r="50" spans="3:7" x14ac:dyDescent="0.25">
      <c r="C50" s="26" t="s">
        <v>8209</v>
      </c>
      <c r="D50" s="27">
        <v>973</v>
      </c>
      <c r="E50" s="24"/>
      <c r="F50" s="24"/>
      <c r="G50" s="27" t="s">
        <v>35</v>
      </c>
    </row>
    <row r="51" spans="3:7" x14ac:dyDescent="0.25">
      <c r="C51" s="26" t="s">
        <v>8208</v>
      </c>
      <c r="D51" s="27">
        <v>1198</v>
      </c>
      <c r="E51" s="24"/>
      <c r="F51" s="24"/>
      <c r="G51" s="27" t="s">
        <v>35</v>
      </c>
    </row>
    <row r="52" spans="3:7" x14ac:dyDescent="0.25">
      <c r="C52" s="26" t="s">
        <v>8207</v>
      </c>
      <c r="D52" s="27">
        <v>1299</v>
      </c>
      <c r="E52" s="24"/>
      <c r="F52" s="24"/>
      <c r="G52" s="27" t="s">
        <v>35</v>
      </c>
    </row>
    <row r="53" spans="3:7" x14ac:dyDescent="0.25">
      <c r="C53" s="26" t="s">
        <v>8206</v>
      </c>
      <c r="D53" s="27">
        <v>2120</v>
      </c>
      <c r="E53" s="24"/>
      <c r="F53" s="24"/>
      <c r="G53" s="27" t="s">
        <v>34</v>
      </c>
    </row>
    <row r="54" spans="3:7" x14ac:dyDescent="0.25">
      <c r="C54" s="26" t="s">
        <v>8205</v>
      </c>
      <c r="D54" s="27">
        <v>1947</v>
      </c>
      <c r="E54" s="24"/>
      <c r="F54" s="24"/>
      <c r="G54" s="27" t="s">
        <v>36</v>
      </c>
    </row>
    <row r="55" spans="3:7" x14ac:dyDescent="0.25">
      <c r="C55" s="26" t="s">
        <v>8204</v>
      </c>
      <c r="D55" s="27">
        <v>1880</v>
      </c>
      <c r="E55" s="24"/>
      <c r="F55" s="24"/>
      <c r="G55" s="27" t="s">
        <v>36</v>
      </c>
    </row>
    <row r="56" spans="3:7" x14ac:dyDescent="0.25">
      <c r="C56" s="26" t="s">
        <v>8203</v>
      </c>
      <c r="D56" s="27">
        <v>1610</v>
      </c>
      <c r="E56" s="24"/>
      <c r="F56" s="24"/>
      <c r="G56" s="27" t="s">
        <v>36</v>
      </c>
    </row>
    <row r="57" spans="3:7" x14ac:dyDescent="0.25">
      <c r="C57" s="26" t="s">
        <v>8202</v>
      </c>
      <c r="D57" s="27">
        <v>2365</v>
      </c>
      <c r="E57" s="24"/>
      <c r="F57" s="24"/>
      <c r="G57" s="27" t="s">
        <v>34</v>
      </c>
    </row>
    <row r="58" spans="3:7" x14ac:dyDescent="0.25">
      <c r="C58" s="26" t="s">
        <v>8201</v>
      </c>
      <c r="D58" s="27">
        <v>2060</v>
      </c>
      <c r="E58" s="24"/>
      <c r="F58" s="24"/>
      <c r="G58" s="27" t="s">
        <v>36</v>
      </c>
    </row>
    <row r="59" spans="3:7" x14ac:dyDescent="0.25">
      <c r="C59" s="26" t="s">
        <v>8200</v>
      </c>
      <c r="D59" s="27">
        <v>1508</v>
      </c>
      <c r="E59" s="24"/>
      <c r="F59" s="24"/>
      <c r="G59" s="27" t="s">
        <v>36</v>
      </c>
    </row>
    <row r="60" spans="3:7" x14ac:dyDescent="0.25">
      <c r="C60" s="26" t="s">
        <v>8199</v>
      </c>
      <c r="D60" s="27">
        <v>716</v>
      </c>
      <c r="E60" s="24"/>
      <c r="F60" s="24"/>
      <c r="G60" s="27" t="s">
        <v>38</v>
      </c>
    </row>
    <row r="61" spans="3:7" x14ac:dyDescent="0.25">
      <c r="C61" s="26" t="s">
        <v>8198</v>
      </c>
      <c r="D61" s="27">
        <v>2613</v>
      </c>
      <c r="E61" s="24"/>
      <c r="F61" s="24"/>
      <c r="G61" s="27" t="s">
        <v>34</v>
      </c>
    </row>
    <row r="62" spans="3:7" x14ac:dyDescent="0.25">
      <c r="C62" s="26" t="s">
        <v>8197</v>
      </c>
      <c r="D62" s="27">
        <v>2256</v>
      </c>
      <c r="E62" s="24"/>
      <c r="F62" s="24"/>
      <c r="G62" s="27" t="s">
        <v>34</v>
      </c>
    </row>
    <row r="63" spans="3:7" x14ac:dyDescent="0.25">
      <c r="C63" s="26" t="s">
        <v>8196</v>
      </c>
      <c r="D63" s="27">
        <v>2519</v>
      </c>
      <c r="E63" s="24"/>
      <c r="F63" s="24"/>
      <c r="G63" s="27" t="s">
        <v>34</v>
      </c>
    </row>
    <row r="64" spans="3:7" x14ac:dyDescent="0.25">
      <c r="C64" s="26" t="s">
        <v>8195</v>
      </c>
      <c r="D64" s="27">
        <v>1402</v>
      </c>
      <c r="E64" s="24"/>
      <c r="F64" s="24"/>
      <c r="G64" s="27" t="s">
        <v>36</v>
      </c>
    </row>
    <row r="65" spans="3:7" x14ac:dyDescent="0.25">
      <c r="C65" s="26" t="s">
        <v>8194</v>
      </c>
      <c r="D65" s="27">
        <v>1438</v>
      </c>
      <c r="E65" s="24"/>
      <c r="F65" s="24"/>
      <c r="G65" s="27" t="s">
        <v>36</v>
      </c>
    </row>
    <row r="66" spans="3:7" x14ac:dyDescent="0.25">
      <c r="C66" s="26" t="s">
        <v>8193</v>
      </c>
      <c r="D66" s="27">
        <v>2574</v>
      </c>
      <c r="E66" s="24"/>
      <c r="F66" s="24"/>
      <c r="G66" s="27" t="s">
        <v>34</v>
      </c>
    </row>
    <row r="67" spans="3:7" x14ac:dyDescent="0.25">
      <c r="C67" s="26" t="s">
        <v>8192</v>
      </c>
      <c r="D67" s="27">
        <v>2682</v>
      </c>
      <c r="E67" s="24"/>
      <c r="F67" s="24"/>
      <c r="G67" s="27" t="s">
        <v>34</v>
      </c>
    </row>
    <row r="68" spans="3:7" x14ac:dyDescent="0.25">
      <c r="C68" s="26" t="s">
        <v>8191</v>
      </c>
      <c r="D68" s="27">
        <v>2466</v>
      </c>
      <c r="E68" s="24"/>
      <c r="F68" s="24"/>
      <c r="G68" s="27" t="s">
        <v>34</v>
      </c>
    </row>
    <row r="69" spans="3:7" x14ac:dyDescent="0.25">
      <c r="C69" s="26" t="s">
        <v>8190</v>
      </c>
      <c r="D69" s="27">
        <v>2597</v>
      </c>
      <c r="E69" s="24"/>
      <c r="F69" s="24"/>
      <c r="G69" s="27" t="s">
        <v>34</v>
      </c>
    </row>
    <row r="70" spans="3:7" x14ac:dyDescent="0.25">
      <c r="C70" s="26" t="s">
        <v>8189</v>
      </c>
      <c r="D70" s="27">
        <v>2607</v>
      </c>
      <c r="E70" s="24"/>
      <c r="F70" s="24"/>
      <c r="G70" s="27" t="s">
        <v>34</v>
      </c>
    </row>
    <row r="71" spans="3:7" x14ac:dyDescent="0.25">
      <c r="C71" s="26" t="s">
        <v>8188</v>
      </c>
      <c r="D71" s="27">
        <v>2535</v>
      </c>
      <c r="E71" s="24"/>
      <c r="F71" s="24"/>
      <c r="G71" s="27" t="s">
        <v>34</v>
      </c>
    </row>
    <row r="72" spans="3:7" x14ac:dyDescent="0.25">
      <c r="C72" s="26" t="s">
        <v>8187</v>
      </c>
      <c r="D72" s="27">
        <v>1036</v>
      </c>
      <c r="E72" s="24"/>
      <c r="F72" s="24"/>
      <c r="G72" s="27" t="s">
        <v>35</v>
      </c>
    </row>
    <row r="73" spans="3:7" x14ac:dyDescent="0.25">
      <c r="C73" s="26" t="s">
        <v>8186</v>
      </c>
      <c r="D73" s="27">
        <v>664</v>
      </c>
      <c r="E73" s="24"/>
      <c r="F73" s="24"/>
      <c r="G73" s="27" t="s">
        <v>38</v>
      </c>
    </row>
    <row r="74" spans="3:7" x14ac:dyDescent="0.25">
      <c r="C74" s="26" t="s">
        <v>8185</v>
      </c>
      <c r="D74" s="27">
        <v>2695</v>
      </c>
      <c r="E74" s="24"/>
      <c r="F74" s="24"/>
      <c r="G74" s="27" t="s">
        <v>34</v>
      </c>
    </row>
    <row r="75" spans="3:7" x14ac:dyDescent="0.25">
      <c r="C75" s="26" t="s">
        <v>8184</v>
      </c>
      <c r="D75" s="27">
        <v>1965</v>
      </c>
      <c r="E75" s="24"/>
      <c r="F75" s="24"/>
      <c r="G75" s="27" t="s">
        <v>36</v>
      </c>
    </row>
    <row r="76" spans="3:7" x14ac:dyDescent="0.25">
      <c r="C76" s="26" t="s">
        <v>8183</v>
      </c>
      <c r="D76" s="27">
        <v>1847</v>
      </c>
      <c r="E76" s="24"/>
      <c r="F76" s="24"/>
      <c r="G76" s="27" t="s">
        <v>36</v>
      </c>
    </row>
    <row r="77" spans="3:7" x14ac:dyDescent="0.25">
      <c r="C77" s="26" t="s">
        <v>8182</v>
      </c>
      <c r="D77" s="27">
        <v>1648</v>
      </c>
      <c r="E77" s="24"/>
      <c r="F77" s="24"/>
      <c r="G77" s="27" t="s">
        <v>36</v>
      </c>
    </row>
    <row r="78" spans="3:7" x14ac:dyDescent="0.25">
      <c r="C78" s="26" t="s">
        <v>8181</v>
      </c>
      <c r="D78" s="27">
        <v>1737</v>
      </c>
      <c r="E78" s="24"/>
      <c r="F78" s="24"/>
      <c r="G78" s="27" t="s">
        <v>36</v>
      </c>
    </row>
    <row r="79" spans="3:7" x14ac:dyDescent="0.25">
      <c r="C79" s="26" t="s">
        <v>8180</v>
      </c>
      <c r="D79" s="27">
        <v>2703</v>
      </c>
      <c r="E79" s="24"/>
      <c r="F79" s="24"/>
      <c r="G79" s="27" t="s">
        <v>34</v>
      </c>
    </row>
    <row r="80" spans="3:7" x14ac:dyDescent="0.25">
      <c r="C80" s="26" t="s">
        <v>8179</v>
      </c>
      <c r="D80" s="27">
        <v>2617</v>
      </c>
      <c r="E80" s="24"/>
      <c r="F80" s="24"/>
      <c r="G80" s="27" t="s">
        <v>34</v>
      </c>
    </row>
    <row r="81" spans="3:7" x14ac:dyDescent="0.25">
      <c r="C81" s="26" t="s">
        <v>8178</v>
      </c>
      <c r="D81" s="27">
        <v>1708</v>
      </c>
      <c r="E81" s="24"/>
      <c r="F81" s="24"/>
      <c r="G81" s="27" t="s">
        <v>36</v>
      </c>
    </row>
    <row r="82" spans="3:7" x14ac:dyDescent="0.25">
      <c r="C82" s="26" t="s">
        <v>8177</v>
      </c>
      <c r="D82" s="27">
        <v>2361</v>
      </c>
      <c r="E82" s="24"/>
      <c r="F82" s="24"/>
      <c r="G82" s="27" t="s">
        <v>34</v>
      </c>
    </row>
    <row r="83" spans="3:7" x14ac:dyDescent="0.25">
      <c r="C83" s="26" t="s">
        <v>8176</v>
      </c>
      <c r="D83" s="27">
        <v>2557</v>
      </c>
      <c r="E83" s="24"/>
      <c r="F83" s="24"/>
      <c r="G83" s="27" t="s">
        <v>34</v>
      </c>
    </row>
    <row r="84" spans="3:7" x14ac:dyDescent="0.25">
      <c r="C84" s="26" t="s">
        <v>8175</v>
      </c>
      <c r="D84" s="27">
        <v>1093</v>
      </c>
      <c r="E84" s="24"/>
      <c r="F84" s="24"/>
      <c r="G84" s="27" t="s">
        <v>35</v>
      </c>
    </row>
    <row r="85" spans="3:7" x14ac:dyDescent="0.25">
      <c r="C85" s="26" t="s">
        <v>8174</v>
      </c>
      <c r="D85" s="27">
        <v>2457</v>
      </c>
      <c r="E85" s="24"/>
      <c r="F85" s="24"/>
      <c r="G85" s="27" t="s">
        <v>34</v>
      </c>
    </row>
    <row r="86" spans="3:7" x14ac:dyDescent="0.25">
      <c r="C86" s="26" t="s">
        <v>8173</v>
      </c>
      <c r="D86" s="27">
        <v>2881</v>
      </c>
      <c r="E86" s="24"/>
      <c r="F86" s="24"/>
      <c r="G86" s="27" t="s">
        <v>34</v>
      </c>
    </row>
    <row r="87" spans="3:7" x14ac:dyDescent="0.25">
      <c r="C87" s="26" t="s">
        <v>8172</v>
      </c>
      <c r="D87" s="27">
        <v>3376</v>
      </c>
      <c r="E87" s="24"/>
      <c r="F87" s="24"/>
      <c r="G87" s="27" t="s">
        <v>37</v>
      </c>
    </row>
    <row r="88" spans="3:7" x14ac:dyDescent="0.25">
      <c r="C88" s="26" t="s">
        <v>8171</v>
      </c>
      <c r="D88" s="27">
        <v>1898</v>
      </c>
      <c r="E88" s="24"/>
      <c r="F88" s="24"/>
      <c r="G88" s="27" t="s">
        <v>36</v>
      </c>
    </row>
    <row r="89" spans="3:7" x14ac:dyDescent="0.25">
      <c r="C89" s="26" t="s">
        <v>8170</v>
      </c>
      <c r="D89" s="27">
        <v>3029</v>
      </c>
      <c r="E89" s="24"/>
      <c r="F89" s="24"/>
      <c r="G89" s="27" t="s">
        <v>37</v>
      </c>
    </row>
    <row r="90" spans="3:7" x14ac:dyDescent="0.25">
      <c r="C90" s="26" t="s">
        <v>8169</v>
      </c>
      <c r="D90" s="27">
        <v>2557</v>
      </c>
      <c r="E90" s="24"/>
      <c r="F90" s="24"/>
      <c r="G90" s="27" t="s">
        <v>34</v>
      </c>
    </row>
    <row r="91" spans="3:7" x14ac:dyDescent="0.25">
      <c r="C91" s="26" t="s">
        <v>8168</v>
      </c>
      <c r="D91" s="27">
        <v>2743</v>
      </c>
      <c r="E91" s="24"/>
      <c r="F91" s="24"/>
      <c r="G91" s="27" t="s">
        <v>34</v>
      </c>
    </row>
    <row r="92" spans="3:7" x14ac:dyDescent="0.25">
      <c r="C92" s="26" t="s">
        <v>8167</v>
      </c>
      <c r="D92" s="27">
        <v>729</v>
      </c>
      <c r="E92" s="24"/>
      <c r="F92" s="24">
        <v>3</v>
      </c>
      <c r="G92" s="27" t="s">
        <v>38</v>
      </c>
    </row>
    <row r="93" spans="3:7" x14ac:dyDescent="0.25">
      <c r="C93" s="26" t="s">
        <v>8166</v>
      </c>
      <c r="D93" s="27">
        <v>1021</v>
      </c>
      <c r="E93" s="24"/>
      <c r="F93" s="24"/>
      <c r="G93" s="27" t="s">
        <v>35</v>
      </c>
    </row>
    <row r="94" spans="3:7" x14ac:dyDescent="0.25">
      <c r="C94" s="26" t="s">
        <v>8165</v>
      </c>
      <c r="D94" s="27">
        <v>2064</v>
      </c>
      <c r="E94" s="24"/>
      <c r="F94" s="24"/>
      <c r="G94" s="27" t="s">
        <v>36</v>
      </c>
    </row>
    <row r="95" spans="3:7" x14ac:dyDescent="0.25">
      <c r="C95" s="26" t="s">
        <v>8164</v>
      </c>
      <c r="D95" s="27">
        <v>2259</v>
      </c>
      <c r="E95" s="24"/>
      <c r="F95" s="24"/>
      <c r="G95" s="27" t="s">
        <v>34</v>
      </c>
    </row>
    <row r="96" spans="3:7" x14ac:dyDescent="0.25">
      <c r="C96" s="26" t="s">
        <v>8163</v>
      </c>
      <c r="D96" s="27">
        <v>2415</v>
      </c>
      <c r="E96" s="24"/>
      <c r="F96" s="24"/>
      <c r="G96" s="27" t="s">
        <v>34</v>
      </c>
    </row>
    <row r="97" spans="3:7" x14ac:dyDescent="0.25">
      <c r="C97" s="26" t="s">
        <v>8162</v>
      </c>
      <c r="D97" s="27">
        <v>1319</v>
      </c>
      <c r="E97" s="24"/>
      <c r="F97" s="24"/>
      <c r="G97" s="27" t="s">
        <v>35</v>
      </c>
    </row>
    <row r="98" spans="3:7" x14ac:dyDescent="0.25">
      <c r="C98" s="26" t="s">
        <v>8161</v>
      </c>
      <c r="D98" s="27">
        <v>1763</v>
      </c>
      <c r="E98" s="24"/>
      <c r="F98" s="24"/>
      <c r="G98" s="27" t="s">
        <v>36</v>
      </c>
    </row>
    <row r="99" spans="3:7" x14ac:dyDescent="0.25">
      <c r="C99" s="26" t="s">
        <v>8160</v>
      </c>
      <c r="D99" s="27">
        <v>3116</v>
      </c>
      <c r="E99" s="24"/>
      <c r="F99" s="24"/>
      <c r="G99" s="27" t="s">
        <v>37</v>
      </c>
    </row>
    <row r="100" spans="3:7" x14ac:dyDescent="0.25">
      <c r="C100" s="26" t="s">
        <v>8159</v>
      </c>
      <c r="D100" s="27">
        <v>1808</v>
      </c>
      <c r="E100" s="24"/>
      <c r="F100" s="24"/>
      <c r="G100" s="27" t="s">
        <v>36</v>
      </c>
    </row>
    <row r="101" spans="3:7" x14ac:dyDescent="0.25">
      <c r="C101" s="26" t="s">
        <v>8158</v>
      </c>
      <c r="D101" s="27">
        <v>2268</v>
      </c>
      <c r="E101" s="24"/>
      <c r="F101" s="24"/>
      <c r="G101" s="27" t="s">
        <v>34</v>
      </c>
    </row>
    <row r="102" spans="3:7" x14ac:dyDescent="0.25">
      <c r="C102" s="26" t="s">
        <v>8157</v>
      </c>
      <c r="D102" s="27">
        <v>1931</v>
      </c>
      <c r="E102" s="24"/>
      <c r="F102" s="24"/>
      <c r="G102" s="27" t="s">
        <v>36</v>
      </c>
    </row>
    <row r="103" spans="3:7" x14ac:dyDescent="0.25">
      <c r="C103" s="26" t="s">
        <v>8156</v>
      </c>
      <c r="D103" s="27">
        <v>1780</v>
      </c>
      <c r="E103" s="24"/>
      <c r="F103" s="24"/>
      <c r="G103" s="27" t="s">
        <v>36</v>
      </c>
    </row>
    <row r="104" spans="3:7" x14ac:dyDescent="0.25">
      <c r="C104" s="26" t="s">
        <v>8155</v>
      </c>
      <c r="D104" s="27">
        <v>1575</v>
      </c>
      <c r="E104" s="24"/>
      <c r="F104" s="24"/>
      <c r="G104" s="27" t="s">
        <v>36</v>
      </c>
    </row>
    <row r="105" spans="3:7" x14ac:dyDescent="0.25">
      <c r="C105" s="26" t="s">
        <v>8154</v>
      </c>
      <c r="D105" s="27">
        <v>3044</v>
      </c>
      <c r="E105" s="24"/>
      <c r="F105" s="24"/>
      <c r="G105" s="27" t="s">
        <v>37</v>
      </c>
    </row>
    <row r="106" spans="3:7" x14ac:dyDescent="0.25">
      <c r="C106" s="26" t="s">
        <v>8153</v>
      </c>
      <c r="D106" s="27">
        <v>2781</v>
      </c>
      <c r="E106" s="24"/>
      <c r="F106" s="24"/>
      <c r="G106" s="27" t="s">
        <v>34</v>
      </c>
    </row>
    <row r="107" spans="3:7" x14ac:dyDescent="0.25">
      <c r="C107" s="26" t="s">
        <v>8152</v>
      </c>
      <c r="D107" s="27">
        <v>1562</v>
      </c>
      <c r="E107" s="24"/>
      <c r="F107" s="24"/>
      <c r="G107" s="27" t="s">
        <v>36</v>
      </c>
    </row>
    <row r="108" spans="3:7" x14ac:dyDescent="0.25">
      <c r="C108" s="26" t="s">
        <v>8151</v>
      </c>
      <c r="D108" s="27">
        <v>1706</v>
      </c>
      <c r="E108" s="24"/>
      <c r="F108" s="24"/>
      <c r="G108" s="27" t="s">
        <v>36</v>
      </c>
    </row>
    <row r="109" spans="3:7" x14ac:dyDescent="0.25">
      <c r="C109" s="26" t="s">
        <v>8150</v>
      </c>
      <c r="D109" s="27">
        <v>2385</v>
      </c>
      <c r="E109" s="24"/>
      <c r="F109" s="24"/>
      <c r="G109" s="27" t="s">
        <v>34</v>
      </c>
    </row>
    <row r="110" spans="3:7" x14ac:dyDescent="0.25">
      <c r="C110" s="26" t="s">
        <v>8149</v>
      </c>
      <c r="D110" s="27">
        <v>3349</v>
      </c>
      <c r="E110" s="24"/>
      <c r="F110" s="24"/>
      <c r="G110" s="27" t="s">
        <v>37</v>
      </c>
    </row>
    <row r="111" spans="3:7" x14ac:dyDescent="0.25">
      <c r="C111" s="26" t="s">
        <v>8148</v>
      </c>
      <c r="D111" s="27">
        <v>2672</v>
      </c>
      <c r="E111" s="24"/>
      <c r="F111" s="24"/>
      <c r="G111" s="27" t="s">
        <v>34</v>
      </c>
    </row>
    <row r="112" spans="3:7" x14ac:dyDescent="0.25">
      <c r="C112" s="26" t="s">
        <v>8147</v>
      </c>
      <c r="D112" s="27">
        <v>2208</v>
      </c>
      <c r="E112" s="24"/>
      <c r="F112" s="24"/>
      <c r="G112" s="27" t="s">
        <v>34</v>
      </c>
    </row>
    <row r="113" spans="3:7" x14ac:dyDescent="0.25">
      <c r="C113" s="26" t="s">
        <v>8146</v>
      </c>
      <c r="D113" s="27">
        <v>3974</v>
      </c>
      <c r="E113" s="24"/>
      <c r="F113" s="24"/>
      <c r="G113" s="27" t="s">
        <v>37</v>
      </c>
    </row>
    <row r="114" spans="3:7" x14ac:dyDescent="0.25">
      <c r="C114" s="26" t="s">
        <v>8145</v>
      </c>
      <c r="D114" s="27">
        <v>2619</v>
      </c>
      <c r="E114" s="24"/>
      <c r="F114" s="24"/>
      <c r="G114" s="27" t="s">
        <v>34</v>
      </c>
    </row>
    <row r="115" spans="3:7" x14ac:dyDescent="0.25">
      <c r="C115" s="26" t="s">
        <v>8144</v>
      </c>
      <c r="D115" s="27">
        <v>3877</v>
      </c>
      <c r="E115" s="24"/>
      <c r="F115" s="24"/>
      <c r="G115" s="27" t="s">
        <v>37</v>
      </c>
    </row>
    <row r="116" spans="3:7" x14ac:dyDescent="0.25">
      <c r="C116" s="26" t="s">
        <v>8143</v>
      </c>
      <c r="D116" s="27">
        <v>1719</v>
      </c>
      <c r="E116" s="24"/>
      <c r="F116" s="24"/>
      <c r="G116" s="27" t="s">
        <v>36</v>
      </c>
    </row>
    <row r="117" spans="3:7" x14ac:dyDescent="0.25">
      <c r="C117" s="26" t="s">
        <v>8142</v>
      </c>
      <c r="D117" s="27">
        <v>3071</v>
      </c>
      <c r="E117" s="24"/>
      <c r="F117" s="24"/>
      <c r="G117" s="27" t="s">
        <v>37</v>
      </c>
    </row>
    <row r="118" spans="3:7" x14ac:dyDescent="0.25">
      <c r="C118" s="26" t="s">
        <v>8141</v>
      </c>
      <c r="D118" s="27">
        <v>1206</v>
      </c>
      <c r="E118" s="24"/>
      <c r="F118" s="24"/>
      <c r="G118" s="27" t="s">
        <v>35</v>
      </c>
    </row>
    <row r="119" spans="3:7" x14ac:dyDescent="0.25">
      <c r="C119" s="26" t="s">
        <v>8140</v>
      </c>
      <c r="D119" s="27">
        <v>2102</v>
      </c>
      <c r="E119" s="24"/>
      <c r="F119" s="24"/>
      <c r="G119" s="27" t="s">
        <v>34</v>
      </c>
    </row>
    <row r="120" spans="3:7" x14ac:dyDescent="0.25">
      <c r="C120" s="26" t="s">
        <v>8139</v>
      </c>
      <c r="D120" s="27">
        <v>2528</v>
      </c>
      <c r="E120" s="24"/>
      <c r="F120" s="24"/>
      <c r="G120" s="27" t="s">
        <v>34</v>
      </c>
    </row>
    <row r="121" spans="3:7" x14ac:dyDescent="0.25">
      <c r="C121" s="26" t="s">
        <v>8138</v>
      </c>
      <c r="D121" s="27">
        <v>1206</v>
      </c>
      <c r="E121" s="24"/>
      <c r="F121" s="24"/>
      <c r="G121" s="27" t="s">
        <v>35</v>
      </c>
    </row>
    <row r="122" spans="3:7" x14ac:dyDescent="0.25">
      <c r="C122" s="26" t="s">
        <v>8137</v>
      </c>
      <c r="D122" s="27">
        <v>1252</v>
      </c>
      <c r="E122" s="24"/>
      <c r="F122" s="24"/>
      <c r="G122" s="27" t="s">
        <v>35</v>
      </c>
    </row>
    <row r="123" spans="3:7" x14ac:dyDescent="0.25">
      <c r="C123" s="26" t="s">
        <v>8136</v>
      </c>
      <c r="D123" s="27">
        <v>2360</v>
      </c>
      <c r="E123" s="24"/>
      <c r="F123" s="24"/>
      <c r="G123" s="27" t="s">
        <v>34</v>
      </c>
    </row>
    <row r="124" spans="3:7" x14ac:dyDescent="0.25">
      <c r="C124" s="26" t="s">
        <v>8135</v>
      </c>
      <c r="D124" s="27">
        <v>1301</v>
      </c>
      <c r="E124" s="24"/>
      <c r="F124" s="24"/>
      <c r="G124" s="27" t="s">
        <v>35</v>
      </c>
    </row>
    <row r="125" spans="3:7" x14ac:dyDescent="0.25">
      <c r="C125" s="26" t="s">
        <v>8134</v>
      </c>
      <c r="D125" s="27">
        <v>2544</v>
      </c>
      <c r="E125" s="24"/>
      <c r="F125" s="24"/>
      <c r="G125" s="27" t="s">
        <v>34</v>
      </c>
    </row>
    <row r="126" spans="3:7" x14ac:dyDescent="0.25">
      <c r="C126" s="26" t="s">
        <v>8133</v>
      </c>
      <c r="D126" s="27">
        <v>1922</v>
      </c>
      <c r="E126" s="24"/>
      <c r="F126" s="24"/>
      <c r="G126" s="27" t="s">
        <v>36</v>
      </c>
    </row>
    <row r="127" spans="3:7" x14ac:dyDescent="0.25">
      <c r="C127" s="26" t="s">
        <v>8132</v>
      </c>
      <c r="D127" s="27">
        <v>2525</v>
      </c>
      <c r="E127" s="24"/>
      <c r="F127" s="24"/>
      <c r="G127" s="27" t="s">
        <v>34</v>
      </c>
    </row>
    <row r="128" spans="3:7" x14ac:dyDescent="0.25">
      <c r="C128" s="26" t="s">
        <v>8131</v>
      </c>
      <c r="D128" s="27">
        <v>2779</v>
      </c>
      <c r="E128" s="24"/>
      <c r="F128" s="24"/>
      <c r="G128" s="27" t="s">
        <v>34</v>
      </c>
    </row>
    <row r="129" spans="3:7" x14ac:dyDescent="0.25">
      <c r="C129" s="26" t="s">
        <v>8130</v>
      </c>
      <c r="D129" s="27">
        <v>2628</v>
      </c>
      <c r="E129" s="24"/>
      <c r="F129" s="24"/>
      <c r="G129" s="27" t="s">
        <v>34</v>
      </c>
    </row>
    <row r="130" spans="3:7" x14ac:dyDescent="0.25">
      <c r="C130" s="26" t="s">
        <v>8129</v>
      </c>
      <c r="D130" s="27">
        <v>2432</v>
      </c>
      <c r="E130" s="24"/>
      <c r="F130" s="24"/>
      <c r="G130" s="27" t="s">
        <v>34</v>
      </c>
    </row>
    <row r="131" spans="3:7" x14ac:dyDescent="0.25">
      <c r="C131" s="26" t="s">
        <v>8128</v>
      </c>
      <c r="D131" s="27">
        <v>3419</v>
      </c>
      <c r="E131" s="24"/>
      <c r="F131" s="24"/>
      <c r="G131" s="27" t="s">
        <v>37</v>
      </c>
    </row>
    <row r="132" spans="3:7" x14ac:dyDescent="0.25">
      <c r="C132" s="26" t="s">
        <v>8127</v>
      </c>
      <c r="D132" s="27">
        <v>3015</v>
      </c>
      <c r="E132" s="24"/>
      <c r="F132" s="24"/>
      <c r="G132" s="27" t="s">
        <v>37</v>
      </c>
    </row>
    <row r="133" spans="3:7" x14ac:dyDescent="0.25">
      <c r="C133" s="26" t="s">
        <v>8126</v>
      </c>
      <c r="D133" s="27">
        <v>3148</v>
      </c>
      <c r="E133" s="24"/>
      <c r="F133" s="24"/>
      <c r="G133" s="27" t="s">
        <v>37</v>
      </c>
    </row>
    <row r="134" spans="3:7" x14ac:dyDescent="0.25">
      <c r="C134" s="26" t="s">
        <v>8125</v>
      </c>
      <c r="D134" s="27">
        <v>2679</v>
      </c>
      <c r="E134" s="24"/>
      <c r="F134" s="24"/>
      <c r="G134" s="27" t="s">
        <v>34</v>
      </c>
    </row>
    <row r="135" spans="3:7" x14ac:dyDescent="0.25">
      <c r="C135" s="26" t="s">
        <v>8124</v>
      </c>
      <c r="D135" s="27">
        <v>1203</v>
      </c>
      <c r="E135" s="24"/>
      <c r="F135" s="24"/>
      <c r="G135" s="27" t="s">
        <v>35</v>
      </c>
    </row>
    <row r="136" spans="3:7" x14ac:dyDescent="0.25">
      <c r="C136" s="26" t="s">
        <v>8123</v>
      </c>
      <c r="D136" s="27">
        <v>2831</v>
      </c>
      <c r="E136" s="24"/>
      <c r="F136" s="24"/>
      <c r="G136" s="27" t="s">
        <v>34</v>
      </c>
    </row>
    <row r="137" spans="3:7" x14ac:dyDescent="0.25">
      <c r="C137" s="26" t="s">
        <v>8122</v>
      </c>
      <c r="D137" s="27">
        <v>1644</v>
      </c>
      <c r="E137" s="24"/>
      <c r="F137" s="24"/>
      <c r="G137" s="27" t="s">
        <v>36</v>
      </c>
    </row>
    <row r="138" spans="3:7" x14ac:dyDescent="0.25">
      <c r="C138" s="26" t="s">
        <v>8121</v>
      </c>
      <c r="D138" s="27">
        <v>2386</v>
      </c>
      <c r="E138" s="24"/>
      <c r="F138" s="24"/>
      <c r="G138" s="27" t="s">
        <v>34</v>
      </c>
    </row>
    <row r="139" spans="3:7" x14ac:dyDescent="0.25">
      <c r="C139" s="26" t="s">
        <v>8120</v>
      </c>
      <c r="D139" s="27">
        <v>2640</v>
      </c>
      <c r="E139" s="24"/>
      <c r="F139" s="24"/>
      <c r="G139" s="27" t="s">
        <v>34</v>
      </c>
    </row>
    <row r="140" spans="3:7" x14ac:dyDescent="0.25">
      <c r="C140" s="26" t="s">
        <v>8119</v>
      </c>
      <c r="D140" s="27">
        <v>2269</v>
      </c>
      <c r="E140" s="24"/>
      <c r="F140" s="24"/>
      <c r="G140" s="27" t="s">
        <v>34</v>
      </c>
    </row>
    <row r="141" spans="3:7" x14ac:dyDescent="0.25">
      <c r="C141" s="26" t="s">
        <v>8118</v>
      </c>
      <c r="D141" s="27">
        <v>2319</v>
      </c>
      <c r="E141" s="24"/>
      <c r="F141" s="24"/>
      <c r="G141" s="27" t="s">
        <v>34</v>
      </c>
    </row>
    <row r="142" spans="3:7" x14ac:dyDescent="0.25">
      <c r="C142" s="26" t="s">
        <v>8117</v>
      </c>
      <c r="D142" s="27">
        <v>3395</v>
      </c>
      <c r="E142" s="24"/>
      <c r="F142" s="24"/>
      <c r="G142" s="27" t="s">
        <v>37</v>
      </c>
    </row>
    <row r="143" spans="3:7" x14ac:dyDescent="0.25">
      <c r="C143" s="26" t="s">
        <v>8116</v>
      </c>
      <c r="D143" s="27">
        <v>2706</v>
      </c>
      <c r="E143" s="24"/>
      <c r="F143" s="24"/>
      <c r="G143" s="27" t="s">
        <v>34</v>
      </c>
    </row>
    <row r="144" spans="3:7" x14ac:dyDescent="0.25">
      <c r="C144" s="26" t="s">
        <v>8115</v>
      </c>
      <c r="D144" s="27">
        <v>2469</v>
      </c>
      <c r="E144" s="24"/>
      <c r="F144" s="24"/>
      <c r="G144" s="27" t="s">
        <v>34</v>
      </c>
    </row>
    <row r="145" spans="3:7" x14ac:dyDescent="0.25">
      <c r="C145" s="26" t="s">
        <v>8114</v>
      </c>
      <c r="D145" s="27">
        <v>2418</v>
      </c>
      <c r="E145" s="24"/>
      <c r="F145" s="24"/>
      <c r="G145" s="27" t="s">
        <v>34</v>
      </c>
    </row>
    <row r="146" spans="3:7" x14ac:dyDescent="0.25">
      <c r="C146" s="26" t="s">
        <v>8113</v>
      </c>
      <c r="D146" s="27">
        <v>2383</v>
      </c>
      <c r="E146" s="24"/>
      <c r="F146" s="24"/>
      <c r="G146" s="27" t="s">
        <v>34</v>
      </c>
    </row>
    <row r="147" spans="3:7" x14ac:dyDescent="0.25">
      <c r="C147" s="26" t="s">
        <v>8112</v>
      </c>
      <c r="D147" s="27">
        <v>2408</v>
      </c>
      <c r="E147" s="24"/>
      <c r="F147" s="24"/>
      <c r="G147" s="27" t="s">
        <v>34</v>
      </c>
    </row>
    <row r="148" spans="3:7" x14ac:dyDescent="0.25">
      <c r="C148" s="26" t="s">
        <v>8111</v>
      </c>
      <c r="D148" s="27">
        <v>2543</v>
      </c>
      <c r="E148" s="24"/>
      <c r="F148" s="24"/>
      <c r="G148" s="27" t="s">
        <v>34</v>
      </c>
    </row>
    <row r="149" spans="3:7" x14ac:dyDescent="0.25">
      <c r="C149" s="26" t="s">
        <v>8110</v>
      </c>
      <c r="D149" s="27">
        <v>2670</v>
      </c>
      <c r="E149" s="24"/>
      <c r="F149" s="24"/>
      <c r="G149" s="27" t="s">
        <v>34</v>
      </c>
    </row>
    <row r="150" spans="3:7" x14ac:dyDescent="0.25">
      <c r="C150" s="26" t="s">
        <v>8109</v>
      </c>
      <c r="D150" s="27">
        <v>1490</v>
      </c>
      <c r="E150" s="24"/>
      <c r="F150" s="24"/>
      <c r="G150" s="27" t="s">
        <v>36</v>
      </c>
    </row>
    <row r="151" spans="3:7" x14ac:dyDescent="0.25">
      <c r="C151" s="26" t="s">
        <v>8108</v>
      </c>
      <c r="D151" s="27">
        <v>1490</v>
      </c>
      <c r="E151" s="24"/>
      <c r="F151" s="24"/>
      <c r="G151" s="27" t="s">
        <v>36</v>
      </c>
    </row>
    <row r="152" spans="3:7" x14ac:dyDescent="0.25">
      <c r="C152" s="26" t="s">
        <v>8107</v>
      </c>
      <c r="D152" s="27">
        <v>2605</v>
      </c>
      <c r="E152" s="24"/>
      <c r="F152" s="24"/>
      <c r="G152" s="27" t="s">
        <v>34</v>
      </c>
    </row>
    <row r="153" spans="3:7" x14ac:dyDescent="0.25">
      <c r="C153" s="26" t="s">
        <v>8106</v>
      </c>
      <c r="D153" s="27">
        <v>2673</v>
      </c>
      <c r="E153" s="24"/>
      <c r="F153" s="24"/>
      <c r="G153" s="27" t="s">
        <v>34</v>
      </c>
    </row>
    <row r="154" spans="3:7" x14ac:dyDescent="0.25">
      <c r="C154" s="26" t="s">
        <v>8105</v>
      </c>
      <c r="D154" s="27">
        <v>3256</v>
      </c>
      <c r="E154" s="24"/>
      <c r="F154" s="24"/>
      <c r="G154" s="27" t="s">
        <v>37</v>
      </c>
    </row>
    <row r="155" spans="3:7" x14ac:dyDescent="0.25">
      <c r="C155" s="26" t="s">
        <v>8104</v>
      </c>
      <c r="D155" s="27">
        <v>2943</v>
      </c>
      <c r="E155" s="24"/>
      <c r="F155" s="24"/>
      <c r="G155" s="27" t="s">
        <v>34</v>
      </c>
    </row>
    <row r="156" spans="3:7" x14ac:dyDescent="0.25">
      <c r="C156" s="26" t="s">
        <v>8103</v>
      </c>
      <c r="D156" s="27">
        <v>2628</v>
      </c>
      <c r="E156" s="24"/>
      <c r="F156" s="24"/>
      <c r="G156" s="27" t="s">
        <v>34</v>
      </c>
    </row>
    <row r="157" spans="3:7" x14ac:dyDescent="0.25">
      <c r="C157" s="26" t="s">
        <v>8102</v>
      </c>
      <c r="D157" s="27">
        <v>1140</v>
      </c>
      <c r="E157" s="24"/>
      <c r="F157" s="24"/>
      <c r="G157" s="27" t="s">
        <v>35</v>
      </c>
    </row>
    <row r="158" spans="3:7" x14ac:dyDescent="0.25">
      <c r="C158" s="26" t="s">
        <v>8101</v>
      </c>
      <c r="D158" s="27">
        <v>1310</v>
      </c>
      <c r="E158" s="24"/>
      <c r="F158" s="24"/>
      <c r="G158" s="27" t="s">
        <v>35</v>
      </c>
    </row>
    <row r="159" spans="3:7" x14ac:dyDescent="0.25">
      <c r="C159" s="26" t="s">
        <v>8100</v>
      </c>
      <c r="D159" s="27">
        <v>2720</v>
      </c>
      <c r="E159" s="24"/>
      <c r="F159" s="24"/>
      <c r="G159" s="27" t="s">
        <v>34</v>
      </c>
    </row>
    <row r="160" spans="3:7" x14ac:dyDescent="0.25">
      <c r="C160" s="26" t="s">
        <v>8099</v>
      </c>
      <c r="D160" s="27">
        <v>4330</v>
      </c>
      <c r="E160" s="24"/>
      <c r="F160" s="24"/>
      <c r="G160" s="27" t="s">
        <v>37</v>
      </c>
    </row>
    <row r="161" spans="3:7" x14ac:dyDescent="0.25">
      <c r="C161" s="26" t="s">
        <v>8098</v>
      </c>
      <c r="D161" s="27">
        <v>1204</v>
      </c>
      <c r="E161" s="24"/>
      <c r="F161" s="24"/>
      <c r="G161" s="27" t="s">
        <v>35</v>
      </c>
    </row>
    <row r="162" spans="3:7" x14ac:dyDescent="0.25">
      <c r="C162" s="26" t="s">
        <v>8097</v>
      </c>
      <c r="D162" s="27">
        <v>2559</v>
      </c>
      <c r="E162" s="24"/>
      <c r="F162" s="24">
        <v>-8</v>
      </c>
      <c r="G162" s="27" t="s">
        <v>34</v>
      </c>
    </row>
    <row r="163" spans="3:7" x14ac:dyDescent="0.25">
      <c r="C163" s="26" t="s">
        <v>8096</v>
      </c>
      <c r="D163" s="27">
        <v>2794</v>
      </c>
      <c r="E163" s="24"/>
      <c r="F163" s="24"/>
      <c r="G163" s="27" t="s">
        <v>34</v>
      </c>
    </row>
    <row r="164" spans="3:7" x14ac:dyDescent="0.25">
      <c r="C164" s="26" t="s">
        <v>8095</v>
      </c>
      <c r="D164" s="27">
        <v>1311</v>
      </c>
      <c r="E164" s="24"/>
      <c r="F164" s="24"/>
      <c r="G164" s="27" t="s">
        <v>35</v>
      </c>
    </row>
    <row r="165" spans="3:7" x14ac:dyDescent="0.25">
      <c r="C165" s="26" t="s">
        <v>8094</v>
      </c>
      <c r="D165" s="27">
        <v>1204</v>
      </c>
      <c r="E165" s="24"/>
      <c r="F165" s="24"/>
      <c r="G165" s="27" t="s">
        <v>35</v>
      </c>
    </row>
    <row r="166" spans="3:7" x14ac:dyDescent="0.25">
      <c r="C166" s="26" t="s">
        <v>8093</v>
      </c>
      <c r="D166" s="27">
        <v>1079</v>
      </c>
      <c r="E166" s="24"/>
      <c r="F166" s="24"/>
      <c r="G166" s="27" t="s">
        <v>35</v>
      </c>
    </row>
    <row r="167" spans="3:7" x14ac:dyDescent="0.25">
      <c r="C167" s="26" t="s">
        <v>8092</v>
      </c>
      <c r="D167" s="27">
        <v>1369</v>
      </c>
      <c r="E167" s="24"/>
      <c r="F167" s="24"/>
      <c r="G167" s="27" t="s">
        <v>35</v>
      </c>
    </row>
    <row r="168" spans="3:7" x14ac:dyDescent="0.25">
      <c r="C168" s="26" t="s">
        <v>8091</v>
      </c>
      <c r="D168" s="27">
        <v>2924</v>
      </c>
      <c r="E168" s="24"/>
      <c r="F168" s="24"/>
      <c r="G168" s="27" t="s">
        <v>34</v>
      </c>
    </row>
    <row r="169" spans="3:7" x14ac:dyDescent="0.25">
      <c r="C169" s="26" t="s">
        <v>8090</v>
      </c>
      <c r="D169" s="27">
        <v>2389</v>
      </c>
      <c r="E169" s="24"/>
      <c r="F169" s="24"/>
      <c r="G169" s="27" t="s">
        <v>34</v>
      </c>
    </row>
    <row r="170" spans="3:7" x14ac:dyDescent="0.25">
      <c r="C170" s="26" t="s">
        <v>8089</v>
      </c>
      <c r="D170" s="27">
        <v>2717</v>
      </c>
      <c r="E170" s="24"/>
      <c r="F170" s="24"/>
      <c r="G170" s="27" t="s">
        <v>34</v>
      </c>
    </row>
    <row r="171" spans="3:7" x14ac:dyDescent="0.25">
      <c r="C171" s="26" t="s">
        <v>8088</v>
      </c>
      <c r="D171" s="27">
        <v>2416</v>
      </c>
      <c r="E171" s="24"/>
      <c r="F171" s="24"/>
      <c r="G171" s="27" t="s">
        <v>34</v>
      </c>
    </row>
    <row r="172" spans="3:7" x14ac:dyDescent="0.25">
      <c r="C172" s="26" t="s">
        <v>8087</v>
      </c>
      <c r="D172" s="27">
        <v>1001</v>
      </c>
      <c r="E172" s="24"/>
      <c r="F172" s="24"/>
      <c r="G172" s="27" t="s">
        <v>35</v>
      </c>
    </row>
    <row r="173" spans="3:7" x14ac:dyDescent="0.25">
      <c r="C173" s="26" t="s">
        <v>8086</v>
      </c>
      <c r="D173" s="27">
        <v>2785</v>
      </c>
      <c r="E173" s="24"/>
      <c r="F173" s="24"/>
      <c r="G173" s="27" t="s">
        <v>34</v>
      </c>
    </row>
    <row r="174" spans="3:7" x14ac:dyDescent="0.25">
      <c r="C174" s="26" t="s">
        <v>8085</v>
      </c>
      <c r="D174" s="27">
        <v>1396</v>
      </c>
      <c r="E174" s="24"/>
      <c r="F174" s="24"/>
      <c r="G174" s="27" t="s">
        <v>35</v>
      </c>
    </row>
    <row r="175" spans="3:7" x14ac:dyDescent="0.25">
      <c r="C175" s="26" t="s">
        <v>8084</v>
      </c>
      <c r="D175" s="27">
        <v>642</v>
      </c>
      <c r="E175" s="24"/>
      <c r="F175" s="24"/>
      <c r="G175" s="27" t="s">
        <v>38</v>
      </c>
    </row>
    <row r="176" spans="3:7" x14ac:dyDescent="0.25">
      <c r="C176" s="26" t="s">
        <v>8083</v>
      </c>
      <c r="D176" s="27">
        <v>1744</v>
      </c>
      <c r="E176" s="24"/>
      <c r="F176" s="24"/>
      <c r="G176" s="27" t="s">
        <v>36</v>
      </c>
    </row>
    <row r="177" spans="3:7" x14ac:dyDescent="0.25">
      <c r="C177" s="26" t="s">
        <v>8082</v>
      </c>
      <c r="D177" s="27">
        <v>1812</v>
      </c>
      <c r="E177" s="24"/>
      <c r="F177" s="24"/>
      <c r="G177" s="27" t="s">
        <v>36</v>
      </c>
    </row>
    <row r="178" spans="3:7" x14ac:dyDescent="0.25">
      <c r="C178" s="26" t="s">
        <v>8081</v>
      </c>
      <c r="D178" s="27">
        <v>2833</v>
      </c>
      <c r="E178" s="24"/>
      <c r="F178" s="24"/>
      <c r="G178" s="27" t="s">
        <v>34</v>
      </c>
    </row>
    <row r="179" spans="3:7" x14ac:dyDescent="0.25">
      <c r="C179" s="26" t="s">
        <v>8080</v>
      </c>
      <c r="D179" s="27">
        <v>2640</v>
      </c>
      <c r="E179" s="24"/>
      <c r="F179" s="24"/>
      <c r="G179" s="27" t="s">
        <v>34</v>
      </c>
    </row>
    <row r="180" spans="3:7" x14ac:dyDescent="0.25">
      <c r="C180" s="26" t="s">
        <v>8079</v>
      </c>
      <c r="D180" s="27">
        <v>3146</v>
      </c>
      <c r="E180" s="24"/>
      <c r="F180" s="24"/>
      <c r="G180" s="27" t="s">
        <v>37</v>
      </c>
    </row>
    <row r="181" spans="3:7" x14ac:dyDescent="0.25">
      <c r="C181" s="26" t="s">
        <v>8078</v>
      </c>
      <c r="D181" s="27">
        <v>1263</v>
      </c>
      <c r="E181" s="24"/>
      <c r="F181" s="24"/>
      <c r="G181" s="27" t="s">
        <v>35</v>
      </c>
    </row>
    <row r="182" spans="3:7" x14ac:dyDescent="0.25">
      <c r="C182" s="26" t="s">
        <v>8077</v>
      </c>
      <c r="D182" s="27">
        <v>1816</v>
      </c>
      <c r="E182" s="24"/>
      <c r="F182" s="24"/>
      <c r="G182" s="27" t="s">
        <v>36</v>
      </c>
    </row>
    <row r="183" spans="3:7" x14ac:dyDescent="0.25">
      <c r="C183" s="26" t="s">
        <v>8076</v>
      </c>
      <c r="D183" s="27">
        <v>1326</v>
      </c>
      <c r="E183" s="24"/>
      <c r="F183" s="24"/>
      <c r="G183" s="27" t="s">
        <v>35</v>
      </c>
    </row>
    <row r="184" spans="3:7" x14ac:dyDescent="0.25">
      <c r="C184" s="26" t="s">
        <v>8075</v>
      </c>
      <c r="D184" s="27">
        <v>969</v>
      </c>
      <c r="E184" s="24"/>
      <c r="F184" s="24"/>
      <c r="G184" s="27" t="s">
        <v>35</v>
      </c>
    </row>
    <row r="185" spans="3:7" x14ac:dyDescent="0.25">
      <c r="C185" s="26" t="s">
        <v>8074</v>
      </c>
      <c r="D185" s="27">
        <v>3874</v>
      </c>
      <c r="E185" s="24"/>
      <c r="F185" s="24"/>
      <c r="G185" s="27" t="s">
        <v>37</v>
      </c>
    </row>
    <row r="186" spans="3:7" x14ac:dyDescent="0.25">
      <c r="C186" s="26" t="s">
        <v>8073</v>
      </c>
      <c r="D186" s="27">
        <v>3994</v>
      </c>
      <c r="E186" s="24"/>
      <c r="F186" s="24"/>
      <c r="G186" s="27" t="s">
        <v>37</v>
      </c>
    </row>
    <row r="187" spans="3:7" x14ac:dyDescent="0.25">
      <c r="C187" s="26" t="s">
        <v>8072</v>
      </c>
      <c r="D187" s="27">
        <v>2173</v>
      </c>
      <c r="E187" s="24"/>
      <c r="F187" s="24"/>
      <c r="G187" s="27" t="s">
        <v>34</v>
      </c>
    </row>
    <row r="188" spans="3:7" x14ac:dyDescent="0.25">
      <c r="C188" s="26" t="s">
        <v>8071</v>
      </c>
      <c r="D188" s="27">
        <v>1094</v>
      </c>
      <c r="E188" s="24"/>
      <c r="F188" s="24"/>
      <c r="G188" s="27" t="s">
        <v>35</v>
      </c>
    </row>
    <row r="189" spans="3:7" x14ac:dyDescent="0.25">
      <c r="C189" s="26" t="s">
        <v>8070</v>
      </c>
      <c r="D189" s="27">
        <v>2134</v>
      </c>
      <c r="E189" s="24"/>
      <c r="F189" s="24"/>
      <c r="G189" s="27" t="s">
        <v>34</v>
      </c>
    </row>
    <row r="190" spans="3:7" x14ac:dyDescent="0.25">
      <c r="C190" s="26" t="s">
        <v>8069</v>
      </c>
      <c r="D190" s="27">
        <v>2547</v>
      </c>
      <c r="E190" s="24"/>
      <c r="F190" s="24"/>
      <c r="G190" s="27" t="s">
        <v>34</v>
      </c>
    </row>
    <row r="191" spans="3:7" x14ac:dyDescent="0.25">
      <c r="C191" s="26" t="s">
        <v>8068</v>
      </c>
      <c r="D191" s="27">
        <v>2418</v>
      </c>
      <c r="E191" s="24"/>
      <c r="F191" s="24"/>
      <c r="G191" s="27" t="s">
        <v>34</v>
      </c>
    </row>
    <row r="192" spans="3:7" x14ac:dyDescent="0.25">
      <c r="C192" s="26" t="s">
        <v>8067</v>
      </c>
      <c r="D192" s="27">
        <v>2500</v>
      </c>
      <c r="E192" s="24"/>
      <c r="F192" s="24"/>
      <c r="G192" s="27" t="s">
        <v>34</v>
      </c>
    </row>
    <row r="193" spans="3:7" x14ac:dyDescent="0.25">
      <c r="C193" s="26" t="s">
        <v>8066</v>
      </c>
      <c r="D193" s="27">
        <v>2460</v>
      </c>
      <c r="E193" s="24"/>
      <c r="F193" s="24"/>
      <c r="G193" s="27" t="s">
        <v>34</v>
      </c>
    </row>
    <row r="194" spans="3:7" x14ac:dyDescent="0.25">
      <c r="C194" s="26" t="s">
        <v>8065</v>
      </c>
      <c r="D194" s="27">
        <v>2900</v>
      </c>
      <c r="E194" s="24"/>
      <c r="F194" s="24"/>
      <c r="G194" s="27" t="s">
        <v>34</v>
      </c>
    </row>
    <row r="195" spans="3:7" x14ac:dyDescent="0.25">
      <c r="C195" s="26" t="s">
        <v>8064</v>
      </c>
      <c r="D195" s="27">
        <v>2448</v>
      </c>
      <c r="E195" s="24"/>
      <c r="F195" s="24"/>
      <c r="G195" s="27" t="s">
        <v>34</v>
      </c>
    </row>
    <row r="196" spans="3:7" x14ac:dyDescent="0.25">
      <c r="C196" s="26" t="s">
        <v>8063</v>
      </c>
      <c r="D196" s="27">
        <v>3789</v>
      </c>
      <c r="E196" s="24"/>
      <c r="F196" s="24"/>
      <c r="G196" s="27" t="s">
        <v>37</v>
      </c>
    </row>
    <row r="197" spans="3:7" x14ac:dyDescent="0.25">
      <c r="C197" s="26" t="s">
        <v>8062</v>
      </c>
      <c r="D197" s="27">
        <v>2825</v>
      </c>
      <c r="E197" s="24"/>
      <c r="F197" s="24"/>
      <c r="G197" s="27" t="s">
        <v>34</v>
      </c>
    </row>
    <row r="198" spans="3:7" x14ac:dyDescent="0.25">
      <c r="C198" s="26" t="s">
        <v>8061</v>
      </c>
      <c r="D198" s="27">
        <v>2605</v>
      </c>
      <c r="E198" s="24"/>
      <c r="F198" s="24"/>
      <c r="G198" s="27" t="s">
        <v>34</v>
      </c>
    </row>
    <row r="199" spans="3:7" x14ac:dyDescent="0.25">
      <c r="C199" s="26" t="s">
        <v>8060</v>
      </c>
      <c r="D199" s="27">
        <v>2446</v>
      </c>
      <c r="E199" s="24"/>
      <c r="F199" s="24"/>
      <c r="G199" s="27" t="s">
        <v>34</v>
      </c>
    </row>
    <row r="200" spans="3:7" x14ac:dyDescent="0.25">
      <c r="C200" s="26" t="s">
        <v>8059</v>
      </c>
      <c r="D200" s="27">
        <v>1858</v>
      </c>
      <c r="E200" s="24"/>
      <c r="F200" s="24"/>
      <c r="G200" s="27" t="s">
        <v>36</v>
      </c>
    </row>
    <row r="201" spans="3:7" x14ac:dyDescent="0.25">
      <c r="C201" s="26" t="s">
        <v>8058</v>
      </c>
      <c r="D201" s="27">
        <v>2264</v>
      </c>
      <c r="E201" s="24"/>
      <c r="F201" s="24"/>
      <c r="G201" s="27" t="s">
        <v>34</v>
      </c>
    </row>
    <row r="202" spans="3:7" x14ac:dyDescent="0.25">
      <c r="C202" s="26" t="s">
        <v>8057</v>
      </c>
      <c r="D202" s="27">
        <v>1780</v>
      </c>
      <c r="E202" s="24"/>
      <c r="F202" s="24"/>
      <c r="G202" s="27" t="s">
        <v>36</v>
      </c>
    </row>
    <row r="203" spans="3:7" x14ac:dyDescent="0.25">
      <c r="C203" s="26" t="s">
        <v>8056</v>
      </c>
      <c r="D203" s="27">
        <v>869</v>
      </c>
      <c r="E203" s="24"/>
      <c r="F203" s="24"/>
      <c r="G203" s="27" t="s">
        <v>38</v>
      </c>
    </row>
    <row r="204" spans="3:7" x14ac:dyDescent="0.25">
      <c r="C204" s="26" t="s">
        <v>8055</v>
      </c>
      <c r="D204" s="27">
        <v>2697</v>
      </c>
      <c r="E204" s="24"/>
      <c r="F204" s="24"/>
      <c r="G204" s="27" t="s">
        <v>34</v>
      </c>
    </row>
    <row r="205" spans="3:7" x14ac:dyDescent="0.25">
      <c r="C205" s="26" t="s">
        <v>8054</v>
      </c>
      <c r="D205" s="27">
        <v>1536</v>
      </c>
      <c r="E205" s="24"/>
      <c r="F205" s="24"/>
      <c r="G205" s="27" t="s">
        <v>36</v>
      </c>
    </row>
    <row r="206" spans="3:7" x14ac:dyDescent="0.25">
      <c r="C206" s="26" t="s">
        <v>8053</v>
      </c>
      <c r="D206" s="27">
        <v>2381</v>
      </c>
      <c r="E206" s="24"/>
      <c r="F206" s="24"/>
      <c r="G206" s="27" t="s">
        <v>34</v>
      </c>
    </row>
    <row r="207" spans="3:7" x14ac:dyDescent="0.25">
      <c r="C207" s="26" t="s">
        <v>8052</v>
      </c>
      <c r="D207" s="27">
        <v>1988</v>
      </c>
      <c r="E207" s="24"/>
      <c r="F207" s="24"/>
      <c r="G207" s="27" t="s">
        <v>36</v>
      </c>
    </row>
    <row r="208" spans="3:7" x14ac:dyDescent="0.25">
      <c r="C208" s="26" t="s">
        <v>8051</v>
      </c>
      <c r="D208" s="27">
        <v>1990</v>
      </c>
      <c r="E208" s="24"/>
      <c r="F208" s="24"/>
      <c r="G208" s="27" t="s">
        <v>36</v>
      </c>
    </row>
    <row r="209" spans="3:7" x14ac:dyDescent="0.25">
      <c r="C209" s="26" t="s">
        <v>8050</v>
      </c>
      <c r="D209" s="27">
        <v>1714</v>
      </c>
      <c r="E209" s="24"/>
      <c r="F209" s="24"/>
      <c r="G209" s="27" t="s">
        <v>36</v>
      </c>
    </row>
    <row r="210" spans="3:7" x14ac:dyDescent="0.25">
      <c r="C210" s="26" t="s">
        <v>8049</v>
      </c>
      <c r="D210" s="27">
        <v>3346</v>
      </c>
      <c r="E210" s="24"/>
      <c r="F210" s="24"/>
      <c r="G210" s="27" t="s">
        <v>37</v>
      </c>
    </row>
    <row r="211" spans="3:7" x14ac:dyDescent="0.25">
      <c r="C211" s="26" t="s">
        <v>8048</v>
      </c>
      <c r="D211" s="27">
        <v>2476</v>
      </c>
      <c r="E211" s="24"/>
      <c r="F211" s="24"/>
      <c r="G211" s="27" t="s">
        <v>34</v>
      </c>
    </row>
    <row r="212" spans="3:7" x14ac:dyDescent="0.25">
      <c r="C212" s="26" t="s">
        <v>8047</v>
      </c>
      <c r="D212" s="27">
        <v>3016</v>
      </c>
      <c r="E212" s="24"/>
      <c r="F212" s="24"/>
      <c r="G212" s="27" t="s">
        <v>37</v>
      </c>
    </row>
    <row r="213" spans="3:7" x14ac:dyDescent="0.25">
      <c r="C213" s="26" t="s">
        <v>8046</v>
      </c>
      <c r="D213" s="27">
        <v>948</v>
      </c>
      <c r="E213" s="24"/>
      <c r="F213" s="24"/>
      <c r="G213" s="27" t="s">
        <v>35</v>
      </c>
    </row>
    <row r="214" spans="3:7" x14ac:dyDescent="0.25">
      <c r="C214" s="26" t="s">
        <v>8045</v>
      </c>
      <c r="D214" s="27">
        <v>1727</v>
      </c>
      <c r="E214" s="24"/>
      <c r="F214" s="24"/>
      <c r="G214" s="27" t="s">
        <v>36</v>
      </c>
    </row>
    <row r="215" spans="3:7" x14ac:dyDescent="0.25">
      <c r="C215" s="26" t="s">
        <v>8044</v>
      </c>
      <c r="D215" s="27">
        <v>1648</v>
      </c>
      <c r="E215" s="24"/>
      <c r="F215" s="24"/>
      <c r="G215" s="27" t="s">
        <v>36</v>
      </c>
    </row>
    <row r="216" spans="3:7" x14ac:dyDescent="0.25">
      <c r="C216" s="26" t="s">
        <v>8043</v>
      </c>
      <c r="D216" s="27">
        <v>1822</v>
      </c>
      <c r="E216" s="24"/>
      <c r="F216" s="24"/>
      <c r="G216" s="27" t="s">
        <v>36</v>
      </c>
    </row>
    <row r="217" spans="3:7" x14ac:dyDescent="0.25">
      <c r="C217" s="26" t="s">
        <v>8042</v>
      </c>
      <c r="D217" s="27">
        <v>1308</v>
      </c>
      <c r="E217" s="24"/>
      <c r="F217" s="24"/>
      <c r="G217" s="27" t="s">
        <v>35</v>
      </c>
    </row>
    <row r="218" spans="3:7" x14ac:dyDescent="0.25">
      <c r="C218" s="26" t="s">
        <v>8041</v>
      </c>
      <c r="D218" s="27">
        <v>1938</v>
      </c>
      <c r="E218" s="24"/>
      <c r="F218" s="24"/>
      <c r="G218" s="27" t="s">
        <v>36</v>
      </c>
    </row>
    <row r="219" spans="3:7" x14ac:dyDescent="0.25">
      <c r="C219" s="26" t="s">
        <v>8040</v>
      </c>
      <c r="D219" s="27">
        <v>2432</v>
      </c>
      <c r="E219" s="24"/>
      <c r="F219" s="24"/>
      <c r="G219" s="27" t="s">
        <v>34</v>
      </c>
    </row>
    <row r="220" spans="3:7" x14ac:dyDescent="0.25">
      <c r="C220" s="26" t="s">
        <v>8039</v>
      </c>
      <c r="D220" s="27">
        <v>2547</v>
      </c>
      <c r="E220" s="24"/>
      <c r="F220" s="24"/>
      <c r="G220" s="27" t="s">
        <v>34</v>
      </c>
    </row>
    <row r="221" spans="3:7" x14ac:dyDescent="0.25">
      <c r="C221" s="26" t="s">
        <v>8038</v>
      </c>
      <c r="D221" s="27">
        <v>2596</v>
      </c>
      <c r="E221" s="24"/>
      <c r="F221" s="24"/>
      <c r="G221" s="27" t="s">
        <v>34</v>
      </c>
    </row>
    <row r="222" spans="3:7" x14ac:dyDescent="0.25">
      <c r="C222" s="26" t="s">
        <v>8037</v>
      </c>
      <c r="D222" s="27">
        <v>954</v>
      </c>
      <c r="E222" s="24"/>
      <c r="F222" s="24"/>
      <c r="G222" s="27" t="s">
        <v>35</v>
      </c>
    </row>
    <row r="223" spans="3:7" x14ac:dyDescent="0.25">
      <c r="C223" s="26" t="s">
        <v>8036</v>
      </c>
      <c r="D223" s="27">
        <v>2283</v>
      </c>
      <c r="E223" s="24"/>
      <c r="F223" s="24"/>
      <c r="G223" s="27" t="s">
        <v>34</v>
      </c>
    </row>
    <row r="224" spans="3:7" x14ac:dyDescent="0.25">
      <c r="C224" s="26" t="s">
        <v>8035</v>
      </c>
      <c r="D224" s="27">
        <v>913</v>
      </c>
      <c r="E224" s="24"/>
      <c r="F224" s="24"/>
      <c r="G224" s="27" t="s">
        <v>35</v>
      </c>
    </row>
    <row r="225" spans="3:7" x14ac:dyDescent="0.25">
      <c r="C225" s="26" t="s">
        <v>8034</v>
      </c>
      <c r="D225" s="27">
        <v>2714</v>
      </c>
      <c r="E225" s="24"/>
      <c r="F225" s="24"/>
      <c r="G225" s="27" t="s">
        <v>34</v>
      </c>
    </row>
    <row r="226" spans="3:7" x14ac:dyDescent="0.25">
      <c r="C226" s="26" t="s">
        <v>8033</v>
      </c>
      <c r="D226" s="27">
        <v>1513</v>
      </c>
      <c r="E226" s="24"/>
      <c r="F226" s="24"/>
      <c r="G226" s="27" t="s">
        <v>36</v>
      </c>
    </row>
    <row r="227" spans="3:7" x14ac:dyDescent="0.25">
      <c r="C227" s="26" t="s">
        <v>8032</v>
      </c>
      <c r="D227" s="27">
        <v>1330</v>
      </c>
      <c r="E227" s="24"/>
      <c r="F227" s="24"/>
      <c r="G227" s="27" t="s">
        <v>35</v>
      </c>
    </row>
    <row r="228" spans="3:7" x14ac:dyDescent="0.25">
      <c r="C228" s="26" t="s">
        <v>8031</v>
      </c>
      <c r="D228" s="27">
        <v>1674</v>
      </c>
      <c r="E228" s="24"/>
      <c r="F228" s="24"/>
      <c r="G228" s="27" t="s">
        <v>36</v>
      </c>
    </row>
    <row r="229" spans="3:7" x14ac:dyDescent="0.25">
      <c r="C229" s="26" t="s">
        <v>8030</v>
      </c>
      <c r="D229" s="27">
        <v>3048</v>
      </c>
      <c r="E229" s="24"/>
      <c r="F229" s="24"/>
      <c r="G229" s="27" t="s">
        <v>37</v>
      </c>
    </row>
    <row r="230" spans="3:7" x14ac:dyDescent="0.25">
      <c r="C230" s="26" t="s">
        <v>8029</v>
      </c>
      <c r="D230" s="27">
        <v>2440</v>
      </c>
      <c r="E230" s="24"/>
      <c r="F230" s="24"/>
      <c r="G230" s="27" t="s">
        <v>34</v>
      </c>
    </row>
    <row r="231" spans="3:7" x14ac:dyDescent="0.25">
      <c r="C231" s="26" t="s">
        <v>8028</v>
      </c>
      <c r="D231" s="27">
        <v>3920</v>
      </c>
      <c r="E231" s="24"/>
      <c r="F231" s="24"/>
      <c r="G231" s="27" t="s">
        <v>37</v>
      </c>
    </row>
    <row r="232" spans="3:7" x14ac:dyDescent="0.25">
      <c r="C232" s="26" t="s">
        <v>8027</v>
      </c>
      <c r="D232" s="27">
        <v>1385</v>
      </c>
      <c r="E232" s="24"/>
      <c r="F232" s="24"/>
      <c r="G232" s="27" t="s">
        <v>35</v>
      </c>
    </row>
    <row r="233" spans="3:7" x14ac:dyDescent="0.25">
      <c r="C233" s="26" t="s">
        <v>8026</v>
      </c>
      <c r="D233" s="27">
        <v>2038</v>
      </c>
      <c r="E233" s="24"/>
      <c r="F233" s="24"/>
      <c r="G233" s="27" t="s">
        <v>36</v>
      </c>
    </row>
    <row r="234" spans="3:7" x14ac:dyDescent="0.25">
      <c r="C234" s="26" t="s">
        <v>8025</v>
      </c>
      <c r="D234" s="27">
        <v>1264</v>
      </c>
      <c r="E234" s="24"/>
      <c r="F234" s="24"/>
      <c r="G234" s="27" t="s">
        <v>35</v>
      </c>
    </row>
    <row r="235" spans="3:7" x14ac:dyDescent="0.25">
      <c r="C235" s="26" t="s">
        <v>8024</v>
      </c>
      <c r="D235" s="27">
        <v>2943</v>
      </c>
      <c r="E235" s="24"/>
      <c r="F235" s="24"/>
      <c r="G235" s="27" t="s">
        <v>34</v>
      </c>
    </row>
    <row r="236" spans="3:7" x14ac:dyDescent="0.25">
      <c r="C236" s="26" t="s">
        <v>8023</v>
      </c>
      <c r="D236" s="27">
        <v>1179</v>
      </c>
      <c r="E236" s="24"/>
      <c r="F236" s="24"/>
      <c r="G236" s="27" t="s">
        <v>35</v>
      </c>
    </row>
    <row r="237" spans="3:7" x14ac:dyDescent="0.25">
      <c r="C237" s="26" t="s">
        <v>8022</v>
      </c>
      <c r="D237" s="27">
        <v>3405</v>
      </c>
      <c r="E237" s="24"/>
      <c r="F237" s="24"/>
      <c r="G237" s="27" t="s">
        <v>37</v>
      </c>
    </row>
    <row r="238" spans="3:7" x14ac:dyDescent="0.25">
      <c r="C238" s="26" t="s">
        <v>8021</v>
      </c>
      <c r="D238" s="27">
        <v>1254</v>
      </c>
      <c r="E238" s="24"/>
      <c r="F238" s="24"/>
      <c r="G238" s="27" t="s">
        <v>35</v>
      </c>
    </row>
    <row r="239" spans="3:7" x14ac:dyDescent="0.25">
      <c r="C239" s="26" t="s">
        <v>8020</v>
      </c>
      <c r="D239" s="27">
        <v>1911</v>
      </c>
      <c r="E239" s="24"/>
      <c r="F239" s="24"/>
      <c r="G239" s="27" t="s">
        <v>36</v>
      </c>
    </row>
    <row r="240" spans="3:7" x14ac:dyDescent="0.25">
      <c r="C240" s="26" t="s">
        <v>8019</v>
      </c>
      <c r="D240" s="27">
        <v>1797</v>
      </c>
      <c r="E240" s="24"/>
      <c r="F240" s="24"/>
      <c r="G240" s="27" t="s">
        <v>36</v>
      </c>
    </row>
    <row r="241" spans="3:7" x14ac:dyDescent="0.25">
      <c r="C241" s="26" t="s">
        <v>8018</v>
      </c>
      <c r="D241" s="27">
        <v>1688</v>
      </c>
      <c r="E241" s="24"/>
      <c r="F241" s="24">
        <v>-2</v>
      </c>
      <c r="G241" s="27" t="s">
        <v>36</v>
      </c>
    </row>
    <row r="242" spans="3:7" x14ac:dyDescent="0.25">
      <c r="C242" s="26" t="s">
        <v>8017</v>
      </c>
      <c r="D242" s="27">
        <v>2132</v>
      </c>
      <c r="E242" s="24"/>
      <c r="F242" s="24"/>
      <c r="G242" s="27" t="s">
        <v>34</v>
      </c>
    </row>
    <row r="243" spans="3:7" x14ac:dyDescent="0.25">
      <c r="C243" s="26" t="s">
        <v>8016</v>
      </c>
      <c r="D243" s="27">
        <v>4016</v>
      </c>
      <c r="E243" s="24"/>
      <c r="F243" s="24"/>
      <c r="G243" s="27" t="s">
        <v>37</v>
      </c>
    </row>
    <row r="244" spans="3:7" x14ac:dyDescent="0.25">
      <c r="C244" s="26" t="s">
        <v>8015</v>
      </c>
      <c r="D244" s="27">
        <v>3011</v>
      </c>
      <c r="E244" s="24"/>
      <c r="F244" s="24"/>
      <c r="G244" s="27" t="s">
        <v>37</v>
      </c>
    </row>
    <row r="245" spans="3:7" x14ac:dyDescent="0.25">
      <c r="C245" s="26" t="s">
        <v>8014</v>
      </c>
      <c r="D245" s="27">
        <v>2813</v>
      </c>
      <c r="E245" s="24"/>
      <c r="F245" s="24"/>
      <c r="G245" s="27" t="s">
        <v>34</v>
      </c>
    </row>
    <row r="246" spans="3:7" x14ac:dyDescent="0.25">
      <c r="C246" s="26" t="s">
        <v>8013</v>
      </c>
      <c r="D246" s="27">
        <v>1195</v>
      </c>
      <c r="E246" s="24"/>
      <c r="F246" s="24"/>
      <c r="G246" s="27" t="s">
        <v>35</v>
      </c>
    </row>
    <row r="247" spans="3:7" x14ac:dyDescent="0.25">
      <c r="C247" s="26" t="s">
        <v>8012</v>
      </c>
      <c r="D247" s="27">
        <v>3012</v>
      </c>
      <c r="E247" s="24"/>
      <c r="F247" s="24"/>
      <c r="G247" s="27" t="s">
        <v>37</v>
      </c>
    </row>
    <row r="248" spans="3:7" x14ac:dyDescent="0.25">
      <c r="C248" s="26" t="s">
        <v>8011</v>
      </c>
      <c r="D248" s="27">
        <v>1296</v>
      </c>
      <c r="E248" s="24"/>
      <c r="F248" s="24"/>
      <c r="G248" s="27" t="s">
        <v>35</v>
      </c>
    </row>
    <row r="249" spans="3:7" x14ac:dyDescent="0.25">
      <c r="C249" s="26" t="s">
        <v>8010</v>
      </c>
      <c r="D249" s="27">
        <v>3495</v>
      </c>
      <c r="E249" s="24"/>
      <c r="F249" s="24"/>
      <c r="G249" s="27" t="s">
        <v>37</v>
      </c>
    </row>
    <row r="250" spans="3:7" x14ac:dyDescent="0.25">
      <c r="C250" s="26" t="s">
        <v>8009</v>
      </c>
      <c r="D250" s="27">
        <v>3154</v>
      </c>
      <c r="E250" s="24"/>
      <c r="F250" s="24"/>
      <c r="G250" s="27" t="s">
        <v>37</v>
      </c>
    </row>
    <row r="251" spans="3:7" x14ac:dyDescent="0.25">
      <c r="C251" s="26" t="s">
        <v>8008</v>
      </c>
      <c r="D251" s="27">
        <v>2464</v>
      </c>
      <c r="E251" s="24"/>
      <c r="F251" s="24"/>
      <c r="G251" s="27" t="s">
        <v>34</v>
      </c>
    </row>
    <row r="252" spans="3:7" x14ac:dyDescent="0.25">
      <c r="C252" s="26" t="s">
        <v>8007</v>
      </c>
      <c r="D252" s="27">
        <v>1377</v>
      </c>
      <c r="E252" s="24"/>
      <c r="F252" s="24"/>
      <c r="G252" s="27" t="s">
        <v>35</v>
      </c>
    </row>
    <row r="253" spans="3:7" x14ac:dyDescent="0.25">
      <c r="C253" s="26" t="s">
        <v>8006</v>
      </c>
      <c r="D253" s="27">
        <v>2809</v>
      </c>
      <c r="E253" s="24"/>
      <c r="F253" s="24"/>
      <c r="G253" s="27" t="s">
        <v>34</v>
      </c>
    </row>
    <row r="254" spans="3:7" x14ac:dyDescent="0.25">
      <c r="C254" s="26" t="s">
        <v>8005</v>
      </c>
      <c r="D254" s="27">
        <v>1763</v>
      </c>
      <c r="E254" s="24"/>
      <c r="F254" s="24"/>
      <c r="G254" s="27" t="s">
        <v>36</v>
      </c>
    </row>
    <row r="255" spans="3:7" x14ac:dyDescent="0.25">
      <c r="C255" s="26" t="s">
        <v>8004</v>
      </c>
      <c r="D255" s="27">
        <v>2859</v>
      </c>
      <c r="E255" s="24"/>
      <c r="F255" s="24"/>
      <c r="G255" s="27" t="s">
        <v>34</v>
      </c>
    </row>
    <row r="256" spans="3:7" x14ac:dyDescent="0.25">
      <c r="C256" s="26" t="s">
        <v>8003</v>
      </c>
      <c r="D256" s="27">
        <v>2433</v>
      </c>
      <c r="E256" s="24"/>
      <c r="F256" s="24"/>
      <c r="G256" s="27" t="s">
        <v>34</v>
      </c>
    </row>
    <row r="257" spans="3:7" x14ac:dyDescent="0.25">
      <c r="C257" s="26" t="s">
        <v>8002</v>
      </c>
      <c r="D257" s="27">
        <v>2384</v>
      </c>
      <c r="E257" s="24"/>
      <c r="F257" s="24"/>
      <c r="G257" s="27" t="s">
        <v>34</v>
      </c>
    </row>
    <row r="258" spans="3:7" x14ac:dyDescent="0.25">
      <c r="C258" s="26" t="s">
        <v>8001</v>
      </c>
      <c r="D258" s="27">
        <v>2325</v>
      </c>
      <c r="E258" s="24"/>
      <c r="F258" s="24"/>
      <c r="G258" s="27" t="s">
        <v>34</v>
      </c>
    </row>
    <row r="259" spans="3:7" x14ac:dyDescent="0.25">
      <c r="C259" s="26" t="s">
        <v>8000</v>
      </c>
      <c r="D259" s="27">
        <v>2851</v>
      </c>
      <c r="E259" s="24"/>
      <c r="F259" s="24"/>
      <c r="G259" s="27" t="s">
        <v>34</v>
      </c>
    </row>
    <row r="260" spans="3:7" x14ac:dyDescent="0.25">
      <c r="C260" s="26" t="s">
        <v>7999</v>
      </c>
      <c r="D260" s="27">
        <v>1175</v>
      </c>
      <c r="E260" s="24"/>
      <c r="F260" s="24"/>
      <c r="G260" s="27" t="s">
        <v>35</v>
      </c>
    </row>
    <row r="261" spans="3:7" x14ac:dyDescent="0.25">
      <c r="C261" s="26" t="s">
        <v>7998</v>
      </c>
      <c r="D261" s="27">
        <v>3527</v>
      </c>
      <c r="E261" s="24"/>
      <c r="F261" s="24"/>
      <c r="G261" s="27" t="s">
        <v>37</v>
      </c>
    </row>
    <row r="262" spans="3:7" x14ac:dyDescent="0.25">
      <c r="C262" s="26" t="s">
        <v>7997</v>
      </c>
      <c r="D262" s="27">
        <v>1642</v>
      </c>
      <c r="E262" s="24"/>
      <c r="F262" s="24"/>
      <c r="G262" s="27" t="s">
        <v>36</v>
      </c>
    </row>
    <row r="263" spans="3:7" x14ac:dyDescent="0.25">
      <c r="C263" s="26" t="s">
        <v>7996</v>
      </c>
      <c r="D263" s="27">
        <v>2466</v>
      </c>
      <c r="E263" s="24"/>
      <c r="F263" s="24"/>
      <c r="G263" s="27" t="s">
        <v>34</v>
      </c>
    </row>
    <row r="264" spans="3:7" x14ac:dyDescent="0.25">
      <c r="C264" s="26" t="s">
        <v>7995</v>
      </c>
      <c r="D264" s="27">
        <v>2545</v>
      </c>
      <c r="E264" s="24"/>
      <c r="F264" s="24"/>
      <c r="G264" s="27" t="s">
        <v>34</v>
      </c>
    </row>
    <row r="265" spans="3:7" x14ac:dyDescent="0.25">
      <c r="C265" s="26" t="s">
        <v>7994</v>
      </c>
      <c r="D265" s="27">
        <v>2446</v>
      </c>
      <c r="E265" s="24"/>
      <c r="F265" s="24"/>
      <c r="G265" s="27" t="s">
        <v>34</v>
      </c>
    </row>
    <row r="266" spans="3:7" x14ac:dyDescent="0.25">
      <c r="C266" s="26" t="s">
        <v>7993</v>
      </c>
      <c r="D266" s="27">
        <v>2649</v>
      </c>
      <c r="E266" s="24"/>
      <c r="F266" s="24"/>
      <c r="G266" s="27" t="s">
        <v>34</v>
      </c>
    </row>
    <row r="267" spans="3:7" x14ac:dyDescent="0.25">
      <c r="C267" s="26" t="s">
        <v>7992</v>
      </c>
      <c r="D267" s="27">
        <v>1026</v>
      </c>
      <c r="E267" s="24"/>
      <c r="F267" s="24"/>
      <c r="G267" s="27" t="s">
        <v>35</v>
      </c>
    </row>
    <row r="268" spans="3:7" x14ac:dyDescent="0.25">
      <c r="C268" s="26" t="s">
        <v>7991</v>
      </c>
      <c r="D268" s="27">
        <v>2251</v>
      </c>
      <c r="E268" s="24"/>
      <c r="F268" s="24"/>
      <c r="G268" s="27" t="s">
        <v>34</v>
      </c>
    </row>
    <row r="269" spans="3:7" x14ac:dyDescent="0.25">
      <c r="C269" s="26" t="s">
        <v>7990</v>
      </c>
      <c r="D269" s="27">
        <v>4299</v>
      </c>
      <c r="E269" s="24"/>
      <c r="F269" s="24"/>
      <c r="G269" s="27" t="s">
        <v>37</v>
      </c>
    </row>
    <row r="270" spans="3:7" x14ac:dyDescent="0.25">
      <c r="C270" s="26" t="s">
        <v>7989</v>
      </c>
      <c r="D270" s="27">
        <v>3843</v>
      </c>
      <c r="E270" s="24"/>
      <c r="F270" s="24"/>
      <c r="G270" s="27" t="s">
        <v>37</v>
      </c>
    </row>
    <row r="271" spans="3:7" x14ac:dyDescent="0.25">
      <c r="C271" s="26" t="s">
        <v>7988</v>
      </c>
      <c r="D271" s="27">
        <v>2408</v>
      </c>
      <c r="E271" s="24"/>
      <c r="F271" s="24"/>
      <c r="G271" s="27" t="s">
        <v>34</v>
      </c>
    </row>
    <row r="272" spans="3:7" x14ac:dyDescent="0.25">
      <c r="C272" s="26" t="s">
        <v>7987</v>
      </c>
      <c r="D272" s="27">
        <v>2622</v>
      </c>
      <c r="E272" s="24"/>
      <c r="F272" s="24"/>
      <c r="G272" s="27" t="s">
        <v>34</v>
      </c>
    </row>
    <row r="273" spans="3:7" x14ac:dyDescent="0.25">
      <c r="C273" s="26" t="s">
        <v>7986</v>
      </c>
      <c r="D273" s="27">
        <v>1430</v>
      </c>
      <c r="E273" s="24"/>
      <c r="F273" s="24"/>
      <c r="G273" s="27" t="s">
        <v>36</v>
      </c>
    </row>
    <row r="274" spans="3:7" x14ac:dyDescent="0.25">
      <c r="C274" s="26" t="s">
        <v>7985</v>
      </c>
      <c r="D274" s="27">
        <v>1168</v>
      </c>
      <c r="E274" s="24"/>
      <c r="F274" s="24"/>
      <c r="G274" s="27" t="s">
        <v>35</v>
      </c>
    </row>
    <row r="275" spans="3:7" x14ac:dyDescent="0.25">
      <c r="C275" s="26" t="s">
        <v>7984</v>
      </c>
      <c r="D275" s="27">
        <v>2320</v>
      </c>
      <c r="E275" s="24"/>
      <c r="F275" s="24"/>
      <c r="G275" s="27" t="s">
        <v>34</v>
      </c>
    </row>
    <row r="276" spans="3:7" x14ac:dyDescent="0.25">
      <c r="C276" s="26" t="s">
        <v>7983</v>
      </c>
      <c r="D276" s="27">
        <v>3477</v>
      </c>
      <c r="E276" s="24"/>
      <c r="F276" s="24"/>
      <c r="G276" s="27" t="s">
        <v>37</v>
      </c>
    </row>
    <row r="277" spans="3:7" x14ac:dyDescent="0.25">
      <c r="C277" s="26" t="s">
        <v>7982</v>
      </c>
      <c r="D277" s="27">
        <v>2291</v>
      </c>
      <c r="E277" s="24"/>
      <c r="F277" s="24"/>
      <c r="G277" s="27" t="s">
        <v>34</v>
      </c>
    </row>
    <row r="278" spans="3:7" x14ac:dyDescent="0.25">
      <c r="C278" s="26" t="s">
        <v>7981</v>
      </c>
      <c r="D278" s="27">
        <v>2537</v>
      </c>
      <c r="E278" s="24"/>
      <c r="F278" s="24"/>
      <c r="G278" s="27" t="s">
        <v>34</v>
      </c>
    </row>
    <row r="279" spans="3:7" x14ac:dyDescent="0.25">
      <c r="C279" s="26" t="s">
        <v>7980</v>
      </c>
      <c r="D279" s="27">
        <v>2459</v>
      </c>
      <c r="E279" s="24"/>
      <c r="F279" s="24"/>
      <c r="G279" s="27" t="s">
        <v>34</v>
      </c>
    </row>
    <row r="280" spans="3:7" x14ac:dyDescent="0.25">
      <c r="C280" s="26" t="s">
        <v>7979</v>
      </c>
      <c r="D280" s="27">
        <v>2739</v>
      </c>
      <c r="E280" s="24"/>
      <c r="F280" s="24"/>
      <c r="G280" s="27" t="s">
        <v>34</v>
      </c>
    </row>
    <row r="281" spans="3:7" x14ac:dyDescent="0.25">
      <c r="C281" s="26" t="s">
        <v>7978</v>
      </c>
      <c r="D281" s="27">
        <v>1243</v>
      </c>
      <c r="E281" s="24"/>
      <c r="F281" s="24"/>
      <c r="G281" s="27" t="s">
        <v>35</v>
      </c>
    </row>
    <row r="282" spans="3:7" x14ac:dyDescent="0.25">
      <c r="C282" s="26" t="s">
        <v>7977</v>
      </c>
      <c r="D282" s="27">
        <v>2356</v>
      </c>
      <c r="E282" s="24"/>
      <c r="F282" s="24"/>
      <c r="G282" s="27" t="s">
        <v>34</v>
      </c>
    </row>
    <row r="283" spans="3:7" x14ac:dyDescent="0.25">
      <c r="C283" s="26" t="s">
        <v>7976</v>
      </c>
      <c r="D283" s="27">
        <v>2577</v>
      </c>
      <c r="E283" s="24"/>
      <c r="F283" s="24"/>
      <c r="G283" s="27" t="s">
        <v>34</v>
      </c>
    </row>
    <row r="284" spans="3:7" x14ac:dyDescent="0.25">
      <c r="C284" s="26" t="s">
        <v>7975</v>
      </c>
      <c r="D284" s="27">
        <v>2850</v>
      </c>
      <c r="E284" s="24"/>
      <c r="F284" s="24">
        <v>-10</v>
      </c>
      <c r="G284" s="27" t="s">
        <v>34</v>
      </c>
    </row>
    <row r="285" spans="3:7" x14ac:dyDescent="0.25">
      <c r="C285" s="26" t="s">
        <v>7974</v>
      </c>
      <c r="D285" s="27">
        <v>2543</v>
      </c>
      <c r="E285" s="24"/>
      <c r="F285" s="24"/>
      <c r="G285" s="27" t="s">
        <v>34</v>
      </c>
    </row>
    <row r="286" spans="3:7" x14ac:dyDescent="0.25">
      <c r="C286" s="26" t="s">
        <v>7973</v>
      </c>
      <c r="D286" s="27">
        <v>1523</v>
      </c>
      <c r="E286" s="24"/>
      <c r="F286" s="24"/>
      <c r="G286" s="27" t="s">
        <v>36</v>
      </c>
    </row>
    <row r="287" spans="3:7" x14ac:dyDescent="0.25">
      <c r="C287" s="26" t="s">
        <v>7972</v>
      </c>
      <c r="D287" s="27">
        <v>2243</v>
      </c>
      <c r="E287" s="24"/>
      <c r="F287" s="24"/>
      <c r="G287" s="27" t="s">
        <v>34</v>
      </c>
    </row>
    <row r="288" spans="3:7" x14ac:dyDescent="0.25">
      <c r="C288" s="26" t="s">
        <v>7971</v>
      </c>
      <c r="D288" s="27">
        <v>1853</v>
      </c>
      <c r="E288" s="24"/>
      <c r="F288" s="24"/>
      <c r="G288" s="27" t="s">
        <v>36</v>
      </c>
    </row>
    <row r="289" spans="3:7" x14ac:dyDescent="0.25">
      <c r="C289" s="26" t="s">
        <v>7970</v>
      </c>
      <c r="D289" s="27">
        <v>2649</v>
      </c>
      <c r="E289" s="24"/>
      <c r="F289" s="24"/>
      <c r="G289" s="27" t="s">
        <v>34</v>
      </c>
    </row>
    <row r="290" spans="3:7" x14ac:dyDescent="0.25">
      <c r="C290" s="26" t="s">
        <v>7969</v>
      </c>
      <c r="D290" s="27">
        <v>3058</v>
      </c>
      <c r="E290" s="24"/>
      <c r="F290" s="24"/>
      <c r="G290" s="27" t="s">
        <v>37</v>
      </c>
    </row>
    <row r="291" spans="3:7" x14ac:dyDescent="0.25">
      <c r="C291" s="26" t="s">
        <v>7968</v>
      </c>
      <c r="D291" s="27">
        <v>1879</v>
      </c>
      <c r="E291" s="24"/>
      <c r="F291" s="24"/>
      <c r="G291" s="27" t="s">
        <v>36</v>
      </c>
    </row>
    <row r="292" spans="3:7" x14ac:dyDescent="0.25">
      <c r="C292" s="26" t="s">
        <v>7967</v>
      </c>
      <c r="D292" s="27">
        <v>1635</v>
      </c>
      <c r="E292" s="24"/>
      <c r="F292" s="24"/>
      <c r="G292" s="27" t="s">
        <v>36</v>
      </c>
    </row>
    <row r="293" spans="3:7" x14ac:dyDescent="0.25">
      <c r="C293" s="26" t="s">
        <v>7966</v>
      </c>
      <c r="D293" s="27">
        <v>3734</v>
      </c>
      <c r="E293" s="24"/>
      <c r="F293" s="24"/>
      <c r="G293" s="27" t="s">
        <v>37</v>
      </c>
    </row>
    <row r="294" spans="3:7" x14ac:dyDescent="0.25">
      <c r="C294" s="26" t="s">
        <v>7965</v>
      </c>
      <c r="D294" s="27">
        <v>2015</v>
      </c>
      <c r="E294" s="24"/>
      <c r="F294" s="24"/>
      <c r="G294" s="27" t="s">
        <v>36</v>
      </c>
    </row>
    <row r="295" spans="3:7" x14ac:dyDescent="0.25">
      <c r="C295" s="26" t="s">
        <v>7964</v>
      </c>
      <c r="D295" s="27">
        <v>1401</v>
      </c>
      <c r="E295" s="24"/>
      <c r="F295" s="24"/>
      <c r="G295" s="27" t="s">
        <v>36</v>
      </c>
    </row>
    <row r="296" spans="3:7" x14ac:dyDescent="0.25">
      <c r="C296" s="26" t="s">
        <v>7963</v>
      </c>
      <c r="D296" s="27">
        <v>2227</v>
      </c>
      <c r="E296" s="24"/>
      <c r="F296" s="24"/>
      <c r="G296" s="27" t="s">
        <v>34</v>
      </c>
    </row>
    <row r="297" spans="3:7" x14ac:dyDescent="0.25">
      <c r="C297" s="26" t="s">
        <v>7962</v>
      </c>
      <c r="D297" s="27">
        <v>1374</v>
      </c>
      <c r="E297" s="24"/>
      <c r="F297" s="24"/>
      <c r="G297" s="27" t="s">
        <v>35</v>
      </c>
    </row>
    <row r="298" spans="3:7" x14ac:dyDescent="0.25">
      <c r="C298" s="26" t="s">
        <v>7961</v>
      </c>
      <c r="D298" s="27">
        <v>1762</v>
      </c>
      <c r="E298" s="24"/>
      <c r="F298" s="24"/>
      <c r="G298" s="27" t="s">
        <v>36</v>
      </c>
    </row>
    <row r="299" spans="3:7" x14ac:dyDescent="0.25">
      <c r="C299" s="26" t="s">
        <v>7960</v>
      </c>
      <c r="D299" s="27">
        <v>2329</v>
      </c>
      <c r="E299" s="24"/>
      <c r="F299" s="24"/>
      <c r="G299" s="27" t="s">
        <v>34</v>
      </c>
    </row>
    <row r="300" spans="3:7" x14ac:dyDescent="0.25">
      <c r="C300" s="26" t="s">
        <v>7959</v>
      </c>
      <c r="D300" s="27">
        <v>2244</v>
      </c>
      <c r="E300" s="24"/>
      <c r="F300" s="24"/>
      <c r="G300" s="27" t="s">
        <v>34</v>
      </c>
    </row>
    <row r="301" spans="3:7" x14ac:dyDescent="0.25">
      <c r="C301" s="26" t="s">
        <v>7958</v>
      </c>
      <c r="D301" s="27">
        <v>2299</v>
      </c>
      <c r="E301" s="24"/>
      <c r="F301" s="24"/>
      <c r="G301" s="27" t="s">
        <v>34</v>
      </c>
    </row>
    <row r="302" spans="3:7" x14ac:dyDescent="0.25">
      <c r="C302" s="26" t="s">
        <v>7957</v>
      </c>
      <c r="D302" s="27">
        <v>1286</v>
      </c>
      <c r="E302" s="24"/>
      <c r="F302" s="24"/>
      <c r="G302" s="27" t="s">
        <v>35</v>
      </c>
    </row>
    <row r="303" spans="3:7" x14ac:dyDescent="0.25">
      <c r="C303" s="26" t="s">
        <v>7956</v>
      </c>
      <c r="D303" s="27">
        <v>1148</v>
      </c>
      <c r="E303" s="24"/>
      <c r="F303" s="24"/>
      <c r="G303" s="27" t="s">
        <v>35</v>
      </c>
    </row>
    <row r="304" spans="3:7" x14ac:dyDescent="0.25">
      <c r="C304" s="26" t="s">
        <v>7955</v>
      </c>
      <c r="D304" s="27">
        <v>1149</v>
      </c>
      <c r="E304" s="24"/>
      <c r="F304" s="24"/>
      <c r="G304" s="27" t="s">
        <v>35</v>
      </c>
    </row>
    <row r="305" spans="3:7" x14ac:dyDescent="0.25">
      <c r="C305" s="26" t="s">
        <v>7954</v>
      </c>
      <c r="D305" s="27">
        <v>2782</v>
      </c>
      <c r="E305" s="24"/>
      <c r="F305" s="24"/>
      <c r="G305" s="27" t="s">
        <v>34</v>
      </c>
    </row>
    <row r="306" spans="3:7" x14ac:dyDescent="0.25">
      <c r="C306" s="26" t="s">
        <v>7953</v>
      </c>
      <c r="D306" s="27">
        <v>2736</v>
      </c>
      <c r="E306" s="24"/>
      <c r="F306" s="24"/>
      <c r="G306" s="27" t="s">
        <v>34</v>
      </c>
    </row>
    <row r="307" spans="3:7" x14ac:dyDescent="0.25">
      <c r="C307" s="26" t="s">
        <v>7952</v>
      </c>
      <c r="D307" s="27">
        <v>951</v>
      </c>
      <c r="E307" s="24"/>
      <c r="F307" s="24"/>
      <c r="G307" s="27" t="s">
        <v>35</v>
      </c>
    </row>
    <row r="308" spans="3:7" x14ac:dyDescent="0.25">
      <c r="C308" s="26" t="s">
        <v>7951</v>
      </c>
      <c r="D308" s="27">
        <v>2545</v>
      </c>
      <c r="E308" s="24"/>
      <c r="F308" s="24"/>
      <c r="G308" s="27" t="s">
        <v>34</v>
      </c>
    </row>
    <row r="309" spans="3:7" x14ac:dyDescent="0.25">
      <c r="C309" s="26" t="s">
        <v>7950</v>
      </c>
      <c r="D309" s="27">
        <v>1402</v>
      </c>
      <c r="E309" s="24"/>
      <c r="F309" s="24"/>
      <c r="G309" s="27" t="s">
        <v>36</v>
      </c>
    </row>
    <row r="310" spans="3:7" x14ac:dyDescent="0.25">
      <c r="C310" s="26" t="s">
        <v>7949</v>
      </c>
      <c r="D310" s="27">
        <v>2441</v>
      </c>
      <c r="E310" s="24"/>
      <c r="F310" s="24"/>
      <c r="G310" s="27" t="s">
        <v>34</v>
      </c>
    </row>
    <row r="311" spans="3:7" x14ac:dyDescent="0.25">
      <c r="C311" s="26" t="s">
        <v>7948</v>
      </c>
      <c r="D311" s="27">
        <v>1602</v>
      </c>
      <c r="E311" s="24"/>
      <c r="F311" s="24"/>
      <c r="G311" s="27" t="s">
        <v>36</v>
      </c>
    </row>
    <row r="312" spans="3:7" x14ac:dyDescent="0.25">
      <c r="C312" s="26" t="s">
        <v>7947</v>
      </c>
      <c r="D312" s="27">
        <v>2516</v>
      </c>
      <c r="E312" s="24"/>
      <c r="F312" s="24"/>
      <c r="G312" s="27" t="s">
        <v>34</v>
      </c>
    </row>
    <row r="313" spans="3:7" x14ac:dyDescent="0.25">
      <c r="C313" s="26" t="s">
        <v>7946</v>
      </c>
      <c r="D313" s="27">
        <v>2301</v>
      </c>
      <c r="E313" s="24"/>
      <c r="F313" s="24"/>
      <c r="G313" s="27" t="s">
        <v>34</v>
      </c>
    </row>
    <row r="314" spans="3:7" x14ac:dyDescent="0.25">
      <c r="C314" s="26" t="s">
        <v>7945</v>
      </c>
      <c r="D314" s="27">
        <v>1889</v>
      </c>
      <c r="E314" s="24"/>
      <c r="F314" s="24"/>
      <c r="G314" s="27" t="s">
        <v>36</v>
      </c>
    </row>
    <row r="315" spans="3:7" x14ac:dyDescent="0.25">
      <c r="C315" s="26" t="s">
        <v>7944</v>
      </c>
      <c r="D315" s="27">
        <v>2258</v>
      </c>
      <c r="E315" s="24"/>
      <c r="F315" s="24"/>
      <c r="G315" s="27" t="s">
        <v>34</v>
      </c>
    </row>
    <row r="316" spans="3:7" x14ac:dyDescent="0.25">
      <c r="C316" s="26" t="s">
        <v>7943</v>
      </c>
      <c r="D316" s="27">
        <v>2783</v>
      </c>
      <c r="E316" s="24"/>
      <c r="F316" s="24"/>
      <c r="G316" s="27" t="s">
        <v>34</v>
      </c>
    </row>
    <row r="317" spans="3:7" x14ac:dyDescent="0.25">
      <c r="C317" s="26" t="s">
        <v>7942</v>
      </c>
      <c r="D317" s="27">
        <v>2651</v>
      </c>
      <c r="E317" s="24"/>
      <c r="F317" s="24"/>
      <c r="G317" s="27" t="s">
        <v>34</v>
      </c>
    </row>
    <row r="318" spans="3:7" x14ac:dyDescent="0.25">
      <c r="C318" s="26" t="s">
        <v>7941</v>
      </c>
      <c r="D318" s="27">
        <v>2380</v>
      </c>
      <c r="E318" s="24"/>
      <c r="F318" s="24"/>
      <c r="G318" s="27" t="s">
        <v>34</v>
      </c>
    </row>
    <row r="319" spans="3:7" x14ac:dyDescent="0.25">
      <c r="C319" s="26" t="s">
        <v>7940</v>
      </c>
      <c r="D319" s="27">
        <v>1604</v>
      </c>
      <c r="E319" s="24"/>
      <c r="F319" s="24"/>
      <c r="G319" s="27" t="s">
        <v>36</v>
      </c>
    </row>
    <row r="320" spans="3:7" x14ac:dyDescent="0.25">
      <c r="C320" s="26" t="s">
        <v>7939</v>
      </c>
      <c r="D320" s="27">
        <v>2437</v>
      </c>
      <c r="E320" s="24"/>
      <c r="F320" s="24"/>
      <c r="G320" s="27" t="s">
        <v>34</v>
      </c>
    </row>
    <row r="321" spans="3:7" x14ac:dyDescent="0.25">
      <c r="C321" s="26" t="s">
        <v>7938</v>
      </c>
      <c r="D321" s="27">
        <v>2634</v>
      </c>
      <c r="E321" s="24"/>
      <c r="F321" s="24"/>
      <c r="G321" s="27" t="s">
        <v>34</v>
      </c>
    </row>
    <row r="322" spans="3:7" x14ac:dyDescent="0.25">
      <c r="C322" s="26" t="s">
        <v>7937</v>
      </c>
      <c r="D322" s="27">
        <v>2470</v>
      </c>
      <c r="E322" s="24"/>
      <c r="F322" s="24"/>
      <c r="G322" s="27" t="s">
        <v>34</v>
      </c>
    </row>
    <row r="323" spans="3:7" x14ac:dyDescent="0.25">
      <c r="C323" s="26" t="s">
        <v>7936</v>
      </c>
      <c r="D323" s="27">
        <v>2357</v>
      </c>
      <c r="E323" s="24"/>
      <c r="F323" s="24"/>
      <c r="G323" s="27" t="s">
        <v>34</v>
      </c>
    </row>
    <row r="324" spans="3:7" x14ac:dyDescent="0.25">
      <c r="C324" s="26" t="s">
        <v>7935</v>
      </c>
      <c r="D324" s="27">
        <v>1480</v>
      </c>
      <c r="E324" s="24"/>
      <c r="F324" s="24"/>
      <c r="G324" s="27" t="s">
        <v>36</v>
      </c>
    </row>
    <row r="325" spans="3:7" x14ac:dyDescent="0.25">
      <c r="C325" s="26" t="s">
        <v>7934</v>
      </c>
      <c r="D325" s="27">
        <v>1516</v>
      </c>
      <c r="E325" s="24"/>
      <c r="F325" s="24"/>
      <c r="G325" s="27" t="s">
        <v>36</v>
      </c>
    </row>
    <row r="326" spans="3:7" x14ac:dyDescent="0.25">
      <c r="C326" s="26" t="s">
        <v>7933</v>
      </c>
      <c r="D326" s="27">
        <v>1295</v>
      </c>
      <c r="E326" s="24"/>
      <c r="F326" s="24"/>
      <c r="G326" s="27" t="s">
        <v>35</v>
      </c>
    </row>
    <row r="327" spans="3:7" x14ac:dyDescent="0.25">
      <c r="C327" s="26" t="s">
        <v>7932</v>
      </c>
      <c r="D327" s="27">
        <v>2447</v>
      </c>
      <c r="E327" s="24"/>
      <c r="F327" s="24"/>
      <c r="G327" s="27" t="s">
        <v>34</v>
      </c>
    </row>
    <row r="328" spans="3:7" x14ac:dyDescent="0.25">
      <c r="C328" s="26" t="s">
        <v>7931</v>
      </c>
      <c r="D328" s="27">
        <v>2943</v>
      </c>
      <c r="E328" s="24"/>
      <c r="F328" s="24"/>
      <c r="G328" s="27" t="s">
        <v>34</v>
      </c>
    </row>
    <row r="329" spans="3:7" x14ac:dyDescent="0.25">
      <c r="C329" s="26" t="s">
        <v>7930</v>
      </c>
      <c r="D329" s="27">
        <v>1007</v>
      </c>
      <c r="E329" s="24"/>
      <c r="F329" s="24"/>
      <c r="G329" s="27" t="s">
        <v>35</v>
      </c>
    </row>
    <row r="330" spans="3:7" x14ac:dyDescent="0.25">
      <c r="C330" s="26" t="s">
        <v>7929</v>
      </c>
      <c r="D330" s="27">
        <v>1628</v>
      </c>
      <c r="E330" s="24"/>
      <c r="F330" s="24"/>
      <c r="G330" s="27" t="s">
        <v>36</v>
      </c>
    </row>
    <row r="331" spans="3:7" x14ac:dyDescent="0.25">
      <c r="C331" s="26" t="s">
        <v>7928</v>
      </c>
      <c r="D331" s="27">
        <v>2628</v>
      </c>
      <c r="E331" s="24"/>
      <c r="F331" s="24"/>
      <c r="G331" s="27" t="s">
        <v>34</v>
      </c>
    </row>
    <row r="332" spans="3:7" x14ac:dyDescent="0.25">
      <c r="C332" s="26" t="s">
        <v>7927</v>
      </c>
      <c r="D332" s="27">
        <v>1521</v>
      </c>
      <c r="E332" s="24"/>
      <c r="F332" s="24"/>
      <c r="G332" s="27" t="s">
        <v>36</v>
      </c>
    </row>
    <row r="333" spans="3:7" x14ac:dyDescent="0.25">
      <c r="C333" s="26" t="s">
        <v>7926</v>
      </c>
      <c r="D333" s="27">
        <v>2549</v>
      </c>
      <c r="E333" s="24"/>
      <c r="F333" s="24"/>
      <c r="G333" s="27" t="s">
        <v>34</v>
      </c>
    </row>
    <row r="334" spans="3:7" x14ac:dyDescent="0.25">
      <c r="C334" s="26" t="s">
        <v>7925</v>
      </c>
      <c r="D334" s="27">
        <v>2104</v>
      </c>
      <c r="E334" s="24"/>
      <c r="F334" s="24">
        <v>0</v>
      </c>
      <c r="G334" s="27" t="s">
        <v>34</v>
      </c>
    </row>
    <row r="335" spans="3:7" x14ac:dyDescent="0.25">
      <c r="C335" s="26" t="s">
        <v>7924</v>
      </c>
      <c r="D335" s="27">
        <v>2368</v>
      </c>
      <c r="E335" s="24"/>
      <c r="F335" s="24"/>
      <c r="G335" s="27" t="s">
        <v>34</v>
      </c>
    </row>
    <row r="336" spans="3:7" x14ac:dyDescent="0.25">
      <c r="C336" s="26" t="s">
        <v>7923</v>
      </c>
      <c r="D336" s="27">
        <v>2338</v>
      </c>
      <c r="E336" s="24"/>
      <c r="F336" s="24"/>
      <c r="G336" s="27" t="s">
        <v>34</v>
      </c>
    </row>
    <row r="337" spans="3:7" x14ac:dyDescent="0.25">
      <c r="C337" s="26" t="s">
        <v>7922</v>
      </c>
      <c r="D337" s="27">
        <v>2414</v>
      </c>
      <c r="E337" s="24"/>
      <c r="F337" s="24"/>
      <c r="G337" s="27" t="s">
        <v>34</v>
      </c>
    </row>
    <row r="338" spans="3:7" x14ac:dyDescent="0.25">
      <c r="C338" s="26" t="s">
        <v>7921</v>
      </c>
      <c r="D338" s="27">
        <v>4403</v>
      </c>
      <c r="E338" s="24"/>
      <c r="F338" s="24"/>
      <c r="G338" s="27" t="s">
        <v>37</v>
      </c>
    </row>
    <row r="339" spans="3:7" x14ac:dyDescent="0.25">
      <c r="C339" s="26" t="s">
        <v>7920</v>
      </c>
      <c r="D339" s="27">
        <v>3135</v>
      </c>
      <c r="E339" s="24"/>
      <c r="F339" s="24"/>
      <c r="G339" s="27" t="s">
        <v>37</v>
      </c>
    </row>
    <row r="340" spans="3:7" x14ac:dyDescent="0.25">
      <c r="C340" s="26" t="s">
        <v>7919</v>
      </c>
      <c r="D340" s="27">
        <v>1773</v>
      </c>
      <c r="E340" s="24"/>
      <c r="F340" s="24"/>
      <c r="G340" s="27" t="s">
        <v>36</v>
      </c>
    </row>
    <row r="341" spans="3:7" x14ac:dyDescent="0.25">
      <c r="C341" s="26" t="s">
        <v>7918</v>
      </c>
      <c r="D341" s="27">
        <v>1630</v>
      </c>
      <c r="E341" s="24"/>
      <c r="F341" s="24"/>
      <c r="G341" s="27" t="s">
        <v>36</v>
      </c>
    </row>
    <row r="342" spans="3:7" x14ac:dyDescent="0.25">
      <c r="C342" s="26" t="s">
        <v>7917</v>
      </c>
      <c r="D342" s="27">
        <v>2410</v>
      </c>
      <c r="E342" s="24"/>
      <c r="F342" s="24"/>
      <c r="G342" s="27" t="s">
        <v>34</v>
      </c>
    </row>
    <row r="343" spans="3:7" x14ac:dyDescent="0.25">
      <c r="C343" s="26" t="s">
        <v>7916</v>
      </c>
      <c r="D343" s="27">
        <v>2347</v>
      </c>
      <c r="E343" s="24"/>
      <c r="F343" s="24"/>
      <c r="G343" s="27" t="s">
        <v>34</v>
      </c>
    </row>
    <row r="344" spans="3:7" x14ac:dyDescent="0.25">
      <c r="C344" s="26" t="s">
        <v>7915</v>
      </c>
      <c r="D344" s="27">
        <v>1942</v>
      </c>
      <c r="E344" s="24"/>
      <c r="F344" s="24"/>
      <c r="G344" s="27" t="s">
        <v>36</v>
      </c>
    </row>
    <row r="345" spans="3:7" x14ac:dyDescent="0.25">
      <c r="C345" s="26" t="s">
        <v>7914</v>
      </c>
      <c r="D345" s="27">
        <v>1668</v>
      </c>
      <c r="E345" s="24"/>
      <c r="F345" s="24"/>
      <c r="G345" s="27" t="s">
        <v>36</v>
      </c>
    </row>
    <row r="346" spans="3:7" x14ac:dyDescent="0.25">
      <c r="C346" s="26" t="s">
        <v>7913</v>
      </c>
      <c r="D346" s="27">
        <v>1303</v>
      </c>
      <c r="E346" s="24"/>
      <c r="F346" s="24"/>
      <c r="G346" s="27" t="s">
        <v>35</v>
      </c>
    </row>
    <row r="347" spans="3:7" x14ac:dyDescent="0.25">
      <c r="C347" s="26" t="s">
        <v>7912</v>
      </c>
      <c r="D347" s="27">
        <v>2835</v>
      </c>
      <c r="E347" s="24"/>
      <c r="F347" s="24"/>
      <c r="G347" s="27" t="s">
        <v>34</v>
      </c>
    </row>
    <row r="348" spans="3:7" x14ac:dyDescent="0.25">
      <c r="C348" s="26" t="s">
        <v>7911</v>
      </c>
      <c r="D348" s="27">
        <v>2225</v>
      </c>
      <c r="E348" s="24"/>
      <c r="F348" s="24"/>
      <c r="G348" s="27" t="s">
        <v>34</v>
      </c>
    </row>
    <row r="349" spans="3:7" x14ac:dyDescent="0.25">
      <c r="C349" s="26" t="s">
        <v>7910</v>
      </c>
      <c r="D349" s="27">
        <v>2900</v>
      </c>
      <c r="E349" s="24"/>
      <c r="F349" s="24"/>
      <c r="G349" s="27" t="s">
        <v>34</v>
      </c>
    </row>
    <row r="350" spans="3:7" x14ac:dyDescent="0.25">
      <c r="C350" s="26" t="s">
        <v>7909</v>
      </c>
      <c r="D350" s="27">
        <v>1883</v>
      </c>
      <c r="E350" s="24"/>
      <c r="F350" s="24"/>
      <c r="G350" s="27" t="s">
        <v>36</v>
      </c>
    </row>
    <row r="351" spans="3:7" x14ac:dyDescent="0.25">
      <c r="C351" s="26" t="s">
        <v>7908</v>
      </c>
      <c r="D351" s="27">
        <v>2563</v>
      </c>
      <c r="E351" s="24"/>
      <c r="F351" s="24"/>
      <c r="G351" s="27" t="s">
        <v>34</v>
      </c>
    </row>
    <row r="352" spans="3:7" x14ac:dyDescent="0.25">
      <c r="C352" s="26" t="s">
        <v>7907</v>
      </c>
      <c r="D352" s="27">
        <v>2957</v>
      </c>
      <c r="E352" s="24"/>
      <c r="F352" s="24"/>
      <c r="G352" s="27" t="s">
        <v>34</v>
      </c>
    </row>
    <row r="353" spans="3:7" x14ac:dyDescent="0.25">
      <c r="C353" s="26" t="s">
        <v>7906</v>
      </c>
      <c r="D353" s="27">
        <v>2156</v>
      </c>
      <c r="E353" s="24"/>
      <c r="F353" s="24"/>
      <c r="G353" s="27" t="s">
        <v>34</v>
      </c>
    </row>
    <row r="354" spans="3:7" x14ac:dyDescent="0.25">
      <c r="C354" s="26" t="s">
        <v>7905</v>
      </c>
      <c r="D354" s="27">
        <v>2536</v>
      </c>
      <c r="E354" s="24"/>
      <c r="F354" s="24"/>
      <c r="G354" s="27" t="s">
        <v>34</v>
      </c>
    </row>
    <row r="355" spans="3:7" x14ac:dyDescent="0.25">
      <c r="C355" s="26" t="s">
        <v>7904</v>
      </c>
      <c r="D355" s="27">
        <v>1221</v>
      </c>
      <c r="E355" s="24"/>
      <c r="F355" s="24"/>
      <c r="G355" s="27" t="s">
        <v>35</v>
      </c>
    </row>
    <row r="356" spans="3:7" x14ac:dyDescent="0.25">
      <c r="C356" s="26" t="s">
        <v>7903</v>
      </c>
      <c r="D356" s="27">
        <v>2774</v>
      </c>
      <c r="E356" s="24"/>
      <c r="F356" s="24"/>
      <c r="G356" s="27" t="s">
        <v>34</v>
      </c>
    </row>
    <row r="357" spans="3:7" x14ac:dyDescent="0.25">
      <c r="C357" s="26" t="s">
        <v>7902</v>
      </c>
      <c r="D357" s="27">
        <v>1860</v>
      </c>
      <c r="E357" s="24"/>
      <c r="F357" s="24"/>
      <c r="G357" s="27" t="s">
        <v>36</v>
      </c>
    </row>
    <row r="358" spans="3:7" x14ac:dyDescent="0.25">
      <c r="C358" s="26" t="s">
        <v>7901</v>
      </c>
      <c r="D358" s="27">
        <v>2006</v>
      </c>
      <c r="E358" s="24"/>
      <c r="F358" s="24"/>
      <c r="G358" s="27" t="s">
        <v>36</v>
      </c>
    </row>
    <row r="359" spans="3:7" x14ac:dyDescent="0.25">
      <c r="C359" s="26" t="s">
        <v>7900</v>
      </c>
      <c r="D359" s="27">
        <v>1052</v>
      </c>
      <c r="E359" s="24"/>
      <c r="F359" s="24"/>
      <c r="G359" s="27" t="s">
        <v>35</v>
      </c>
    </row>
    <row r="360" spans="3:7" x14ac:dyDescent="0.25">
      <c r="C360" s="26" t="s">
        <v>7899</v>
      </c>
      <c r="D360" s="27">
        <v>3104</v>
      </c>
      <c r="E360" s="24"/>
      <c r="F360" s="24"/>
      <c r="G360" s="27" t="s">
        <v>37</v>
      </c>
    </row>
    <row r="361" spans="3:7" x14ac:dyDescent="0.25">
      <c r="C361" s="26" t="s">
        <v>7898</v>
      </c>
      <c r="D361" s="27">
        <v>2580</v>
      </c>
      <c r="E361" s="24"/>
      <c r="F361" s="24"/>
      <c r="G361" s="27" t="s">
        <v>34</v>
      </c>
    </row>
    <row r="362" spans="3:7" x14ac:dyDescent="0.25">
      <c r="C362" s="26" t="s">
        <v>7897</v>
      </c>
      <c r="D362" s="27">
        <v>2484</v>
      </c>
      <c r="E362" s="24"/>
      <c r="F362" s="24"/>
      <c r="G362" s="27" t="s">
        <v>34</v>
      </c>
    </row>
    <row r="363" spans="3:7" x14ac:dyDescent="0.25">
      <c r="C363" s="26" t="s">
        <v>7896</v>
      </c>
      <c r="D363" s="27">
        <v>1585</v>
      </c>
      <c r="E363" s="24"/>
      <c r="F363" s="24"/>
      <c r="G363" s="27" t="s">
        <v>36</v>
      </c>
    </row>
    <row r="364" spans="3:7" x14ac:dyDescent="0.25">
      <c r="C364" s="26" t="s">
        <v>7895</v>
      </c>
      <c r="D364" s="27">
        <v>1816</v>
      </c>
      <c r="E364" s="24"/>
      <c r="F364" s="24"/>
      <c r="G364" s="27" t="s">
        <v>36</v>
      </c>
    </row>
    <row r="365" spans="3:7" x14ac:dyDescent="0.25">
      <c r="C365" s="26" t="s">
        <v>7894</v>
      </c>
      <c r="D365" s="27">
        <v>1998</v>
      </c>
      <c r="E365" s="24"/>
      <c r="F365" s="24"/>
      <c r="G365" s="27" t="s">
        <v>36</v>
      </c>
    </row>
    <row r="366" spans="3:7" x14ac:dyDescent="0.25">
      <c r="C366" s="26" t="s">
        <v>7893</v>
      </c>
      <c r="D366" s="27">
        <v>2344</v>
      </c>
      <c r="E366" s="24"/>
      <c r="F366" s="24"/>
      <c r="G366" s="27" t="s">
        <v>34</v>
      </c>
    </row>
    <row r="367" spans="3:7" x14ac:dyDescent="0.25">
      <c r="C367" s="26" t="s">
        <v>7892</v>
      </c>
      <c r="D367" s="27">
        <v>2466</v>
      </c>
      <c r="E367" s="24"/>
      <c r="F367" s="24"/>
      <c r="G367" s="27" t="s">
        <v>34</v>
      </c>
    </row>
    <row r="368" spans="3:7" x14ac:dyDescent="0.25">
      <c r="C368" s="26" t="s">
        <v>7891</v>
      </c>
      <c r="D368" s="27">
        <v>2549</v>
      </c>
      <c r="E368" s="24"/>
      <c r="F368" s="24"/>
      <c r="G368" s="27" t="s">
        <v>34</v>
      </c>
    </row>
    <row r="369" spans="3:7" x14ac:dyDescent="0.25">
      <c r="C369" s="26" t="s">
        <v>7890</v>
      </c>
      <c r="D369" s="27">
        <v>2664</v>
      </c>
      <c r="E369" s="24"/>
      <c r="F369" s="24"/>
      <c r="G369" s="27" t="s">
        <v>34</v>
      </c>
    </row>
    <row r="370" spans="3:7" x14ac:dyDescent="0.25">
      <c r="C370" s="26" t="s">
        <v>7889</v>
      </c>
      <c r="D370" s="27">
        <v>2466</v>
      </c>
      <c r="E370" s="24"/>
      <c r="F370" s="24"/>
      <c r="G370" s="27" t="s">
        <v>34</v>
      </c>
    </row>
    <row r="371" spans="3:7" x14ac:dyDescent="0.25">
      <c r="C371" s="26" t="s">
        <v>7888</v>
      </c>
      <c r="D371" s="27">
        <v>1800</v>
      </c>
      <c r="E371" s="24"/>
      <c r="F371" s="24"/>
      <c r="G371" s="27" t="s">
        <v>36</v>
      </c>
    </row>
    <row r="372" spans="3:7" x14ac:dyDescent="0.25">
      <c r="C372" s="26" t="s">
        <v>7887</v>
      </c>
      <c r="D372" s="27">
        <v>2525</v>
      </c>
      <c r="E372" s="24"/>
      <c r="F372" s="24"/>
      <c r="G372" s="27" t="s">
        <v>34</v>
      </c>
    </row>
    <row r="373" spans="3:7" x14ac:dyDescent="0.25">
      <c r="C373" s="26" t="s">
        <v>7886</v>
      </c>
      <c r="D373" s="27">
        <v>3063</v>
      </c>
      <c r="E373" s="24"/>
      <c r="F373" s="24"/>
      <c r="G373" s="27" t="s">
        <v>37</v>
      </c>
    </row>
    <row r="374" spans="3:7" x14ac:dyDescent="0.25">
      <c r="C374" s="26" t="s">
        <v>7885</v>
      </c>
      <c r="D374" s="27">
        <v>2872</v>
      </c>
      <c r="E374" s="24"/>
      <c r="F374" s="24"/>
      <c r="G374" s="27" t="s">
        <v>34</v>
      </c>
    </row>
    <row r="375" spans="3:7" x14ac:dyDescent="0.25">
      <c r="C375" s="26" t="s">
        <v>7884</v>
      </c>
      <c r="D375" s="27">
        <v>2114</v>
      </c>
      <c r="E375" s="24"/>
      <c r="F375" s="24"/>
      <c r="G375" s="27" t="s">
        <v>34</v>
      </c>
    </row>
    <row r="376" spans="3:7" x14ac:dyDescent="0.25">
      <c r="C376" s="26" t="s">
        <v>7883</v>
      </c>
      <c r="D376" s="27">
        <v>2199</v>
      </c>
      <c r="E376" s="24"/>
      <c r="F376" s="24"/>
      <c r="G376" s="27" t="s">
        <v>34</v>
      </c>
    </row>
    <row r="377" spans="3:7" x14ac:dyDescent="0.25">
      <c r="C377" s="26" t="s">
        <v>7882</v>
      </c>
      <c r="D377" s="27">
        <v>3249</v>
      </c>
      <c r="E377" s="24"/>
      <c r="F377" s="24"/>
      <c r="G377" s="27" t="s">
        <v>37</v>
      </c>
    </row>
    <row r="378" spans="3:7" x14ac:dyDescent="0.25">
      <c r="C378" s="26" t="s">
        <v>7881</v>
      </c>
      <c r="D378" s="27">
        <v>2730</v>
      </c>
      <c r="E378" s="24"/>
      <c r="F378" s="24"/>
      <c r="G378" s="27" t="s">
        <v>34</v>
      </c>
    </row>
    <row r="379" spans="3:7" x14ac:dyDescent="0.25">
      <c r="C379" s="26" t="s">
        <v>7880</v>
      </c>
      <c r="D379" s="27">
        <v>1912</v>
      </c>
      <c r="E379" s="24"/>
      <c r="F379" s="24"/>
      <c r="G379" s="27" t="s">
        <v>36</v>
      </c>
    </row>
    <row r="380" spans="3:7" x14ac:dyDescent="0.25">
      <c r="C380" s="26" t="s">
        <v>7879</v>
      </c>
      <c r="D380" s="27">
        <v>2559</v>
      </c>
      <c r="E380" s="24"/>
      <c r="F380" s="24"/>
      <c r="G380" s="27" t="s">
        <v>34</v>
      </c>
    </row>
    <row r="381" spans="3:7" x14ac:dyDescent="0.25">
      <c r="C381" s="26" t="s">
        <v>7878</v>
      </c>
      <c r="D381" s="27">
        <v>3396</v>
      </c>
      <c r="E381" s="24"/>
      <c r="F381" s="24"/>
      <c r="G381" s="27" t="s">
        <v>37</v>
      </c>
    </row>
    <row r="382" spans="3:7" x14ac:dyDescent="0.25">
      <c r="C382" s="26" t="s">
        <v>7877</v>
      </c>
      <c r="D382" s="27">
        <v>1074</v>
      </c>
      <c r="E382" s="24"/>
      <c r="F382" s="24"/>
      <c r="G382" s="27" t="s">
        <v>35</v>
      </c>
    </row>
    <row r="383" spans="3:7" x14ac:dyDescent="0.25">
      <c r="C383" s="26" t="s">
        <v>7876</v>
      </c>
      <c r="D383" s="27">
        <v>2353</v>
      </c>
      <c r="E383" s="24"/>
      <c r="F383" s="24"/>
      <c r="G383" s="27" t="s">
        <v>34</v>
      </c>
    </row>
    <row r="384" spans="3:7" x14ac:dyDescent="0.25">
      <c r="C384" s="26" t="s">
        <v>7875</v>
      </c>
      <c r="D384" s="27">
        <v>1683</v>
      </c>
      <c r="E384" s="24"/>
      <c r="F384" s="24"/>
      <c r="G384" s="27" t="s">
        <v>36</v>
      </c>
    </row>
    <row r="385" spans="3:7" x14ac:dyDescent="0.25">
      <c r="C385" s="26" t="s">
        <v>7874</v>
      </c>
      <c r="D385" s="27">
        <v>1269</v>
      </c>
      <c r="E385" s="24"/>
      <c r="F385" s="24"/>
      <c r="G385" s="27" t="s">
        <v>35</v>
      </c>
    </row>
    <row r="386" spans="3:7" x14ac:dyDescent="0.25">
      <c r="C386" s="26" t="s">
        <v>7873</v>
      </c>
      <c r="D386" s="27">
        <v>2502</v>
      </c>
      <c r="E386" s="24"/>
      <c r="F386" s="24"/>
      <c r="G386" s="27" t="s">
        <v>34</v>
      </c>
    </row>
    <row r="387" spans="3:7" x14ac:dyDescent="0.25">
      <c r="C387" s="26" t="s">
        <v>7872</v>
      </c>
      <c r="D387" s="27">
        <v>2313</v>
      </c>
      <c r="E387" s="24"/>
      <c r="F387" s="24"/>
      <c r="G387" s="27" t="s">
        <v>34</v>
      </c>
    </row>
    <row r="388" spans="3:7" x14ac:dyDescent="0.25">
      <c r="C388" s="26" t="s">
        <v>7871</v>
      </c>
      <c r="D388" s="27">
        <v>2432</v>
      </c>
      <c r="E388" s="24"/>
      <c r="F388" s="24"/>
      <c r="G388" s="27" t="s">
        <v>34</v>
      </c>
    </row>
    <row r="389" spans="3:7" x14ac:dyDescent="0.25">
      <c r="C389" s="26" t="s">
        <v>7870</v>
      </c>
      <c r="D389" s="27">
        <v>1338</v>
      </c>
      <c r="E389" s="24"/>
      <c r="F389" s="24"/>
      <c r="G389" s="27" t="s">
        <v>35</v>
      </c>
    </row>
    <row r="390" spans="3:7" x14ac:dyDescent="0.25">
      <c r="C390" s="26" t="s">
        <v>7869</v>
      </c>
      <c r="D390" s="27">
        <v>1687</v>
      </c>
      <c r="E390" s="24"/>
      <c r="F390" s="24"/>
      <c r="G390" s="27" t="s">
        <v>36</v>
      </c>
    </row>
    <row r="391" spans="3:7" x14ac:dyDescent="0.25">
      <c r="C391" s="26" t="s">
        <v>7868</v>
      </c>
      <c r="D391" s="27">
        <v>1698</v>
      </c>
      <c r="E391" s="24"/>
      <c r="F391" s="24"/>
      <c r="G391" s="27" t="s">
        <v>36</v>
      </c>
    </row>
    <row r="392" spans="3:7" x14ac:dyDescent="0.25">
      <c r="C392" s="26" t="s">
        <v>7867</v>
      </c>
      <c r="D392" s="27">
        <v>1652</v>
      </c>
      <c r="E392" s="24"/>
      <c r="F392" s="24"/>
      <c r="G392" s="27" t="s">
        <v>36</v>
      </c>
    </row>
    <row r="393" spans="3:7" x14ac:dyDescent="0.25">
      <c r="C393" s="26" t="s">
        <v>7866</v>
      </c>
      <c r="D393" s="27">
        <v>2742</v>
      </c>
      <c r="E393" s="24"/>
      <c r="F393" s="24"/>
      <c r="G393" s="27" t="s">
        <v>34</v>
      </c>
    </row>
    <row r="394" spans="3:7" x14ac:dyDescent="0.25">
      <c r="C394" s="26" t="s">
        <v>7865</v>
      </c>
      <c r="D394" s="27">
        <v>4163</v>
      </c>
      <c r="E394" s="24"/>
      <c r="F394" s="24"/>
      <c r="G394" s="27" t="s">
        <v>37</v>
      </c>
    </row>
    <row r="395" spans="3:7" x14ac:dyDescent="0.25">
      <c r="C395" s="26" t="s">
        <v>7864</v>
      </c>
      <c r="D395" s="27">
        <v>2456</v>
      </c>
      <c r="E395" s="24"/>
      <c r="F395" s="24"/>
      <c r="G395" s="27" t="s">
        <v>34</v>
      </c>
    </row>
    <row r="396" spans="3:7" x14ac:dyDescent="0.25">
      <c r="C396" s="26" t="s">
        <v>7863</v>
      </c>
      <c r="D396" s="27">
        <v>2748</v>
      </c>
      <c r="E396" s="24"/>
      <c r="F396" s="24"/>
      <c r="G396" s="27" t="s">
        <v>34</v>
      </c>
    </row>
    <row r="397" spans="3:7" x14ac:dyDescent="0.25">
      <c r="C397" s="26" t="s">
        <v>7862</v>
      </c>
      <c r="D397" s="27">
        <v>2420</v>
      </c>
      <c r="E397" s="24"/>
      <c r="F397" s="24"/>
      <c r="G397" s="27" t="s">
        <v>34</v>
      </c>
    </row>
    <row r="398" spans="3:7" x14ac:dyDescent="0.25">
      <c r="C398" s="26" t="s">
        <v>7861</v>
      </c>
      <c r="D398" s="27">
        <v>2662</v>
      </c>
      <c r="E398" s="24"/>
      <c r="F398" s="24"/>
      <c r="G398" s="27" t="s">
        <v>34</v>
      </c>
    </row>
    <row r="399" spans="3:7" x14ac:dyDescent="0.25">
      <c r="C399" s="26" t="s">
        <v>7860</v>
      </c>
      <c r="D399" s="27">
        <v>2404</v>
      </c>
      <c r="E399" s="24"/>
      <c r="F399" s="24"/>
      <c r="G399" s="27" t="s">
        <v>34</v>
      </c>
    </row>
    <row r="400" spans="3:7" x14ac:dyDescent="0.25">
      <c r="C400" s="26" t="s">
        <v>7859</v>
      </c>
      <c r="D400" s="27">
        <v>935</v>
      </c>
      <c r="E400" s="24"/>
      <c r="F400" s="24"/>
      <c r="G400" s="27" t="s">
        <v>35</v>
      </c>
    </row>
    <row r="401" spans="3:7" x14ac:dyDescent="0.25">
      <c r="C401" s="26" t="s">
        <v>7858</v>
      </c>
      <c r="D401" s="27">
        <v>2198</v>
      </c>
      <c r="E401" s="24"/>
      <c r="F401" s="24"/>
      <c r="G401" s="27" t="s">
        <v>34</v>
      </c>
    </row>
    <row r="402" spans="3:7" x14ac:dyDescent="0.25">
      <c r="C402" s="26" t="s">
        <v>7857</v>
      </c>
      <c r="D402" s="27">
        <v>2837</v>
      </c>
      <c r="E402" s="24"/>
      <c r="F402" s="24"/>
      <c r="G402" s="27" t="s">
        <v>34</v>
      </c>
    </row>
    <row r="403" spans="3:7" x14ac:dyDescent="0.25">
      <c r="C403" s="26" t="s">
        <v>7856</v>
      </c>
      <c r="D403" s="27">
        <v>1303</v>
      </c>
      <c r="E403" s="24"/>
      <c r="F403" s="24"/>
      <c r="G403" s="27" t="s">
        <v>35</v>
      </c>
    </row>
    <row r="404" spans="3:7" x14ac:dyDescent="0.25">
      <c r="C404" s="26" t="s">
        <v>7855</v>
      </c>
      <c r="D404" s="27">
        <v>1952</v>
      </c>
      <c r="E404" s="24"/>
      <c r="F404" s="24"/>
      <c r="G404" s="27" t="s">
        <v>36</v>
      </c>
    </row>
    <row r="405" spans="3:7" x14ac:dyDescent="0.25">
      <c r="C405" s="26" t="s">
        <v>7854</v>
      </c>
      <c r="D405" s="27">
        <v>2617</v>
      </c>
      <c r="E405" s="24"/>
      <c r="F405" s="24">
        <v>-8</v>
      </c>
      <c r="G405" s="27" t="s">
        <v>34</v>
      </c>
    </row>
    <row r="406" spans="3:7" x14ac:dyDescent="0.25">
      <c r="C406" s="26" t="s">
        <v>7853</v>
      </c>
      <c r="D406" s="27">
        <v>1275</v>
      </c>
      <c r="E406" s="24"/>
      <c r="F406" s="24"/>
      <c r="G406" s="27" t="s">
        <v>35</v>
      </c>
    </row>
    <row r="407" spans="3:7" x14ac:dyDescent="0.25">
      <c r="C407" s="26" t="s">
        <v>7852</v>
      </c>
      <c r="D407" s="27">
        <v>2649</v>
      </c>
      <c r="E407" s="24"/>
      <c r="F407" s="24"/>
      <c r="G407" s="27" t="s">
        <v>34</v>
      </c>
    </row>
    <row r="408" spans="3:7" x14ac:dyDescent="0.25">
      <c r="C408" s="26" t="s">
        <v>7851</v>
      </c>
      <c r="D408" s="27">
        <v>1818</v>
      </c>
      <c r="E408" s="24"/>
      <c r="F408" s="24"/>
      <c r="G408" s="27" t="s">
        <v>36</v>
      </c>
    </row>
    <row r="409" spans="3:7" x14ac:dyDescent="0.25">
      <c r="C409" s="26" t="s">
        <v>7850</v>
      </c>
      <c r="D409" s="27">
        <v>2049</v>
      </c>
      <c r="E409" s="24"/>
      <c r="F409" s="24"/>
      <c r="G409" s="27" t="s">
        <v>36</v>
      </c>
    </row>
    <row r="410" spans="3:7" x14ac:dyDescent="0.25">
      <c r="C410" s="26" t="s">
        <v>7849</v>
      </c>
      <c r="D410" s="27">
        <v>1846</v>
      </c>
      <c r="E410" s="24"/>
      <c r="F410" s="24"/>
      <c r="G410" s="27" t="s">
        <v>36</v>
      </c>
    </row>
    <row r="411" spans="3:7" x14ac:dyDescent="0.25">
      <c r="C411" s="26" t="s">
        <v>7848</v>
      </c>
      <c r="D411" s="27">
        <v>2127</v>
      </c>
      <c r="E411" s="24"/>
      <c r="F411" s="24"/>
      <c r="G411" s="27" t="s">
        <v>34</v>
      </c>
    </row>
    <row r="412" spans="3:7" x14ac:dyDescent="0.25">
      <c r="C412" s="26" t="s">
        <v>7847</v>
      </c>
      <c r="D412" s="27">
        <v>973</v>
      </c>
      <c r="E412" s="24"/>
      <c r="F412" s="24"/>
      <c r="G412" s="27" t="s">
        <v>35</v>
      </c>
    </row>
    <row r="413" spans="3:7" x14ac:dyDescent="0.25">
      <c r="C413" s="26" t="s">
        <v>7846</v>
      </c>
      <c r="D413" s="27">
        <v>2068</v>
      </c>
      <c r="E413" s="24"/>
      <c r="F413" s="24"/>
      <c r="G413" s="27" t="s">
        <v>36</v>
      </c>
    </row>
    <row r="414" spans="3:7" x14ac:dyDescent="0.25">
      <c r="C414" s="26" t="s">
        <v>7845</v>
      </c>
      <c r="D414" s="27">
        <v>1609</v>
      </c>
      <c r="E414" s="24"/>
      <c r="F414" s="24"/>
      <c r="G414" s="27" t="s">
        <v>36</v>
      </c>
    </row>
    <row r="415" spans="3:7" x14ac:dyDescent="0.25">
      <c r="C415" s="26" t="s">
        <v>7844</v>
      </c>
      <c r="D415" s="27">
        <v>1872</v>
      </c>
      <c r="E415" s="24"/>
      <c r="F415" s="24"/>
      <c r="G415" s="27" t="s">
        <v>36</v>
      </c>
    </row>
    <row r="416" spans="3:7" x14ac:dyDescent="0.25">
      <c r="C416" s="26" t="s">
        <v>7843</v>
      </c>
      <c r="D416" s="27">
        <v>2639</v>
      </c>
      <c r="E416" s="24"/>
      <c r="F416" s="24"/>
      <c r="G416" s="27" t="s">
        <v>34</v>
      </c>
    </row>
    <row r="417" spans="3:7" x14ac:dyDescent="0.25">
      <c r="C417" s="26" t="s">
        <v>7842</v>
      </c>
      <c r="D417" s="27">
        <v>1631</v>
      </c>
      <c r="E417" s="24"/>
      <c r="F417" s="24"/>
      <c r="G417" s="27" t="s">
        <v>36</v>
      </c>
    </row>
    <row r="418" spans="3:7" x14ac:dyDescent="0.25">
      <c r="C418" s="26" t="s">
        <v>7841</v>
      </c>
      <c r="D418" s="27">
        <v>2290</v>
      </c>
      <c r="E418" s="24"/>
      <c r="F418" s="24"/>
      <c r="G418" s="27" t="s">
        <v>34</v>
      </c>
    </row>
    <row r="419" spans="3:7" x14ac:dyDescent="0.25">
      <c r="C419" s="26" t="s">
        <v>7840</v>
      </c>
      <c r="D419" s="27">
        <v>821</v>
      </c>
      <c r="E419" s="24"/>
      <c r="F419" s="24"/>
      <c r="G419" s="27" t="s">
        <v>38</v>
      </c>
    </row>
    <row r="420" spans="3:7" x14ac:dyDescent="0.25">
      <c r="C420" s="26" t="s">
        <v>7839</v>
      </c>
      <c r="D420" s="27">
        <v>1658</v>
      </c>
      <c r="E420" s="24"/>
      <c r="F420" s="24"/>
      <c r="G420" s="27" t="s">
        <v>36</v>
      </c>
    </row>
    <row r="421" spans="3:7" x14ac:dyDescent="0.25">
      <c r="C421" s="26" t="s">
        <v>7838</v>
      </c>
      <c r="D421" s="27">
        <v>3192</v>
      </c>
      <c r="E421" s="24"/>
      <c r="F421" s="24"/>
      <c r="G421" s="27" t="s">
        <v>37</v>
      </c>
    </row>
    <row r="422" spans="3:7" x14ac:dyDescent="0.25">
      <c r="C422" s="26" t="s">
        <v>7837</v>
      </c>
      <c r="D422" s="27">
        <v>2170</v>
      </c>
      <c r="E422" s="24"/>
      <c r="F422" s="24"/>
      <c r="G422" s="27" t="s">
        <v>34</v>
      </c>
    </row>
    <row r="423" spans="3:7" x14ac:dyDescent="0.25">
      <c r="C423" s="26" t="s">
        <v>7836</v>
      </c>
      <c r="D423" s="27">
        <v>4166</v>
      </c>
      <c r="E423" s="24"/>
      <c r="F423" s="24"/>
      <c r="G423" s="27" t="s">
        <v>37</v>
      </c>
    </row>
    <row r="424" spans="3:7" x14ac:dyDescent="0.25">
      <c r="C424" s="26" t="s">
        <v>7835</v>
      </c>
      <c r="D424" s="27">
        <v>1469</v>
      </c>
      <c r="E424" s="24"/>
      <c r="F424" s="24"/>
      <c r="G424" s="27" t="s">
        <v>36</v>
      </c>
    </row>
    <row r="425" spans="3:7" x14ac:dyDescent="0.25">
      <c r="C425" s="26" t="s">
        <v>7834</v>
      </c>
      <c r="D425" s="27">
        <v>1923</v>
      </c>
      <c r="E425" s="24"/>
      <c r="F425" s="24"/>
      <c r="G425" s="27" t="s">
        <v>36</v>
      </c>
    </row>
    <row r="426" spans="3:7" x14ac:dyDescent="0.25">
      <c r="C426" s="26" t="s">
        <v>7833</v>
      </c>
      <c r="D426" s="27">
        <v>1535</v>
      </c>
      <c r="E426" s="24"/>
      <c r="F426" s="24"/>
      <c r="G426" s="27" t="s">
        <v>36</v>
      </c>
    </row>
    <row r="427" spans="3:7" x14ac:dyDescent="0.25">
      <c r="C427" s="26" t="s">
        <v>7832</v>
      </c>
      <c r="D427" s="27">
        <v>4446</v>
      </c>
      <c r="E427" s="24"/>
      <c r="F427" s="24"/>
      <c r="G427" s="27" t="s">
        <v>37</v>
      </c>
    </row>
    <row r="428" spans="3:7" x14ac:dyDescent="0.25">
      <c r="C428" s="26" t="s">
        <v>7831</v>
      </c>
      <c r="D428" s="27">
        <v>1500</v>
      </c>
      <c r="E428" s="24"/>
      <c r="F428" s="24"/>
      <c r="G428" s="27" t="s">
        <v>36</v>
      </c>
    </row>
    <row r="429" spans="3:7" x14ac:dyDescent="0.25">
      <c r="C429" s="26" t="s">
        <v>7830</v>
      </c>
      <c r="D429" s="27">
        <v>1742</v>
      </c>
      <c r="E429" s="24"/>
      <c r="F429" s="24"/>
      <c r="G429" s="27" t="s">
        <v>36</v>
      </c>
    </row>
    <row r="430" spans="3:7" x14ac:dyDescent="0.25">
      <c r="C430" s="26" t="s">
        <v>7829</v>
      </c>
      <c r="D430" s="27">
        <v>2993</v>
      </c>
      <c r="E430" s="24"/>
      <c r="F430" s="24">
        <v>-2</v>
      </c>
      <c r="G430" s="27" t="s">
        <v>34</v>
      </c>
    </row>
    <row r="431" spans="3:7" x14ac:dyDescent="0.25">
      <c r="C431" s="26" t="s">
        <v>7828</v>
      </c>
      <c r="D431" s="27">
        <v>1119</v>
      </c>
      <c r="E431" s="24"/>
      <c r="F431" s="24"/>
      <c r="G431" s="27" t="s">
        <v>35</v>
      </c>
    </row>
    <row r="432" spans="3:7" x14ac:dyDescent="0.25">
      <c r="C432" s="26" t="s">
        <v>7827</v>
      </c>
      <c r="D432" s="27">
        <v>1147</v>
      </c>
      <c r="E432" s="24"/>
      <c r="F432" s="24"/>
      <c r="G432" s="27" t="s">
        <v>35</v>
      </c>
    </row>
    <row r="433" spans="3:7" x14ac:dyDescent="0.25">
      <c r="C433" s="26" t="s">
        <v>7826</v>
      </c>
      <c r="D433" s="27">
        <v>2561</v>
      </c>
      <c r="E433" s="24"/>
      <c r="F433" s="24"/>
      <c r="G433" s="27" t="s">
        <v>34</v>
      </c>
    </row>
    <row r="434" spans="3:7" x14ac:dyDescent="0.25">
      <c r="C434" s="26" t="s">
        <v>7825</v>
      </c>
      <c r="D434" s="27">
        <v>2417</v>
      </c>
      <c r="E434" s="24"/>
      <c r="F434" s="24"/>
      <c r="G434" s="27" t="s">
        <v>34</v>
      </c>
    </row>
    <row r="435" spans="3:7" x14ac:dyDescent="0.25">
      <c r="C435" s="26" t="s">
        <v>7824</v>
      </c>
      <c r="D435" s="27">
        <v>3521</v>
      </c>
      <c r="E435" s="24"/>
      <c r="F435" s="24"/>
      <c r="G435" s="27" t="s">
        <v>37</v>
      </c>
    </row>
    <row r="436" spans="3:7" x14ac:dyDescent="0.25">
      <c r="C436" s="26" t="s">
        <v>7823</v>
      </c>
      <c r="D436" s="27">
        <v>2928</v>
      </c>
      <c r="E436" s="24"/>
      <c r="F436" s="24"/>
      <c r="G436" s="27" t="s">
        <v>34</v>
      </c>
    </row>
    <row r="437" spans="3:7" x14ac:dyDescent="0.25">
      <c r="C437" s="26" t="s">
        <v>7822</v>
      </c>
      <c r="D437" s="27">
        <v>2284</v>
      </c>
      <c r="E437" s="24"/>
      <c r="F437" s="24"/>
      <c r="G437" s="27" t="s">
        <v>34</v>
      </c>
    </row>
    <row r="438" spans="3:7" x14ac:dyDescent="0.25">
      <c r="C438" s="26" t="s">
        <v>7821</v>
      </c>
      <c r="D438" s="27">
        <v>2167</v>
      </c>
      <c r="E438" s="24"/>
      <c r="F438" s="24"/>
      <c r="G438" s="27" t="s">
        <v>34</v>
      </c>
    </row>
    <row r="439" spans="3:7" x14ac:dyDescent="0.25">
      <c r="C439" s="26" t="s">
        <v>7820</v>
      </c>
      <c r="D439" s="27">
        <v>2580</v>
      </c>
      <c r="E439" s="24"/>
      <c r="F439" s="24"/>
      <c r="G439" s="27" t="s">
        <v>34</v>
      </c>
    </row>
    <row r="440" spans="3:7" x14ac:dyDescent="0.25">
      <c r="C440" s="26" t="s">
        <v>7819</v>
      </c>
      <c r="D440" s="27">
        <v>3395</v>
      </c>
      <c r="E440" s="24"/>
      <c r="F440" s="24"/>
      <c r="G440" s="27" t="s">
        <v>37</v>
      </c>
    </row>
    <row r="441" spans="3:7" x14ac:dyDescent="0.25">
      <c r="C441" s="26" t="s">
        <v>7818</v>
      </c>
      <c r="D441" s="27">
        <v>823</v>
      </c>
      <c r="E441" s="24"/>
      <c r="F441" s="24"/>
      <c r="G441" s="27" t="s">
        <v>38</v>
      </c>
    </row>
    <row r="442" spans="3:7" x14ac:dyDescent="0.25">
      <c r="C442" s="26" t="s">
        <v>7817</v>
      </c>
      <c r="D442" s="27">
        <v>2926</v>
      </c>
      <c r="E442" s="24"/>
      <c r="F442" s="24"/>
      <c r="G442" s="27" t="s">
        <v>34</v>
      </c>
    </row>
    <row r="443" spans="3:7" x14ac:dyDescent="0.25">
      <c r="C443" s="26" t="s">
        <v>7816</v>
      </c>
      <c r="D443" s="27">
        <v>4781</v>
      </c>
      <c r="E443" s="24"/>
      <c r="F443" s="24"/>
      <c r="G443" s="27" t="s">
        <v>37</v>
      </c>
    </row>
    <row r="444" spans="3:7" x14ac:dyDescent="0.25">
      <c r="C444" s="26" t="s">
        <v>7815</v>
      </c>
      <c r="D444" s="27">
        <v>2937</v>
      </c>
      <c r="E444" s="24"/>
      <c r="F444" s="24"/>
      <c r="G444" s="27" t="s">
        <v>34</v>
      </c>
    </row>
    <row r="445" spans="3:7" x14ac:dyDescent="0.25">
      <c r="C445" s="26" t="s">
        <v>7814</v>
      </c>
      <c r="D445" s="27">
        <v>2748</v>
      </c>
      <c r="E445" s="24"/>
      <c r="F445" s="24"/>
      <c r="G445" s="27" t="s">
        <v>34</v>
      </c>
    </row>
    <row r="446" spans="3:7" x14ac:dyDescent="0.25">
      <c r="C446" s="26" t="s">
        <v>7813</v>
      </c>
      <c r="D446" s="27">
        <v>2389</v>
      </c>
      <c r="E446" s="24"/>
      <c r="F446" s="24"/>
      <c r="G446" s="27" t="s">
        <v>34</v>
      </c>
    </row>
    <row r="447" spans="3:7" x14ac:dyDescent="0.25">
      <c r="C447" s="26" t="s">
        <v>7812</v>
      </c>
      <c r="D447" s="27">
        <v>2695</v>
      </c>
      <c r="E447" s="24"/>
      <c r="F447" s="24"/>
      <c r="G447" s="27" t="s">
        <v>34</v>
      </c>
    </row>
    <row r="448" spans="3:7" x14ac:dyDescent="0.25">
      <c r="C448" s="26" t="s">
        <v>7811</v>
      </c>
      <c r="D448" s="27">
        <v>2552</v>
      </c>
      <c r="E448" s="24"/>
      <c r="F448" s="24"/>
      <c r="G448" s="27" t="s">
        <v>34</v>
      </c>
    </row>
    <row r="449" spans="3:7" x14ac:dyDescent="0.25">
      <c r="C449" s="26" t="s">
        <v>7810</v>
      </c>
      <c r="D449" s="27">
        <v>2570</v>
      </c>
      <c r="E449" s="24"/>
      <c r="F449" s="24"/>
      <c r="G449" s="27" t="s">
        <v>34</v>
      </c>
    </row>
    <row r="450" spans="3:7" x14ac:dyDescent="0.25">
      <c r="C450" s="26" t="s">
        <v>7809</v>
      </c>
      <c r="D450" s="27">
        <v>2506</v>
      </c>
      <c r="E450" s="24"/>
      <c r="F450" s="24"/>
      <c r="G450" s="27" t="s">
        <v>34</v>
      </c>
    </row>
    <row r="451" spans="3:7" x14ac:dyDescent="0.25">
      <c r="C451" s="26" t="s">
        <v>7808</v>
      </c>
      <c r="D451" s="27">
        <v>2602</v>
      </c>
      <c r="E451" s="24"/>
      <c r="F451" s="24"/>
      <c r="G451" s="27" t="s">
        <v>34</v>
      </c>
    </row>
    <row r="452" spans="3:7" x14ac:dyDescent="0.25">
      <c r="C452" s="26" t="s">
        <v>7807</v>
      </c>
      <c r="D452" s="27">
        <v>2676</v>
      </c>
      <c r="E452" s="24"/>
      <c r="F452" s="24"/>
      <c r="G452" s="27" t="s">
        <v>34</v>
      </c>
    </row>
    <row r="453" spans="3:7" x14ac:dyDescent="0.25">
      <c r="C453" s="26" t="s">
        <v>7806</v>
      </c>
      <c r="D453" s="27">
        <v>3451</v>
      </c>
      <c r="E453" s="24"/>
      <c r="F453" s="24"/>
      <c r="G453" s="27" t="s">
        <v>37</v>
      </c>
    </row>
    <row r="454" spans="3:7" x14ac:dyDescent="0.25">
      <c r="C454" s="26" t="s">
        <v>7805</v>
      </c>
      <c r="D454" s="27">
        <v>3156</v>
      </c>
      <c r="E454" s="24"/>
      <c r="F454" s="24"/>
      <c r="G454" s="27" t="s">
        <v>37</v>
      </c>
    </row>
    <row r="455" spans="3:7" x14ac:dyDescent="0.25">
      <c r="C455" s="26" t="s">
        <v>7804</v>
      </c>
      <c r="D455" s="27">
        <v>1071</v>
      </c>
      <c r="E455" s="24"/>
      <c r="F455" s="24"/>
      <c r="G455" s="27" t="s">
        <v>35</v>
      </c>
    </row>
    <row r="456" spans="3:7" x14ac:dyDescent="0.25">
      <c r="C456" s="26" t="s">
        <v>7803</v>
      </c>
      <c r="D456" s="27">
        <v>1543</v>
      </c>
      <c r="E456" s="24"/>
      <c r="F456" s="24"/>
      <c r="G456" s="27" t="s">
        <v>36</v>
      </c>
    </row>
    <row r="457" spans="3:7" x14ac:dyDescent="0.25">
      <c r="C457" s="26" t="s">
        <v>7802</v>
      </c>
      <c r="D457" s="27">
        <v>1110</v>
      </c>
      <c r="E457" s="24"/>
      <c r="F457" s="24"/>
      <c r="G457" s="27" t="s">
        <v>35</v>
      </c>
    </row>
    <row r="458" spans="3:7" x14ac:dyDescent="0.25">
      <c r="C458" s="26" t="s">
        <v>7801</v>
      </c>
      <c r="D458" s="27">
        <v>4598</v>
      </c>
      <c r="E458" s="24"/>
      <c r="F458" s="24"/>
      <c r="G458" s="27" t="s">
        <v>37</v>
      </c>
    </row>
    <row r="459" spans="3:7" x14ac:dyDescent="0.25">
      <c r="C459" s="26" t="s">
        <v>7800</v>
      </c>
      <c r="D459" s="27">
        <v>3059</v>
      </c>
      <c r="E459" s="24"/>
      <c r="F459" s="24"/>
      <c r="G459" s="27" t="s">
        <v>37</v>
      </c>
    </row>
    <row r="460" spans="3:7" x14ac:dyDescent="0.25">
      <c r="C460" s="26" t="s">
        <v>7799</v>
      </c>
      <c r="D460" s="27">
        <v>2664</v>
      </c>
      <c r="E460" s="24"/>
      <c r="F460" s="24"/>
      <c r="G460" s="27" t="s">
        <v>34</v>
      </c>
    </row>
    <row r="461" spans="3:7" x14ac:dyDescent="0.25">
      <c r="C461" s="26" t="s">
        <v>7798</v>
      </c>
      <c r="D461" s="27">
        <v>2355</v>
      </c>
      <c r="E461" s="24"/>
      <c r="F461" s="24"/>
      <c r="G461" s="27" t="s">
        <v>34</v>
      </c>
    </row>
    <row r="462" spans="3:7" x14ac:dyDescent="0.25">
      <c r="C462" s="26" t="s">
        <v>7797</v>
      </c>
      <c r="D462" s="27">
        <v>2713</v>
      </c>
      <c r="E462" s="24"/>
      <c r="F462" s="24"/>
      <c r="G462" s="27" t="s">
        <v>34</v>
      </c>
    </row>
    <row r="463" spans="3:7" x14ac:dyDescent="0.25">
      <c r="C463" s="26" t="s">
        <v>7796</v>
      </c>
      <c r="D463" s="27">
        <v>1253</v>
      </c>
      <c r="E463" s="24"/>
      <c r="F463" s="24"/>
      <c r="G463" s="27" t="s">
        <v>35</v>
      </c>
    </row>
    <row r="464" spans="3:7" x14ac:dyDescent="0.25">
      <c r="C464" s="26" t="s">
        <v>7795</v>
      </c>
      <c r="D464" s="27">
        <v>1586</v>
      </c>
      <c r="E464" s="24"/>
      <c r="F464" s="24"/>
      <c r="G464" s="27" t="s">
        <v>36</v>
      </c>
    </row>
    <row r="465" spans="3:7" x14ac:dyDescent="0.25">
      <c r="C465" s="26" t="s">
        <v>7794</v>
      </c>
      <c r="D465" s="27">
        <v>874</v>
      </c>
      <c r="E465" s="24"/>
      <c r="F465" s="24"/>
      <c r="G465" s="27" t="s">
        <v>38</v>
      </c>
    </row>
    <row r="466" spans="3:7" x14ac:dyDescent="0.25">
      <c r="C466" s="26" t="s">
        <v>7793</v>
      </c>
      <c r="D466" s="27">
        <v>2466</v>
      </c>
      <c r="E466" s="24"/>
      <c r="F466" s="24"/>
      <c r="G466" s="27" t="s">
        <v>34</v>
      </c>
    </row>
    <row r="467" spans="3:7" x14ac:dyDescent="0.25">
      <c r="C467" s="26" t="s">
        <v>7792</v>
      </c>
      <c r="D467" s="27">
        <v>758</v>
      </c>
      <c r="E467" s="24"/>
      <c r="F467" s="24"/>
      <c r="G467" s="27" t="s">
        <v>38</v>
      </c>
    </row>
    <row r="468" spans="3:7" x14ac:dyDescent="0.25">
      <c r="C468" s="26" t="s">
        <v>7791</v>
      </c>
      <c r="D468" s="27">
        <v>2262</v>
      </c>
      <c r="E468" s="24"/>
      <c r="F468" s="24"/>
      <c r="G468" s="27" t="s">
        <v>34</v>
      </c>
    </row>
    <row r="469" spans="3:7" x14ac:dyDescent="0.25">
      <c r="C469" s="26" t="s">
        <v>7790</v>
      </c>
      <c r="D469" s="27">
        <v>2911</v>
      </c>
      <c r="E469" s="24"/>
      <c r="F469" s="24"/>
      <c r="G469" s="27" t="s">
        <v>34</v>
      </c>
    </row>
    <row r="470" spans="3:7" x14ac:dyDescent="0.25">
      <c r="C470" s="26" t="s">
        <v>7789</v>
      </c>
      <c r="D470" s="27">
        <v>2222</v>
      </c>
      <c r="E470" s="24"/>
      <c r="F470" s="24"/>
      <c r="G470" s="27" t="s">
        <v>34</v>
      </c>
    </row>
    <row r="471" spans="3:7" x14ac:dyDescent="0.25">
      <c r="C471" s="26" t="s">
        <v>7788</v>
      </c>
      <c r="D471" s="27">
        <v>2914</v>
      </c>
      <c r="E471" s="24"/>
      <c r="F471" s="24"/>
      <c r="G471" s="27" t="s">
        <v>34</v>
      </c>
    </row>
    <row r="472" spans="3:7" x14ac:dyDescent="0.25">
      <c r="C472" s="26" t="s">
        <v>7787</v>
      </c>
      <c r="D472" s="27">
        <v>2492</v>
      </c>
      <c r="E472" s="24"/>
      <c r="F472" s="24"/>
      <c r="G472" s="27" t="s">
        <v>34</v>
      </c>
    </row>
    <row r="473" spans="3:7" x14ac:dyDescent="0.25">
      <c r="C473" s="26" t="s">
        <v>7786</v>
      </c>
      <c r="D473" s="27">
        <v>2227</v>
      </c>
      <c r="E473" s="24"/>
      <c r="F473" s="24"/>
      <c r="G473" s="27" t="s">
        <v>34</v>
      </c>
    </row>
    <row r="474" spans="3:7" x14ac:dyDescent="0.25">
      <c r="C474" s="26" t="s">
        <v>7785</v>
      </c>
      <c r="D474" s="27">
        <v>1854</v>
      </c>
      <c r="E474" s="24"/>
      <c r="F474" s="24"/>
      <c r="G474" s="27" t="s">
        <v>36</v>
      </c>
    </row>
    <row r="475" spans="3:7" x14ac:dyDescent="0.25">
      <c r="C475" s="26" t="s">
        <v>7784</v>
      </c>
      <c r="D475" s="27">
        <v>2789</v>
      </c>
      <c r="E475" s="24"/>
      <c r="F475" s="24"/>
      <c r="G475" s="27" t="s">
        <v>34</v>
      </c>
    </row>
    <row r="476" spans="3:7" x14ac:dyDescent="0.25">
      <c r="C476" s="26" t="s">
        <v>7783</v>
      </c>
      <c r="D476" s="27">
        <v>2263</v>
      </c>
      <c r="E476" s="24"/>
      <c r="F476" s="24"/>
      <c r="G476" s="27" t="s">
        <v>34</v>
      </c>
    </row>
    <row r="477" spans="3:7" x14ac:dyDescent="0.25">
      <c r="C477" s="26" t="s">
        <v>7782</v>
      </c>
      <c r="D477" s="27">
        <v>2466</v>
      </c>
      <c r="E477" s="24"/>
      <c r="F477" s="24"/>
      <c r="G477" s="27" t="s">
        <v>34</v>
      </c>
    </row>
    <row r="478" spans="3:7" x14ac:dyDescent="0.25">
      <c r="C478" s="26" t="s">
        <v>7781</v>
      </c>
      <c r="D478" s="27">
        <v>2144</v>
      </c>
      <c r="E478" s="24"/>
      <c r="F478" s="24"/>
      <c r="G478" s="27" t="s">
        <v>34</v>
      </c>
    </row>
    <row r="479" spans="3:7" x14ac:dyDescent="0.25">
      <c r="C479" s="26" t="s">
        <v>7780</v>
      </c>
      <c r="D479" s="27">
        <v>2557</v>
      </c>
      <c r="E479" s="24"/>
      <c r="F479" s="24"/>
      <c r="G479" s="27" t="s">
        <v>34</v>
      </c>
    </row>
    <row r="480" spans="3:7" x14ac:dyDescent="0.25">
      <c r="C480" s="26" t="s">
        <v>7779</v>
      </c>
      <c r="D480" s="27">
        <v>1231</v>
      </c>
      <c r="E480" s="24"/>
      <c r="F480" s="24"/>
      <c r="G480" s="27" t="s">
        <v>35</v>
      </c>
    </row>
    <row r="481" spans="3:7" x14ac:dyDescent="0.25">
      <c r="C481" s="26" t="s">
        <v>7778</v>
      </c>
      <c r="D481" s="27">
        <v>2355</v>
      </c>
      <c r="E481" s="24"/>
      <c r="F481" s="24"/>
      <c r="G481" s="27" t="s">
        <v>34</v>
      </c>
    </row>
    <row r="482" spans="3:7" x14ac:dyDescent="0.25">
      <c r="C482" s="26" t="s">
        <v>7777</v>
      </c>
      <c r="D482" s="27">
        <v>2522</v>
      </c>
      <c r="E482" s="24"/>
      <c r="F482" s="24"/>
      <c r="G482" s="27" t="s">
        <v>34</v>
      </c>
    </row>
    <row r="483" spans="3:7" x14ac:dyDescent="0.25">
      <c r="C483" s="26" t="s">
        <v>7776</v>
      </c>
      <c r="D483" s="27">
        <v>2410</v>
      </c>
      <c r="E483" s="24"/>
      <c r="F483" s="24"/>
      <c r="G483" s="27" t="s">
        <v>34</v>
      </c>
    </row>
    <row r="484" spans="3:7" x14ac:dyDescent="0.25">
      <c r="C484" s="26" t="s">
        <v>7775</v>
      </c>
      <c r="D484" s="27">
        <v>2768</v>
      </c>
      <c r="E484" s="24"/>
      <c r="F484" s="24"/>
      <c r="G484" s="27" t="s">
        <v>34</v>
      </c>
    </row>
    <row r="485" spans="3:7" x14ac:dyDescent="0.25">
      <c r="C485" s="26" t="s">
        <v>7774</v>
      </c>
      <c r="D485" s="27">
        <v>2388</v>
      </c>
      <c r="E485" s="24"/>
      <c r="F485" s="24"/>
      <c r="G485" s="27" t="s">
        <v>34</v>
      </c>
    </row>
    <row r="486" spans="3:7" x14ac:dyDescent="0.25">
      <c r="C486" s="26" t="s">
        <v>7773</v>
      </c>
      <c r="D486" s="27">
        <v>2316</v>
      </c>
      <c r="E486" s="24"/>
      <c r="F486" s="24"/>
      <c r="G486" s="27" t="s">
        <v>34</v>
      </c>
    </row>
    <row r="487" spans="3:7" x14ac:dyDescent="0.25">
      <c r="C487" s="26" t="s">
        <v>7772</v>
      </c>
      <c r="D487" s="27">
        <v>2279</v>
      </c>
      <c r="E487" s="24"/>
      <c r="F487" s="24"/>
      <c r="G487" s="27" t="s">
        <v>34</v>
      </c>
    </row>
    <row r="488" spans="3:7" x14ac:dyDescent="0.25">
      <c r="C488" s="26" t="s">
        <v>7771</v>
      </c>
      <c r="D488" s="27">
        <v>3322</v>
      </c>
      <c r="E488" s="24"/>
      <c r="F488" s="24"/>
      <c r="G488" s="27" t="s">
        <v>37</v>
      </c>
    </row>
    <row r="489" spans="3:7" x14ac:dyDescent="0.25">
      <c r="C489" s="26" t="s">
        <v>7770</v>
      </c>
      <c r="D489" s="27">
        <v>1289</v>
      </c>
      <c r="E489" s="24"/>
      <c r="F489" s="24"/>
      <c r="G489" s="27" t="s">
        <v>35</v>
      </c>
    </row>
    <row r="490" spans="3:7" x14ac:dyDescent="0.25">
      <c r="C490" s="26" t="s">
        <v>7769</v>
      </c>
      <c r="D490" s="27">
        <v>1117</v>
      </c>
      <c r="E490" s="24"/>
      <c r="F490" s="24"/>
      <c r="G490" s="27" t="s">
        <v>35</v>
      </c>
    </row>
    <row r="491" spans="3:7" x14ac:dyDescent="0.25">
      <c r="C491" s="26" t="s">
        <v>7768</v>
      </c>
      <c r="D491" s="27">
        <v>3338</v>
      </c>
      <c r="E491" s="24"/>
      <c r="F491" s="24"/>
      <c r="G491" s="27" t="s">
        <v>37</v>
      </c>
    </row>
    <row r="492" spans="3:7" x14ac:dyDescent="0.25">
      <c r="C492" s="26" t="s">
        <v>7767</v>
      </c>
      <c r="D492" s="27">
        <v>2684</v>
      </c>
      <c r="E492" s="24"/>
      <c r="F492" s="24"/>
      <c r="G492" s="27" t="s">
        <v>34</v>
      </c>
    </row>
    <row r="493" spans="3:7" x14ac:dyDescent="0.25">
      <c r="C493" s="26" t="s">
        <v>7766</v>
      </c>
      <c r="D493" s="27">
        <v>2953</v>
      </c>
      <c r="E493" s="24"/>
      <c r="F493" s="24"/>
      <c r="G493" s="27" t="s">
        <v>34</v>
      </c>
    </row>
    <row r="494" spans="3:7" x14ac:dyDescent="0.25">
      <c r="C494" s="26" t="s">
        <v>7765</v>
      </c>
      <c r="D494" s="27">
        <v>3085</v>
      </c>
      <c r="E494" s="24"/>
      <c r="F494" s="24"/>
      <c r="G494" s="27" t="s">
        <v>37</v>
      </c>
    </row>
    <row r="495" spans="3:7" x14ac:dyDescent="0.25">
      <c r="C495" s="26" t="s">
        <v>7764</v>
      </c>
      <c r="D495" s="27">
        <v>2659</v>
      </c>
      <c r="E495" s="24"/>
      <c r="F495" s="24"/>
      <c r="G495" s="27" t="s">
        <v>34</v>
      </c>
    </row>
    <row r="496" spans="3:7" x14ac:dyDescent="0.25">
      <c r="C496" s="26" t="s">
        <v>7763</v>
      </c>
      <c r="D496" s="27">
        <v>2732</v>
      </c>
      <c r="E496" s="24"/>
      <c r="F496" s="24"/>
      <c r="G496" s="27" t="s">
        <v>34</v>
      </c>
    </row>
    <row r="497" spans="3:7" x14ac:dyDescent="0.25">
      <c r="C497" s="26" t="s">
        <v>7762</v>
      </c>
      <c r="D497" s="27">
        <v>2786</v>
      </c>
      <c r="E497" s="24"/>
      <c r="F497" s="24"/>
      <c r="G497" s="27" t="s">
        <v>34</v>
      </c>
    </row>
    <row r="498" spans="3:7" x14ac:dyDescent="0.25">
      <c r="C498" s="26" t="s">
        <v>7761</v>
      </c>
      <c r="D498" s="27">
        <v>2985</v>
      </c>
      <c r="E498" s="24"/>
      <c r="F498" s="24"/>
      <c r="G498" s="27" t="s">
        <v>34</v>
      </c>
    </row>
    <row r="499" spans="3:7" x14ac:dyDescent="0.25">
      <c r="C499" s="26" t="s">
        <v>7760</v>
      </c>
      <c r="D499" s="27">
        <v>650</v>
      </c>
      <c r="E499" s="24"/>
      <c r="F499" s="24"/>
      <c r="G499" s="27" t="s">
        <v>38</v>
      </c>
    </row>
    <row r="500" spans="3:7" x14ac:dyDescent="0.25">
      <c r="C500" s="26" t="s">
        <v>7759</v>
      </c>
      <c r="D500" s="27">
        <v>2190</v>
      </c>
      <c r="E500" s="24"/>
      <c r="F500" s="24"/>
      <c r="G500" s="27" t="s">
        <v>34</v>
      </c>
    </row>
    <row r="501" spans="3:7" x14ac:dyDescent="0.25">
      <c r="C501" s="26" t="s">
        <v>7758</v>
      </c>
      <c r="D501" s="27">
        <v>3014</v>
      </c>
      <c r="E501" s="24"/>
      <c r="F501" s="24"/>
      <c r="G501" s="27" t="s">
        <v>37</v>
      </c>
    </row>
    <row r="502" spans="3:7" x14ac:dyDescent="0.25">
      <c r="C502" s="26" t="s">
        <v>7757</v>
      </c>
      <c r="D502" s="27">
        <v>833</v>
      </c>
      <c r="E502" s="24"/>
      <c r="F502" s="24"/>
      <c r="G502" s="27" t="s">
        <v>38</v>
      </c>
    </row>
    <row r="503" spans="3:7" x14ac:dyDescent="0.25">
      <c r="C503" s="26" t="s">
        <v>7756</v>
      </c>
      <c r="D503" s="27">
        <v>4502</v>
      </c>
      <c r="E503" s="24"/>
      <c r="F503" s="24"/>
      <c r="G503" s="27" t="s">
        <v>37</v>
      </c>
    </row>
    <row r="504" spans="3:7" x14ac:dyDescent="0.25">
      <c r="C504" s="26" t="s">
        <v>7755</v>
      </c>
      <c r="D504" s="27">
        <v>3032</v>
      </c>
      <c r="E504" s="24"/>
      <c r="F504" s="24"/>
      <c r="G504" s="27" t="s">
        <v>37</v>
      </c>
    </row>
    <row r="505" spans="3:7" x14ac:dyDescent="0.25">
      <c r="C505" s="26" t="s">
        <v>7754</v>
      </c>
      <c r="D505" s="27">
        <v>2520</v>
      </c>
      <c r="E505" s="24"/>
      <c r="F505" s="24"/>
      <c r="G505" s="27" t="s">
        <v>34</v>
      </c>
    </row>
    <row r="506" spans="3:7" x14ac:dyDescent="0.25">
      <c r="C506" s="26" t="s">
        <v>7753</v>
      </c>
      <c r="D506" s="27">
        <v>1897</v>
      </c>
      <c r="E506" s="24"/>
      <c r="F506" s="24"/>
      <c r="G506" s="27" t="s">
        <v>36</v>
      </c>
    </row>
    <row r="507" spans="3:7" x14ac:dyDescent="0.25">
      <c r="C507" s="26" t="s">
        <v>7752</v>
      </c>
      <c r="D507" s="27">
        <v>1682</v>
      </c>
      <c r="E507" s="24"/>
      <c r="F507" s="24"/>
      <c r="G507" s="27" t="s">
        <v>36</v>
      </c>
    </row>
    <row r="508" spans="3:7" x14ac:dyDescent="0.25">
      <c r="C508" s="26" t="s">
        <v>7751</v>
      </c>
      <c r="D508" s="27">
        <v>2817</v>
      </c>
      <c r="E508" s="24"/>
      <c r="F508" s="24"/>
      <c r="G508" s="27" t="s">
        <v>34</v>
      </c>
    </row>
    <row r="509" spans="3:7" x14ac:dyDescent="0.25">
      <c r="C509" s="26" t="s">
        <v>7750</v>
      </c>
      <c r="D509" s="27">
        <v>1818</v>
      </c>
      <c r="E509" s="24"/>
      <c r="F509" s="24"/>
      <c r="G509" s="27" t="s">
        <v>36</v>
      </c>
    </row>
    <row r="510" spans="3:7" x14ac:dyDescent="0.25">
      <c r="C510" s="26" t="s">
        <v>7749</v>
      </c>
      <c r="D510" s="27">
        <v>2756</v>
      </c>
      <c r="E510" s="24"/>
      <c r="F510" s="24"/>
      <c r="G510" s="27" t="s">
        <v>34</v>
      </c>
    </row>
    <row r="511" spans="3:7" x14ac:dyDescent="0.25">
      <c r="C511" s="26" t="s">
        <v>7748</v>
      </c>
      <c r="D511" s="27">
        <v>3174</v>
      </c>
      <c r="E511" s="24"/>
      <c r="F511" s="24"/>
      <c r="G511" s="27" t="s">
        <v>37</v>
      </c>
    </row>
    <row r="512" spans="3:7" x14ac:dyDescent="0.25">
      <c r="C512" s="26" t="s">
        <v>7747</v>
      </c>
      <c r="D512" s="27">
        <v>2056</v>
      </c>
      <c r="E512" s="24"/>
      <c r="F512" s="24"/>
      <c r="G512" s="27" t="s">
        <v>36</v>
      </c>
    </row>
    <row r="513" spans="3:7" x14ac:dyDescent="0.25">
      <c r="C513" s="26" t="s">
        <v>7746</v>
      </c>
      <c r="D513" s="27">
        <v>2487</v>
      </c>
      <c r="E513" s="24"/>
      <c r="F513" s="24"/>
      <c r="G513" s="27" t="s">
        <v>34</v>
      </c>
    </row>
    <row r="514" spans="3:7" x14ac:dyDescent="0.25">
      <c r="C514" s="26" t="s">
        <v>7745</v>
      </c>
      <c r="D514" s="27">
        <v>1167</v>
      </c>
      <c r="E514" s="24"/>
      <c r="F514" s="24"/>
      <c r="G514" s="27" t="s">
        <v>35</v>
      </c>
    </row>
    <row r="515" spans="3:7" x14ac:dyDescent="0.25">
      <c r="C515" s="26" t="s">
        <v>7744</v>
      </c>
      <c r="D515" s="27">
        <v>2046</v>
      </c>
      <c r="E515" s="24"/>
      <c r="F515" s="24"/>
      <c r="G515" s="27" t="s">
        <v>36</v>
      </c>
    </row>
    <row r="516" spans="3:7" x14ac:dyDescent="0.25">
      <c r="C516" s="26" t="s">
        <v>7743</v>
      </c>
      <c r="D516" s="27">
        <v>2118</v>
      </c>
      <c r="E516" s="24"/>
      <c r="F516" s="24"/>
      <c r="G516" s="27" t="s">
        <v>34</v>
      </c>
    </row>
    <row r="517" spans="3:7" x14ac:dyDescent="0.25">
      <c r="C517" s="26" t="s">
        <v>7742</v>
      </c>
      <c r="D517" s="27">
        <v>1364</v>
      </c>
      <c r="E517" s="24"/>
      <c r="F517" s="24"/>
      <c r="G517" s="27" t="s">
        <v>35</v>
      </c>
    </row>
    <row r="518" spans="3:7" x14ac:dyDescent="0.25">
      <c r="C518" s="26" t="s">
        <v>7741</v>
      </c>
      <c r="D518" s="27">
        <v>2679</v>
      </c>
      <c r="E518" s="24"/>
      <c r="F518" s="24"/>
      <c r="G518" s="27" t="s">
        <v>34</v>
      </c>
    </row>
    <row r="519" spans="3:7" x14ac:dyDescent="0.25">
      <c r="C519" s="26" t="s">
        <v>7740</v>
      </c>
      <c r="D519" s="27">
        <v>1062</v>
      </c>
      <c r="E519" s="24"/>
      <c r="F519" s="24"/>
      <c r="G519" s="27" t="s">
        <v>35</v>
      </c>
    </row>
    <row r="520" spans="3:7" x14ac:dyDescent="0.25">
      <c r="C520" s="26" t="s">
        <v>7739</v>
      </c>
      <c r="D520" s="27">
        <v>2897</v>
      </c>
      <c r="E520" s="24"/>
      <c r="F520" s="24"/>
      <c r="G520" s="27" t="s">
        <v>34</v>
      </c>
    </row>
    <row r="521" spans="3:7" x14ac:dyDescent="0.25">
      <c r="C521" s="26" t="s">
        <v>7738</v>
      </c>
      <c r="D521" s="27">
        <v>1957</v>
      </c>
      <c r="E521" s="24"/>
      <c r="F521" s="24"/>
      <c r="G521" s="27" t="s">
        <v>36</v>
      </c>
    </row>
    <row r="522" spans="3:7" x14ac:dyDescent="0.25">
      <c r="C522" s="26" t="s">
        <v>7737</v>
      </c>
      <c r="D522" s="27">
        <v>2024</v>
      </c>
      <c r="E522" s="24"/>
      <c r="F522" s="24"/>
      <c r="G522" s="27" t="s">
        <v>36</v>
      </c>
    </row>
    <row r="523" spans="3:7" x14ac:dyDescent="0.25">
      <c r="C523" s="26" t="s">
        <v>7736</v>
      </c>
      <c r="D523" s="27">
        <v>2337</v>
      </c>
      <c r="E523" s="24"/>
      <c r="F523" s="24"/>
      <c r="G523" s="27" t="s">
        <v>34</v>
      </c>
    </row>
    <row r="524" spans="3:7" x14ac:dyDescent="0.25">
      <c r="C524" s="26" t="s">
        <v>7735</v>
      </c>
      <c r="D524" s="27">
        <v>2508</v>
      </c>
      <c r="E524" s="24"/>
      <c r="F524" s="24"/>
      <c r="G524" s="27" t="s">
        <v>34</v>
      </c>
    </row>
    <row r="525" spans="3:7" x14ac:dyDescent="0.25">
      <c r="C525" s="26" t="s">
        <v>7734</v>
      </c>
      <c r="D525" s="27">
        <v>2341</v>
      </c>
      <c r="E525" s="24"/>
      <c r="F525" s="24"/>
      <c r="G525" s="27" t="s">
        <v>34</v>
      </c>
    </row>
    <row r="526" spans="3:7" x14ac:dyDescent="0.25">
      <c r="C526" s="26" t="s">
        <v>7733</v>
      </c>
      <c r="D526" s="27">
        <v>2251</v>
      </c>
      <c r="E526" s="24"/>
      <c r="F526" s="24"/>
      <c r="G526" s="27" t="s">
        <v>34</v>
      </c>
    </row>
    <row r="527" spans="3:7" x14ac:dyDescent="0.25">
      <c r="C527" s="26" t="s">
        <v>7732</v>
      </c>
      <c r="D527" s="27">
        <v>2178</v>
      </c>
      <c r="E527" s="24"/>
      <c r="F527" s="24"/>
      <c r="G527" s="27" t="s">
        <v>34</v>
      </c>
    </row>
    <row r="528" spans="3:7" x14ac:dyDescent="0.25">
      <c r="C528" s="26" t="s">
        <v>7731</v>
      </c>
      <c r="D528" s="27">
        <v>2337</v>
      </c>
      <c r="E528" s="24"/>
      <c r="F528" s="24"/>
      <c r="G528" s="27" t="s">
        <v>34</v>
      </c>
    </row>
    <row r="529" spans="3:7" x14ac:dyDescent="0.25">
      <c r="C529" s="26" t="s">
        <v>7730</v>
      </c>
      <c r="D529" s="27">
        <v>2628</v>
      </c>
      <c r="E529" s="24"/>
      <c r="F529" s="24"/>
      <c r="G529" s="27" t="s">
        <v>34</v>
      </c>
    </row>
    <row r="530" spans="3:7" x14ac:dyDescent="0.25">
      <c r="C530" s="26" t="s">
        <v>7729</v>
      </c>
      <c r="D530" s="27">
        <v>3767</v>
      </c>
      <c r="E530" s="24"/>
      <c r="F530" s="24"/>
      <c r="G530" s="27" t="s">
        <v>37</v>
      </c>
    </row>
    <row r="531" spans="3:7" x14ac:dyDescent="0.25">
      <c r="C531" s="26" t="s">
        <v>7728</v>
      </c>
      <c r="D531" s="27">
        <v>2436</v>
      </c>
      <c r="E531" s="24"/>
      <c r="F531" s="24"/>
      <c r="G531" s="27" t="s">
        <v>34</v>
      </c>
    </row>
    <row r="532" spans="3:7" x14ac:dyDescent="0.25">
      <c r="C532" s="26" t="s">
        <v>7727</v>
      </c>
      <c r="D532" s="27">
        <v>729</v>
      </c>
      <c r="E532" s="24"/>
      <c r="F532" s="24"/>
      <c r="G532" s="27" t="s">
        <v>38</v>
      </c>
    </row>
    <row r="533" spans="3:7" x14ac:dyDescent="0.25">
      <c r="C533" s="26" t="s">
        <v>7726</v>
      </c>
      <c r="D533" s="27">
        <v>2330</v>
      </c>
      <c r="E533" s="24"/>
      <c r="F533" s="24"/>
      <c r="G533" s="27" t="s">
        <v>34</v>
      </c>
    </row>
    <row r="534" spans="3:7" x14ac:dyDescent="0.25">
      <c r="C534" s="26" t="s">
        <v>7725</v>
      </c>
      <c r="D534" s="27">
        <v>3148</v>
      </c>
      <c r="E534" s="24"/>
      <c r="F534" s="24"/>
      <c r="G534" s="27" t="s">
        <v>37</v>
      </c>
    </row>
    <row r="535" spans="3:7" x14ac:dyDescent="0.25">
      <c r="C535" s="26" t="s">
        <v>7724</v>
      </c>
      <c r="D535" s="27">
        <v>2832</v>
      </c>
      <c r="E535" s="24"/>
      <c r="F535" s="24"/>
      <c r="G535" s="27" t="s">
        <v>34</v>
      </c>
    </row>
    <row r="536" spans="3:7" x14ac:dyDescent="0.25">
      <c r="C536" s="26" t="s">
        <v>7723</v>
      </c>
      <c r="D536" s="27">
        <v>2513</v>
      </c>
      <c r="E536" s="24"/>
      <c r="F536" s="24"/>
      <c r="G536" s="27" t="s">
        <v>34</v>
      </c>
    </row>
    <row r="537" spans="3:7" x14ac:dyDescent="0.25">
      <c r="C537" s="26" t="s">
        <v>7722</v>
      </c>
      <c r="D537" s="27">
        <v>3257</v>
      </c>
      <c r="E537" s="24"/>
      <c r="F537" s="24"/>
      <c r="G537" s="27" t="s">
        <v>37</v>
      </c>
    </row>
    <row r="538" spans="3:7" x14ac:dyDescent="0.25">
      <c r="C538" s="26" t="s">
        <v>7721</v>
      </c>
      <c r="D538" s="27">
        <v>3072</v>
      </c>
      <c r="E538" s="24"/>
      <c r="F538" s="24"/>
      <c r="G538" s="27" t="s">
        <v>37</v>
      </c>
    </row>
    <row r="539" spans="3:7" x14ac:dyDescent="0.25">
      <c r="C539" s="26" t="s">
        <v>7720</v>
      </c>
      <c r="D539" s="27">
        <v>2231</v>
      </c>
      <c r="E539" s="24"/>
      <c r="F539" s="24"/>
      <c r="G539" s="27" t="s">
        <v>34</v>
      </c>
    </row>
    <row r="540" spans="3:7" x14ac:dyDescent="0.25">
      <c r="C540" s="26" t="s">
        <v>7719</v>
      </c>
      <c r="D540" s="27">
        <v>3043</v>
      </c>
      <c r="E540" s="24"/>
      <c r="F540" s="24"/>
      <c r="G540" s="27" t="s">
        <v>37</v>
      </c>
    </row>
    <row r="541" spans="3:7" x14ac:dyDescent="0.25">
      <c r="C541" s="26" t="s">
        <v>7718</v>
      </c>
      <c r="D541" s="27">
        <v>2563</v>
      </c>
      <c r="E541" s="24"/>
      <c r="F541" s="24"/>
      <c r="G541" s="27" t="s">
        <v>34</v>
      </c>
    </row>
    <row r="542" spans="3:7" x14ac:dyDescent="0.25">
      <c r="C542" s="26" t="s">
        <v>7717</v>
      </c>
      <c r="D542" s="27">
        <v>2597</v>
      </c>
      <c r="E542" s="24"/>
      <c r="F542" s="24"/>
      <c r="G542" s="27" t="s">
        <v>34</v>
      </c>
    </row>
    <row r="543" spans="3:7" x14ac:dyDescent="0.25">
      <c r="C543" s="26" t="s">
        <v>7716</v>
      </c>
      <c r="D543" s="27">
        <v>1167</v>
      </c>
      <c r="E543" s="24"/>
      <c r="F543" s="24"/>
      <c r="G543" s="27" t="s">
        <v>35</v>
      </c>
    </row>
    <row r="544" spans="3:7" x14ac:dyDescent="0.25">
      <c r="C544" s="26" t="s">
        <v>7715</v>
      </c>
      <c r="D544" s="27">
        <v>2720</v>
      </c>
      <c r="E544" s="24"/>
      <c r="F544" s="24"/>
      <c r="G544" s="27" t="s">
        <v>34</v>
      </c>
    </row>
    <row r="545" spans="3:7" x14ac:dyDescent="0.25">
      <c r="C545" s="26" t="s">
        <v>7714</v>
      </c>
      <c r="D545" s="27">
        <v>2536</v>
      </c>
      <c r="E545" s="24"/>
      <c r="F545" s="24"/>
      <c r="G545" s="27" t="s">
        <v>34</v>
      </c>
    </row>
    <row r="546" spans="3:7" x14ac:dyDescent="0.25">
      <c r="C546" s="26" t="s">
        <v>7713</v>
      </c>
      <c r="D546" s="27">
        <v>2300</v>
      </c>
      <c r="E546" s="24"/>
      <c r="F546" s="24"/>
      <c r="G546" s="27" t="s">
        <v>34</v>
      </c>
    </row>
    <row r="547" spans="3:7" x14ac:dyDescent="0.25">
      <c r="C547" s="26" t="s">
        <v>7712</v>
      </c>
      <c r="D547" s="27">
        <v>2776</v>
      </c>
      <c r="E547" s="24"/>
      <c r="F547" s="24"/>
      <c r="G547" s="27" t="s">
        <v>34</v>
      </c>
    </row>
    <row r="548" spans="3:7" x14ac:dyDescent="0.25">
      <c r="C548" s="26" t="s">
        <v>7711</v>
      </c>
      <c r="D548" s="27">
        <v>2631</v>
      </c>
      <c r="E548" s="24"/>
      <c r="F548" s="24"/>
      <c r="G548" s="27" t="s">
        <v>34</v>
      </c>
    </row>
    <row r="549" spans="3:7" x14ac:dyDescent="0.25">
      <c r="C549" s="26" t="s">
        <v>7710</v>
      </c>
      <c r="D549" s="27">
        <v>1185</v>
      </c>
      <c r="E549" s="24"/>
      <c r="F549" s="24"/>
      <c r="G549" s="27" t="s">
        <v>35</v>
      </c>
    </row>
    <row r="550" spans="3:7" x14ac:dyDescent="0.25">
      <c r="C550" s="26" t="s">
        <v>7709</v>
      </c>
      <c r="D550" s="27">
        <v>824</v>
      </c>
      <c r="E550" s="24"/>
      <c r="F550" s="24">
        <v>0</v>
      </c>
      <c r="G550" s="27" t="s">
        <v>38</v>
      </c>
    </row>
    <row r="551" spans="3:7" x14ac:dyDescent="0.25">
      <c r="C551" s="26" t="s">
        <v>7708</v>
      </c>
      <c r="D551" s="27">
        <v>2383</v>
      </c>
      <c r="E551" s="24"/>
      <c r="F551" s="24"/>
      <c r="G551" s="27" t="s">
        <v>34</v>
      </c>
    </row>
    <row r="552" spans="3:7" x14ac:dyDescent="0.25">
      <c r="C552" s="26" t="s">
        <v>7707</v>
      </c>
      <c r="D552" s="27">
        <v>2172</v>
      </c>
      <c r="E552" s="24"/>
      <c r="F552" s="24"/>
      <c r="G552" s="27" t="s">
        <v>34</v>
      </c>
    </row>
    <row r="553" spans="3:7" x14ac:dyDescent="0.25">
      <c r="C553" s="26" t="s">
        <v>7706</v>
      </c>
      <c r="D553" s="27">
        <v>2079</v>
      </c>
      <c r="E553" s="24"/>
      <c r="F553" s="24"/>
      <c r="G553" s="27" t="s">
        <v>36</v>
      </c>
    </row>
    <row r="554" spans="3:7" x14ac:dyDescent="0.25">
      <c r="C554" s="26" t="s">
        <v>7705</v>
      </c>
      <c r="D554" s="27">
        <v>2877</v>
      </c>
      <c r="E554" s="24"/>
      <c r="F554" s="24"/>
      <c r="G554" s="27" t="s">
        <v>34</v>
      </c>
    </row>
    <row r="555" spans="3:7" x14ac:dyDescent="0.25">
      <c r="C555" s="26" t="s">
        <v>7704</v>
      </c>
      <c r="D555" s="27">
        <v>2489</v>
      </c>
      <c r="E555" s="24"/>
      <c r="F555" s="24"/>
      <c r="G555" s="27" t="s">
        <v>34</v>
      </c>
    </row>
    <row r="556" spans="3:7" x14ac:dyDescent="0.25">
      <c r="C556" s="26" t="s">
        <v>7703</v>
      </c>
      <c r="D556" s="27">
        <v>1306</v>
      </c>
      <c r="E556" s="24"/>
      <c r="F556" s="24"/>
      <c r="G556" s="27" t="s">
        <v>35</v>
      </c>
    </row>
    <row r="557" spans="3:7" x14ac:dyDescent="0.25">
      <c r="C557" s="26" t="s">
        <v>7702</v>
      </c>
      <c r="D557" s="27">
        <v>2960</v>
      </c>
      <c r="E557" s="24"/>
      <c r="F557" s="24"/>
      <c r="G557" s="27" t="s">
        <v>34</v>
      </c>
    </row>
    <row r="558" spans="3:7" x14ac:dyDescent="0.25">
      <c r="C558" s="26" t="s">
        <v>7701</v>
      </c>
      <c r="D558" s="27">
        <v>2688</v>
      </c>
      <c r="E558" s="24"/>
      <c r="F558" s="24"/>
      <c r="G558" s="27" t="s">
        <v>34</v>
      </c>
    </row>
    <row r="559" spans="3:7" x14ac:dyDescent="0.25">
      <c r="C559" s="26" t="s">
        <v>7700</v>
      </c>
      <c r="D559" s="27">
        <v>2841</v>
      </c>
      <c r="E559" s="24"/>
      <c r="F559" s="24"/>
      <c r="G559" s="27" t="s">
        <v>34</v>
      </c>
    </row>
    <row r="560" spans="3:7" x14ac:dyDescent="0.25">
      <c r="C560" s="26" t="s">
        <v>7699</v>
      </c>
      <c r="D560" s="27">
        <v>1437</v>
      </c>
      <c r="E560" s="24"/>
      <c r="F560" s="24"/>
      <c r="G560" s="27" t="s">
        <v>36</v>
      </c>
    </row>
    <row r="561" spans="3:7" x14ac:dyDescent="0.25">
      <c r="C561" s="26" t="s">
        <v>7698</v>
      </c>
      <c r="D561" s="27">
        <v>1344</v>
      </c>
      <c r="E561" s="24"/>
      <c r="F561" s="24"/>
      <c r="G561" s="27" t="s">
        <v>35</v>
      </c>
    </row>
    <row r="562" spans="3:7" x14ac:dyDescent="0.25">
      <c r="C562" s="26" t="s">
        <v>7697</v>
      </c>
      <c r="D562" s="27">
        <v>1292</v>
      </c>
      <c r="E562" s="24"/>
      <c r="F562" s="24"/>
      <c r="G562" s="27" t="s">
        <v>35</v>
      </c>
    </row>
    <row r="563" spans="3:7" x14ac:dyDescent="0.25">
      <c r="C563" s="26" t="s">
        <v>7696</v>
      </c>
      <c r="D563" s="27">
        <v>3186</v>
      </c>
      <c r="E563" s="24"/>
      <c r="F563" s="24"/>
      <c r="G563" s="27" t="s">
        <v>37</v>
      </c>
    </row>
    <row r="564" spans="3:7" x14ac:dyDescent="0.25">
      <c r="C564" s="26" t="s">
        <v>7695</v>
      </c>
      <c r="D564" s="27">
        <v>1270</v>
      </c>
      <c r="E564" s="24"/>
      <c r="F564" s="24"/>
      <c r="G564" s="27" t="s">
        <v>35</v>
      </c>
    </row>
    <row r="565" spans="3:7" x14ac:dyDescent="0.25">
      <c r="C565" s="26" t="s">
        <v>7694</v>
      </c>
      <c r="D565" s="27">
        <v>2578</v>
      </c>
      <c r="E565" s="24"/>
      <c r="F565" s="24"/>
      <c r="G565" s="27" t="s">
        <v>34</v>
      </c>
    </row>
    <row r="566" spans="3:7" x14ac:dyDescent="0.25">
      <c r="C566" s="26" t="s">
        <v>7693</v>
      </c>
      <c r="D566" s="27">
        <v>2496</v>
      </c>
      <c r="E566" s="24"/>
      <c r="F566" s="24"/>
      <c r="G566" s="27" t="s">
        <v>34</v>
      </c>
    </row>
    <row r="567" spans="3:7" x14ac:dyDescent="0.25">
      <c r="C567" s="26" t="s">
        <v>7692</v>
      </c>
      <c r="D567" s="27">
        <v>2595</v>
      </c>
      <c r="E567" s="24"/>
      <c r="F567" s="24"/>
      <c r="G567" s="27" t="s">
        <v>34</v>
      </c>
    </row>
    <row r="568" spans="3:7" x14ac:dyDescent="0.25">
      <c r="C568" s="26" t="s">
        <v>7691</v>
      </c>
      <c r="D568" s="27">
        <v>3158</v>
      </c>
      <c r="E568" s="24"/>
      <c r="F568" s="24"/>
      <c r="G568" s="27" t="s">
        <v>37</v>
      </c>
    </row>
    <row r="569" spans="3:7" x14ac:dyDescent="0.25">
      <c r="C569" s="26" t="s">
        <v>7690</v>
      </c>
      <c r="D569" s="27">
        <v>2676</v>
      </c>
      <c r="E569" s="24"/>
      <c r="F569" s="24"/>
      <c r="G569" s="27" t="s">
        <v>34</v>
      </c>
    </row>
    <row r="570" spans="3:7" x14ac:dyDescent="0.25">
      <c r="C570" s="26" t="s">
        <v>7689</v>
      </c>
      <c r="D570" s="27">
        <v>2557</v>
      </c>
      <c r="E570" s="24"/>
      <c r="F570" s="24"/>
      <c r="G570" s="27" t="s">
        <v>34</v>
      </c>
    </row>
    <row r="571" spans="3:7" x14ac:dyDescent="0.25">
      <c r="C571" s="26" t="s">
        <v>7688</v>
      </c>
      <c r="D571" s="27">
        <v>1665</v>
      </c>
      <c r="E571" s="24"/>
      <c r="F571" s="24"/>
      <c r="G571" s="27" t="s">
        <v>36</v>
      </c>
    </row>
    <row r="572" spans="3:7" x14ac:dyDescent="0.25">
      <c r="C572" s="26" t="s">
        <v>7687</v>
      </c>
      <c r="D572" s="27">
        <v>2036</v>
      </c>
      <c r="E572" s="24"/>
      <c r="F572" s="24"/>
      <c r="G572" s="27" t="s">
        <v>36</v>
      </c>
    </row>
    <row r="573" spans="3:7" x14ac:dyDescent="0.25">
      <c r="C573" s="26" t="s">
        <v>7686</v>
      </c>
      <c r="D573" s="27">
        <v>3790</v>
      </c>
      <c r="E573" s="24"/>
      <c r="F573" s="24"/>
      <c r="G573" s="27" t="s">
        <v>37</v>
      </c>
    </row>
    <row r="574" spans="3:7" x14ac:dyDescent="0.25">
      <c r="C574" s="26" t="s">
        <v>7685</v>
      </c>
      <c r="D574" s="27">
        <v>2199</v>
      </c>
      <c r="E574" s="24"/>
      <c r="F574" s="24"/>
      <c r="G574" s="27" t="s">
        <v>34</v>
      </c>
    </row>
    <row r="575" spans="3:7" x14ac:dyDescent="0.25">
      <c r="C575" s="26" t="s">
        <v>7684</v>
      </c>
      <c r="D575" s="27">
        <v>2416</v>
      </c>
      <c r="E575" s="24"/>
      <c r="F575" s="24"/>
      <c r="G575" s="27" t="s">
        <v>34</v>
      </c>
    </row>
    <row r="576" spans="3:7" x14ac:dyDescent="0.25">
      <c r="C576" s="26" t="s">
        <v>7683</v>
      </c>
      <c r="D576" s="27">
        <v>1516</v>
      </c>
      <c r="E576" s="24"/>
      <c r="F576" s="24"/>
      <c r="G576" s="27" t="s">
        <v>36</v>
      </c>
    </row>
    <row r="577" spans="3:7" x14ac:dyDescent="0.25">
      <c r="C577" s="26" t="s">
        <v>7682</v>
      </c>
      <c r="D577" s="27">
        <v>2479</v>
      </c>
      <c r="E577" s="24"/>
      <c r="F577" s="24"/>
      <c r="G577" s="27" t="s">
        <v>34</v>
      </c>
    </row>
    <row r="578" spans="3:7" x14ac:dyDescent="0.25">
      <c r="C578" s="26" t="s">
        <v>7681</v>
      </c>
      <c r="D578" s="27">
        <v>2277</v>
      </c>
      <c r="E578" s="24"/>
      <c r="F578" s="24"/>
      <c r="G578" s="27" t="s">
        <v>34</v>
      </c>
    </row>
    <row r="579" spans="3:7" x14ac:dyDescent="0.25">
      <c r="C579" s="26" t="s">
        <v>7680</v>
      </c>
      <c r="D579" s="27">
        <v>2479</v>
      </c>
      <c r="E579" s="24"/>
      <c r="F579" s="24"/>
      <c r="G579" s="27" t="s">
        <v>34</v>
      </c>
    </row>
    <row r="580" spans="3:7" x14ac:dyDescent="0.25">
      <c r="C580" s="26" t="s">
        <v>7679</v>
      </c>
      <c r="D580" s="27">
        <v>2473</v>
      </c>
      <c r="E580" s="24"/>
      <c r="F580" s="24"/>
      <c r="G580" s="27" t="s">
        <v>34</v>
      </c>
    </row>
    <row r="581" spans="3:7" x14ac:dyDescent="0.25">
      <c r="C581" s="26" t="s">
        <v>7678</v>
      </c>
      <c r="D581" s="27">
        <v>2040</v>
      </c>
      <c r="E581" s="24"/>
      <c r="F581" s="24"/>
      <c r="G581" s="27" t="s">
        <v>36</v>
      </c>
    </row>
    <row r="582" spans="3:7" x14ac:dyDescent="0.25">
      <c r="C582" s="26" t="s">
        <v>7677</v>
      </c>
      <c r="D582" s="27">
        <v>2060</v>
      </c>
      <c r="E582" s="24"/>
      <c r="F582" s="24"/>
      <c r="G582" s="27" t="s">
        <v>36</v>
      </c>
    </row>
    <row r="583" spans="3:7" x14ac:dyDescent="0.25">
      <c r="C583" s="26" t="s">
        <v>7676</v>
      </c>
      <c r="D583" s="27">
        <v>2108</v>
      </c>
      <c r="E583" s="24"/>
      <c r="F583" s="24"/>
      <c r="G583" s="27" t="s">
        <v>34</v>
      </c>
    </row>
    <row r="584" spans="3:7" x14ac:dyDescent="0.25">
      <c r="C584" s="26" t="s">
        <v>7675</v>
      </c>
      <c r="D584" s="27">
        <v>2563</v>
      </c>
      <c r="E584" s="24"/>
      <c r="F584" s="24"/>
      <c r="G584" s="27" t="s">
        <v>34</v>
      </c>
    </row>
    <row r="585" spans="3:7" x14ac:dyDescent="0.25">
      <c r="C585" s="26" t="s">
        <v>7674</v>
      </c>
      <c r="D585" s="27">
        <v>1994</v>
      </c>
      <c r="E585" s="24"/>
      <c r="F585" s="24"/>
      <c r="G585" s="27" t="s">
        <v>36</v>
      </c>
    </row>
    <row r="586" spans="3:7" x14ac:dyDescent="0.25">
      <c r="C586" s="26" t="s">
        <v>7673</v>
      </c>
      <c r="D586" s="27">
        <v>2680</v>
      </c>
      <c r="E586" s="24"/>
      <c r="F586" s="24"/>
      <c r="G586" s="27" t="s">
        <v>34</v>
      </c>
    </row>
    <row r="587" spans="3:7" x14ac:dyDescent="0.25">
      <c r="C587" s="26" t="s">
        <v>7672</v>
      </c>
      <c r="D587" s="27">
        <v>2619</v>
      </c>
      <c r="E587" s="24"/>
      <c r="F587" s="24"/>
      <c r="G587" s="27" t="s">
        <v>34</v>
      </c>
    </row>
    <row r="588" spans="3:7" x14ac:dyDescent="0.25">
      <c r="C588" s="26" t="s">
        <v>7671</v>
      </c>
      <c r="D588" s="27">
        <v>2619</v>
      </c>
      <c r="E588" s="24"/>
      <c r="F588" s="24"/>
      <c r="G588" s="27" t="s">
        <v>34</v>
      </c>
    </row>
    <row r="589" spans="3:7" x14ac:dyDescent="0.25">
      <c r="C589" s="26" t="s">
        <v>7670</v>
      </c>
      <c r="D589" s="27">
        <v>2247</v>
      </c>
      <c r="E589" s="24"/>
      <c r="F589" s="24"/>
      <c r="G589" s="27" t="s">
        <v>34</v>
      </c>
    </row>
    <row r="590" spans="3:7" x14ac:dyDescent="0.25">
      <c r="C590" s="26" t="s">
        <v>7669</v>
      </c>
      <c r="D590" s="27">
        <v>2344</v>
      </c>
      <c r="E590" s="24"/>
      <c r="F590" s="24"/>
      <c r="G590" s="27" t="s">
        <v>34</v>
      </c>
    </row>
    <row r="591" spans="3:7" x14ac:dyDescent="0.25">
      <c r="C591" s="26" t="s">
        <v>7668</v>
      </c>
      <c r="D591" s="27">
        <v>3364</v>
      </c>
      <c r="E591" s="24"/>
      <c r="F591" s="24"/>
      <c r="G591" s="27" t="s">
        <v>37</v>
      </c>
    </row>
    <row r="592" spans="3:7" x14ac:dyDescent="0.25">
      <c r="C592" s="26" t="s">
        <v>7667</v>
      </c>
      <c r="D592" s="27">
        <v>1134</v>
      </c>
      <c r="E592" s="24"/>
      <c r="F592" s="24"/>
      <c r="G592" s="27" t="s">
        <v>35</v>
      </c>
    </row>
    <row r="593" spans="3:7" x14ac:dyDescent="0.25">
      <c r="C593" s="26" t="s">
        <v>7666</v>
      </c>
      <c r="D593" s="27">
        <v>2619</v>
      </c>
      <c r="E593" s="24"/>
      <c r="F593" s="24"/>
      <c r="G593" s="27" t="s">
        <v>34</v>
      </c>
    </row>
    <row r="594" spans="3:7" x14ac:dyDescent="0.25">
      <c r="C594" s="26" t="s">
        <v>7665</v>
      </c>
      <c r="D594" s="27">
        <v>1577</v>
      </c>
      <c r="E594" s="24"/>
      <c r="F594" s="24"/>
      <c r="G594" s="27" t="s">
        <v>36</v>
      </c>
    </row>
    <row r="595" spans="3:7" x14ac:dyDescent="0.25">
      <c r="C595" s="26" t="s">
        <v>7664</v>
      </c>
      <c r="D595" s="27">
        <v>1026</v>
      </c>
      <c r="E595" s="24"/>
      <c r="F595" s="24"/>
      <c r="G595" s="27" t="s">
        <v>35</v>
      </c>
    </row>
    <row r="596" spans="3:7" x14ac:dyDescent="0.25">
      <c r="C596" s="26" t="s">
        <v>7663</v>
      </c>
      <c r="D596" s="27">
        <v>1532</v>
      </c>
      <c r="E596" s="24"/>
      <c r="F596" s="24"/>
      <c r="G596" s="27" t="s">
        <v>36</v>
      </c>
    </row>
    <row r="597" spans="3:7" x14ac:dyDescent="0.25">
      <c r="C597" s="26" t="s">
        <v>7662</v>
      </c>
      <c r="D597" s="27">
        <v>2436</v>
      </c>
      <c r="E597" s="24"/>
      <c r="F597" s="24"/>
      <c r="G597" s="27" t="s">
        <v>34</v>
      </c>
    </row>
    <row r="598" spans="3:7" x14ac:dyDescent="0.25">
      <c r="C598" s="26" t="s">
        <v>7661</v>
      </c>
      <c r="D598" s="27">
        <v>2315</v>
      </c>
      <c r="E598" s="24"/>
      <c r="F598" s="24"/>
      <c r="G598" s="27" t="s">
        <v>34</v>
      </c>
    </row>
    <row r="599" spans="3:7" x14ac:dyDescent="0.25">
      <c r="C599" s="26" t="s">
        <v>7660</v>
      </c>
      <c r="D599" s="27">
        <v>2764</v>
      </c>
      <c r="E599" s="24"/>
      <c r="F599" s="24"/>
      <c r="G599" s="27" t="s">
        <v>34</v>
      </c>
    </row>
    <row r="600" spans="3:7" x14ac:dyDescent="0.25">
      <c r="C600" s="26" t="s">
        <v>7659</v>
      </c>
      <c r="D600" s="27">
        <v>2399</v>
      </c>
      <c r="E600" s="24"/>
      <c r="F600" s="24"/>
      <c r="G600" s="27" t="s">
        <v>34</v>
      </c>
    </row>
    <row r="601" spans="3:7" x14ac:dyDescent="0.25">
      <c r="C601" s="26" t="s">
        <v>7658</v>
      </c>
      <c r="D601" s="27">
        <v>4043</v>
      </c>
      <c r="E601" s="24"/>
      <c r="F601" s="24"/>
      <c r="G601" s="27" t="s">
        <v>37</v>
      </c>
    </row>
    <row r="602" spans="3:7" x14ac:dyDescent="0.25">
      <c r="C602" s="26" t="s">
        <v>7657</v>
      </c>
      <c r="D602" s="27">
        <v>3000</v>
      </c>
      <c r="E602" s="24"/>
      <c r="F602" s="24"/>
      <c r="G602" s="27" t="s">
        <v>34</v>
      </c>
    </row>
    <row r="603" spans="3:7" x14ac:dyDescent="0.25">
      <c r="C603" s="26" t="s">
        <v>7656</v>
      </c>
      <c r="D603" s="27">
        <v>2922</v>
      </c>
      <c r="E603" s="24"/>
      <c r="F603" s="24"/>
      <c r="G603" s="27" t="s">
        <v>34</v>
      </c>
    </row>
    <row r="604" spans="3:7" x14ac:dyDescent="0.25">
      <c r="C604" s="26" t="s">
        <v>7655</v>
      </c>
      <c r="D604" s="27">
        <v>3073</v>
      </c>
      <c r="E604" s="24"/>
      <c r="F604" s="24"/>
      <c r="G604" s="27" t="s">
        <v>37</v>
      </c>
    </row>
    <row r="605" spans="3:7" x14ac:dyDescent="0.25">
      <c r="C605" s="26" t="s">
        <v>7654</v>
      </c>
      <c r="D605" s="27">
        <v>2591</v>
      </c>
      <c r="E605" s="24"/>
      <c r="F605" s="24"/>
      <c r="G605" s="27" t="s">
        <v>34</v>
      </c>
    </row>
    <row r="606" spans="3:7" x14ac:dyDescent="0.25">
      <c r="C606" s="26" t="s">
        <v>7653</v>
      </c>
      <c r="D606" s="27">
        <v>2958</v>
      </c>
      <c r="E606" s="24"/>
      <c r="F606" s="24"/>
      <c r="G606" s="27" t="s">
        <v>34</v>
      </c>
    </row>
    <row r="607" spans="3:7" x14ac:dyDescent="0.25">
      <c r="C607" s="26" t="s">
        <v>7652</v>
      </c>
      <c r="D607" s="27">
        <v>1700</v>
      </c>
      <c r="E607" s="24"/>
      <c r="F607" s="24"/>
      <c r="G607" s="27" t="s">
        <v>36</v>
      </c>
    </row>
    <row r="608" spans="3:7" x14ac:dyDescent="0.25">
      <c r="C608" s="26" t="s">
        <v>7651</v>
      </c>
      <c r="D608" s="27">
        <v>2340</v>
      </c>
      <c r="E608" s="24"/>
      <c r="F608" s="24"/>
      <c r="G608" s="27" t="s">
        <v>34</v>
      </c>
    </row>
    <row r="609" spans="3:7" x14ac:dyDescent="0.25">
      <c r="C609" s="26" t="s">
        <v>7650</v>
      </c>
      <c r="D609" s="27">
        <v>2350</v>
      </c>
      <c r="E609" s="24"/>
      <c r="F609" s="24"/>
      <c r="G609" s="27" t="s">
        <v>34</v>
      </c>
    </row>
    <row r="610" spans="3:7" x14ac:dyDescent="0.25">
      <c r="C610" s="26" t="s">
        <v>7649</v>
      </c>
      <c r="D610" s="27">
        <v>2046</v>
      </c>
      <c r="E610" s="24"/>
      <c r="F610" s="24"/>
      <c r="G610" s="27" t="s">
        <v>36</v>
      </c>
    </row>
    <row r="611" spans="3:7" x14ac:dyDescent="0.25">
      <c r="C611" s="26" t="s">
        <v>7648</v>
      </c>
      <c r="D611" s="27">
        <v>2634</v>
      </c>
      <c r="E611" s="24"/>
      <c r="F611" s="24"/>
      <c r="G611" s="27" t="s">
        <v>34</v>
      </c>
    </row>
    <row r="612" spans="3:7" x14ac:dyDescent="0.25">
      <c r="C612" s="26" t="s">
        <v>7647</v>
      </c>
      <c r="D612" s="27">
        <v>2628</v>
      </c>
      <c r="E612" s="24"/>
      <c r="F612" s="24"/>
      <c r="G612" s="27" t="s">
        <v>34</v>
      </c>
    </row>
    <row r="613" spans="3:7" x14ac:dyDescent="0.25">
      <c r="C613" s="26" t="s">
        <v>7646</v>
      </c>
      <c r="D613" s="27">
        <v>2428</v>
      </c>
      <c r="E613" s="24"/>
      <c r="F613" s="24"/>
      <c r="G613" s="27" t="s">
        <v>34</v>
      </c>
    </row>
    <row r="614" spans="3:7" x14ac:dyDescent="0.25">
      <c r="C614" s="26" t="s">
        <v>7645</v>
      </c>
      <c r="D614" s="27">
        <v>2127</v>
      </c>
      <c r="E614" s="24"/>
      <c r="F614" s="24"/>
      <c r="G614" s="27" t="s">
        <v>34</v>
      </c>
    </row>
    <row r="615" spans="3:7" x14ac:dyDescent="0.25">
      <c r="C615" s="26" t="s">
        <v>7644</v>
      </c>
      <c r="D615" s="27">
        <v>2259</v>
      </c>
      <c r="E615" s="24"/>
      <c r="F615" s="24"/>
      <c r="G615" s="27" t="s">
        <v>34</v>
      </c>
    </row>
    <row r="616" spans="3:7" x14ac:dyDescent="0.25">
      <c r="C616" s="26" t="s">
        <v>7643</v>
      </c>
      <c r="D616" s="27">
        <v>2220</v>
      </c>
      <c r="E616" s="24"/>
      <c r="F616" s="24"/>
      <c r="G616" s="27" t="s">
        <v>34</v>
      </c>
    </row>
    <row r="617" spans="3:7" x14ac:dyDescent="0.25">
      <c r="C617" s="26" t="s">
        <v>7642</v>
      </c>
      <c r="D617" s="27">
        <v>1906</v>
      </c>
      <c r="E617" s="24"/>
      <c r="F617" s="24"/>
      <c r="G617" s="27" t="s">
        <v>36</v>
      </c>
    </row>
    <row r="618" spans="3:7" x14ac:dyDescent="0.25">
      <c r="C618" s="26" t="s">
        <v>7641</v>
      </c>
      <c r="D618" s="27">
        <v>2318</v>
      </c>
      <c r="E618" s="24"/>
      <c r="F618" s="24"/>
      <c r="G618" s="27" t="s">
        <v>34</v>
      </c>
    </row>
    <row r="619" spans="3:7" x14ac:dyDescent="0.25">
      <c r="C619" s="26" t="s">
        <v>7640</v>
      </c>
      <c r="D619" s="27">
        <v>2758</v>
      </c>
      <c r="E619" s="24"/>
      <c r="F619" s="24"/>
      <c r="G619" s="27" t="s">
        <v>34</v>
      </c>
    </row>
    <row r="620" spans="3:7" x14ac:dyDescent="0.25">
      <c r="C620" s="26" t="s">
        <v>7639</v>
      </c>
      <c r="D620" s="27">
        <v>4264</v>
      </c>
      <c r="E620" s="24"/>
      <c r="F620" s="24"/>
      <c r="G620" s="27" t="s">
        <v>37</v>
      </c>
    </row>
    <row r="621" spans="3:7" x14ac:dyDescent="0.25">
      <c r="C621" s="26" t="s">
        <v>7638</v>
      </c>
      <c r="D621" s="27">
        <v>2441</v>
      </c>
      <c r="E621" s="24"/>
      <c r="F621" s="24"/>
      <c r="G621" s="27" t="s">
        <v>34</v>
      </c>
    </row>
    <row r="622" spans="3:7" x14ac:dyDescent="0.25">
      <c r="C622" s="26" t="s">
        <v>7637</v>
      </c>
      <c r="D622" s="27">
        <v>2659</v>
      </c>
      <c r="E622" s="24"/>
      <c r="F622" s="24"/>
      <c r="G622" s="27" t="s">
        <v>34</v>
      </c>
    </row>
    <row r="623" spans="3:7" x14ac:dyDescent="0.25">
      <c r="C623" s="26" t="s">
        <v>7636</v>
      </c>
      <c r="D623" s="27">
        <v>1118</v>
      </c>
      <c r="E623" s="24"/>
      <c r="F623" s="24"/>
      <c r="G623" s="27" t="s">
        <v>35</v>
      </c>
    </row>
    <row r="624" spans="3:7" x14ac:dyDescent="0.25">
      <c r="C624" s="26" t="s">
        <v>7636</v>
      </c>
      <c r="D624" s="27">
        <v>1118</v>
      </c>
      <c r="E624" s="24"/>
      <c r="F624" s="24"/>
      <c r="G624" s="27" t="s">
        <v>35</v>
      </c>
    </row>
    <row r="625" spans="3:7" x14ac:dyDescent="0.25">
      <c r="C625" s="26" t="s">
        <v>7635</v>
      </c>
      <c r="D625" s="27">
        <v>1190</v>
      </c>
      <c r="E625" s="24"/>
      <c r="F625" s="24"/>
      <c r="G625" s="27" t="s">
        <v>35</v>
      </c>
    </row>
    <row r="626" spans="3:7" x14ac:dyDescent="0.25">
      <c r="C626" s="26" t="s">
        <v>7634</v>
      </c>
      <c r="D626" s="27">
        <v>1913</v>
      </c>
      <c r="E626" s="24"/>
      <c r="F626" s="24">
        <v>-10</v>
      </c>
      <c r="G626" s="27" t="s">
        <v>36</v>
      </c>
    </row>
    <row r="627" spans="3:7" x14ac:dyDescent="0.25">
      <c r="C627" s="26" t="s">
        <v>7633</v>
      </c>
      <c r="D627" s="27">
        <v>3001</v>
      </c>
      <c r="E627" s="24"/>
      <c r="F627" s="24"/>
      <c r="G627" s="27" t="s">
        <v>37</v>
      </c>
    </row>
    <row r="628" spans="3:7" x14ac:dyDescent="0.25">
      <c r="C628" s="26" t="s">
        <v>7632</v>
      </c>
      <c r="D628" s="27">
        <v>2409</v>
      </c>
      <c r="E628" s="24"/>
      <c r="F628" s="24"/>
      <c r="G628" s="27" t="s">
        <v>34</v>
      </c>
    </row>
    <row r="629" spans="3:7" x14ac:dyDescent="0.25">
      <c r="C629" s="26" t="s">
        <v>7631</v>
      </c>
      <c r="D629" s="27">
        <v>1333</v>
      </c>
      <c r="E629" s="24"/>
      <c r="F629" s="24"/>
      <c r="G629" s="27" t="s">
        <v>35</v>
      </c>
    </row>
    <row r="630" spans="3:7" x14ac:dyDescent="0.25">
      <c r="C630" s="26" t="s">
        <v>7630</v>
      </c>
      <c r="D630" s="27">
        <v>1804</v>
      </c>
      <c r="E630" s="24"/>
      <c r="F630" s="24"/>
      <c r="G630" s="27" t="s">
        <v>36</v>
      </c>
    </row>
    <row r="631" spans="3:7" x14ac:dyDescent="0.25">
      <c r="C631" s="26" t="s">
        <v>7629</v>
      </c>
      <c r="D631" s="27">
        <v>2515</v>
      </c>
      <c r="E631" s="24"/>
      <c r="F631" s="24"/>
      <c r="G631" s="27" t="s">
        <v>34</v>
      </c>
    </row>
    <row r="632" spans="3:7" x14ac:dyDescent="0.25">
      <c r="C632" s="26" t="s">
        <v>7628</v>
      </c>
      <c r="D632" s="27">
        <v>2741</v>
      </c>
      <c r="E632" s="24"/>
      <c r="F632" s="24"/>
      <c r="G632" s="27" t="s">
        <v>34</v>
      </c>
    </row>
    <row r="633" spans="3:7" x14ac:dyDescent="0.25">
      <c r="C633" s="26" t="s">
        <v>7627</v>
      </c>
      <c r="D633" s="27">
        <v>1251</v>
      </c>
      <c r="E633" s="24"/>
      <c r="F633" s="24"/>
      <c r="G633" s="27" t="s">
        <v>35</v>
      </c>
    </row>
    <row r="634" spans="3:7" x14ac:dyDescent="0.25">
      <c r="C634" s="26" t="s">
        <v>7626</v>
      </c>
      <c r="D634" s="27">
        <v>2091</v>
      </c>
      <c r="E634" s="24"/>
      <c r="F634" s="24"/>
      <c r="G634" s="27" t="s">
        <v>36</v>
      </c>
    </row>
    <row r="635" spans="3:7" x14ac:dyDescent="0.25">
      <c r="C635" s="26" t="s">
        <v>7625</v>
      </c>
      <c r="D635" s="27">
        <v>1429</v>
      </c>
      <c r="E635" s="24"/>
      <c r="F635" s="24"/>
      <c r="G635" s="27" t="s">
        <v>36</v>
      </c>
    </row>
    <row r="636" spans="3:7" x14ac:dyDescent="0.25">
      <c r="C636" s="26" t="s">
        <v>7624</v>
      </c>
      <c r="D636" s="27">
        <v>2122</v>
      </c>
      <c r="E636" s="24"/>
      <c r="F636" s="24"/>
      <c r="G636" s="27" t="s">
        <v>34</v>
      </c>
    </row>
    <row r="637" spans="3:7" x14ac:dyDescent="0.25">
      <c r="C637" s="26" t="s">
        <v>7623</v>
      </c>
      <c r="D637" s="27">
        <v>1383</v>
      </c>
      <c r="E637" s="24"/>
      <c r="F637" s="24"/>
      <c r="G637" s="27" t="s">
        <v>35</v>
      </c>
    </row>
    <row r="638" spans="3:7" x14ac:dyDescent="0.25">
      <c r="C638" s="26" t="s">
        <v>7622</v>
      </c>
      <c r="D638" s="27">
        <v>3107</v>
      </c>
      <c r="E638" s="24"/>
      <c r="F638" s="24"/>
      <c r="G638" s="27" t="s">
        <v>37</v>
      </c>
    </row>
    <row r="639" spans="3:7" x14ac:dyDescent="0.25">
      <c r="C639" s="26" t="s">
        <v>7621</v>
      </c>
      <c r="D639" s="27">
        <v>1120</v>
      </c>
      <c r="E639" s="24"/>
      <c r="F639" s="24"/>
      <c r="G639" s="27" t="s">
        <v>35</v>
      </c>
    </row>
    <row r="640" spans="3:7" x14ac:dyDescent="0.25">
      <c r="C640" s="26" t="s">
        <v>7620</v>
      </c>
      <c r="D640" s="27">
        <v>2109</v>
      </c>
      <c r="E640" s="24"/>
      <c r="F640" s="24"/>
      <c r="G640" s="27" t="s">
        <v>34</v>
      </c>
    </row>
    <row r="641" spans="3:7" x14ac:dyDescent="0.25">
      <c r="C641" s="26" t="s">
        <v>7619</v>
      </c>
      <c r="D641" s="27">
        <v>2527</v>
      </c>
      <c r="E641" s="24"/>
      <c r="F641" s="24"/>
      <c r="G641" s="27" t="s">
        <v>34</v>
      </c>
    </row>
    <row r="642" spans="3:7" x14ac:dyDescent="0.25">
      <c r="C642" s="26" t="s">
        <v>7618</v>
      </c>
      <c r="D642" s="27">
        <v>1885</v>
      </c>
      <c r="E642" s="24"/>
      <c r="F642" s="24"/>
      <c r="G642" s="27" t="s">
        <v>36</v>
      </c>
    </row>
    <row r="643" spans="3:7" x14ac:dyDescent="0.25">
      <c r="C643" s="26" t="s">
        <v>7617</v>
      </c>
      <c r="D643" s="27">
        <v>3206</v>
      </c>
      <c r="E643" s="24"/>
      <c r="F643" s="24"/>
      <c r="G643" s="27" t="s">
        <v>37</v>
      </c>
    </row>
    <row r="644" spans="3:7" x14ac:dyDescent="0.25">
      <c r="C644" s="26" t="s">
        <v>7616</v>
      </c>
      <c r="D644" s="27">
        <v>2605</v>
      </c>
      <c r="E644" s="24"/>
      <c r="F644" s="24"/>
      <c r="G644" s="27" t="s">
        <v>34</v>
      </c>
    </row>
    <row r="645" spans="3:7" x14ac:dyDescent="0.25">
      <c r="C645" s="26" t="s">
        <v>7615</v>
      </c>
      <c r="D645" s="27">
        <v>2605</v>
      </c>
      <c r="E645" s="24"/>
      <c r="F645" s="24"/>
      <c r="G645" s="27" t="s">
        <v>34</v>
      </c>
    </row>
    <row r="646" spans="3:7" x14ac:dyDescent="0.25">
      <c r="C646" s="26" t="s">
        <v>7614</v>
      </c>
      <c r="D646" s="27">
        <v>1007</v>
      </c>
      <c r="E646" s="24"/>
      <c r="F646" s="24"/>
      <c r="G646" s="27" t="s">
        <v>35</v>
      </c>
    </row>
    <row r="647" spans="3:7" x14ac:dyDescent="0.25">
      <c r="C647" s="26" t="s">
        <v>7613</v>
      </c>
      <c r="D647" s="27">
        <v>1687</v>
      </c>
      <c r="E647" s="24"/>
      <c r="F647" s="24"/>
      <c r="G647" s="27" t="s">
        <v>36</v>
      </c>
    </row>
    <row r="648" spans="3:7" x14ac:dyDescent="0.25">
      <c r="C648" s="26" t="s">
        <v>7612</v>
      </c>
      <c r="D648" s="27">
        <v>3147</v>
      </c>
      <c r="E648" s="24"/>
      <c r="F648" s="24">
        <v>-2</v>
      </c>
      <c r="G648" s="27" t="s">
        <v>37</v>
      </c>
    </row>
    <row r="649" spans="3:7" x14ac:dyDescent="0.25">
      <c r="C649" s="26" t="s">
        <v>7611</v>
      </c>
      <c r="D649" s="27">
        <v>1316</v>
      </c>
      <c r="E649" s="24"/>
      <c r="F649" s="24"/>
      <c r="G649" s="27" t="s">
        <v>35</v>
      </c>
    </row>
    <row r="650" spans="3:7" x14ac:dyDescent="0.25">
      <c r="C650" s="26" t="s">
        <v>7610</v>
      </c>
      <c r="D650" s="27">
        <v>2665</v>
      </c>
      <c r="E650" s="24"/>
      <c r="F650" s="24"/>
      <c r="G650" s="27" t="s">
        <v>34</v>
      </c>
    </row>
    <row r="651" spans="3:7" x14ac:dyDescent="0.25">
      <c r="C651" s="26" t="s">
        <v>7609</v>
      </c>
      <c r="D651" s="27">
        <v>2329</v>
      </c>
      <c r="E651" s="24"/>
      <c r="F651" s="24"/>
      <c r="G651" s="27" t="s">
        <v>34</v>
      </c>
    </row>
    <row r="652" spans="3:7" x14ac:dyDescent="0.25">
      <c r="C652" s="26" t="s">
        <v>7608</v>
      </c>
      <c r="D652" s="27">
        <v>3028</v>
      </c>
      <c r="E652" s="24"/>
      <c r="F652" s="24"/>
      <c r="G652" s="27" t="s">
        <v>37</v>
      </c>
    </row>
    <row r="653" spans="3:7" x14ac:dyDescent="0.25">
      <c r="C653" s="26" t="s">
        <v>7607</v>
      </c>
      <c r="D653" s="27">
        <v>2844</v>
      </c>
      <c r="E653" s="24"/>
      <c r="F653" s="24"/>
      <c r="G653" s="27" t="s">
        <v>34</v>
      </c>
    </row>
    <row r="654" spans="3:7" x14ac:dyDescent="0.25">
      <c r="C654" s="26" t="s">
        <v>7606</v>
      </c>
      <c r="D654" s="27">
        <v>3317</v>
      </c>
      <c r="E654" s="24"/>
      <c r="F654" s="24"/>
      <c r="G654" s="27" t="s">
        <v>37</v>
      </c>
    </row>
    <row r="655" spans="3:7" x14ac:dyDescent="0.25">
      <c r="C655" s="26" t="s">
        <v>7605</v>
      </c>
      <c r="D655" s="27">
        <v>1486</v>
      </c>
      <c r="E655" s="24"/>
      <c r="F655" s="24"/>
      <c r="G655" s="27" t="s">
        <v>36</v>
      </c>
    </row>
    <row r="656" spans="3:7" x14ac:dyDescent="0.25">
      <c r="C656" s="26" t="s">
        <v>7604</v>
      </c>
      <c r="D656" s="27">
        <v>2730</v>
      </c>
      <c r="E656" s="24"/>
      <c r="F656" s="24"/>
      <c r="G656" s="27" t="s">
        <v>34</v>
      </c>
    </row>
    <row r="657" spans="3:7" x14ac:dyDescent="0.25">
      <c r="C657" s="26" t="s">
        <v>7603</v>
      </c>
      <c r="D657" s="27">
        <v>2619</v>
      </c>
      <c r="E657" s="24"/>
      <c r="F657" s="24"/>
      <c r="G657" s="27" t="s">
        <v>34</v>
      </c>
    </row>
    <row r="658" spans="3:7" x14ac:dyDescent="0.25">
      <c r="C658" s="26" t="s">
        <v>7602</v>
      </c>
      <c r="D658" s="27">
        <v>2587</v>
      </c>
      <c r="E658" s="24"/>
      <c r="F658" s="24">
        <v>-5</v>
      </c>
      <c r="G658" s="27" t="s">
        <v>34</v>
      </c>
    </row>
    <row r="659" spans="3:7" x14ac:dyDescent="0.25">
      <c r="C659" s="26" t="s">
        <v>7601</v>
      </c>
      <c r="D659" s="27">
        <v>2533</v>
      </c>
      <c r="E659" s="24"/>
      <c r="F659" s="24"/>
      <c r="G659" s="27" t="s">
        <v>34</v>
      </c>
    </row>
    <row r="660" spans="3:7" x14ac:dyDescent="0.25">
      <c r="C660" s="26" t="s">
        <v>7600</v>
      </c>
      <c r="D660" s="27">
        <v>2355</v>
      </c>
      <c r="E660" s="24"/>
      <c r="F660" s="24"/>
      <c r="G660" s="27" t="s">
        <v>34</v>
      </c>
    </row>
    <row r="661" spans="3:7" x14ac:dyDescent="0.25">
      <c r="C661" s="26" t="s">
        <v>7599</v>
      </c>
      <c r="D661" s="27">
        <v>1769</v>
      </c>
      <c r="E661" s="24"/>
      <c r="F661" s="24"/>
      <c r="G661" s="27" t="s">
        <v>36</v>
      </c>
    </row>
    <row r="662" spans="3:7" x14ac:dyDescent="0.25">
      <c r="C662" s="26" t="s">
        <v>7598</v>
      </c>
      <c r="D662" s="27">
        <v>3079</v>
      </c>
      <c r="E662" s="24"/>
      <c r="F662" s="24"/>
      <c r="G662" s="27" t="s">
        <v>37</v>
      </c>
    </row>
    <row r="663" spans="3:7" x14ac:dyDescent="0.25">
      <c r="C663" s="26" t="s">
        <v>7597</v>
      </c>
      <c r="D663" s="27">
        <v>2251</v>
      </c>
      <c r="E663" s="24"/>
      <c r="F663" s="24"/>
      <c r="G663" s="27" t="s">
        <v>34</v>
      </c>
    </row>
    <row r="664" spans="3:7" x14ac:dyDescent="0.25">
      <c r="C664" s="26" t="s">
        <v>7596</v>
      </c>
      <c r="D664" s="27">
        <v>1366</v>
      </c>
      <c r="E664" s="24"/>
      <c r="F664" s="24"/>
      <c r="G664" s="27" t="s">
        <v>35</v>
      </c>
    </row>
    <row r="665" spans="3:7" x14ac:dyDescent="0.25">
      <c r="C665" s="26" t="s">
        <v>7595</v>
      </c>
      <c r="D665" s="27">
        <v>2420</v>
      </c>
      <c r="E665" s="24"/>
      <c r="F665" s="24"/>
      <c r="G665" s="27" t="s">
        <v>34</v>
      </c>
    </row>
    <row r="666" spans="3:7" x14ac:dyDescent="0.25">
      <c r="C666" s="26" t="s">
        <v>7594</v>
      </c>
      <c r="D666" s="27">
        <v>2673</v>
      </c>
      <c r="E666" s="24"/>
      <c r="F666" s="24"/>
      <c r="G666" s="27" t="s">
        <v>34</v>
      </c>
    </row>
    <row r="667" spans="3:7" x14ac:dyDescent="0.25">
      <c r="C667" s="26" t="s">
        <v>7593</v>
      </c>
      <c r="D667" s="27">
        <v>3062</v>
      </c>
      <c r="E667" s="24"/>
      <c r="F667" s="24"/>
      <c r="G667" s="27" t="s">
        <v>37</v>
      </c>
    </row>
    <row r="668" spans="3:7" x14ac:dyDescent="0.25">
      <c r="C668" s="26" t="s">
        <v>7592</v>
      </c>
      <c r="D668" s="27">
        <v>2346</v>
      </c>
      <c r="E668" s="24"/>
      <c r="F668" s="24"/>
      <c r="G668" s="27" t="s">
        <v>34</v>
      </c>
    </row>
    <row r="669" spans="3:7" x14ac:dyDescent="0.25">
      <c r="C669" s="26" t="s">
        <v>7591</v>
      </c>
      <c r="D669" s="27">
        <v>3384</v>
      </c>
      <c r="E669" s="24"/>
      <c r="F669" s="24"/>
      <c r="G669" s="27" t="s">
        <v>37</v>
      </c>
    </row>
    <row r="670" spans="3:7" x14ac:dyDescent="0.25">
      <c r="C670" s="26" t="s">
        <v>7590</v>
      </c>
      <c r="D670" s="27">
        <v>2435</v>
      </c>
      <c r="E670" s="24"/>
      <c r="F670" s="24"/>
      <c r="G670" s="27" t="s">
        <v>34</v>
      </c>
    </row>
    <row r="671" spans="3:7" x14ac:dyDescent="0.25">
      <c r="C671" s="26" t="s">
        <v>7589</v>
      </c>
      <c r="D671" s="27">
        <v>2449</v>
      </c>
      <c r="E671" s="24"/>
      <c r="F671" s="24"/>
      <c r="G671" s="27" t="s">
        <v>34</v>
      </c>
    </row>
    <row r="672" spans="3:7" x14ac:dyDescent="0.25">
      <c r="C672" s="26" t="s">
        <v>7588</v>
      </c>
      <c r="D672" s="27">
        <v>2549</v>
      </c>
      <c r="E672" s="24"/>
      <c r="F672" s="24"/>
      <c r="G672" s="27" t="s">
        <v>34</v>
      </c>
    </row>
    <row r="673" spans="3:7" x14ac:dyDescent="0.25">
      <c r="C673" s="26" t="s">
        <v>7587</v>
      </c>
      <c r="D673" s="27">
        <v>2838</v>
      </c>
      <c r="E673" s="24"/>
      <c r="F673" s="24"/>
      <c r="G673" s="27" t="s">
        <v>34</v>
      </c>
    </row>
    <row r="674" spans="3:7" x14ac:dyDescent="0.25">
      <c r="C674" s="26" t="s">
        <v>7586</v>
      </c>
      <c r="D674" s="27">
        <v>2709</v>
      </c>
      <c r="E674" s="24"/>
      <c r="F674" s="24"/>
      <c r="G674" s="27" t="s">
        <v>34</v>
      </c>
    </row>
    <row r="675" spans="3:7" x14ac:dyDescent="0.25">
      <c r="C675" s="26" t="s">
        <v>7585</v>
      </c>
      <c r="D675" s="27">
        <v>3332</v>
      </c>
      <c r="E675" s="24"/>
      <c r="F675" s="24"/>
      <c r="G675" s="27" t="s">
        <v>37</v>
      </c>
    </row>
    <row r="676" spans="3:7" x14ac:dyDescent="0.25">
      <c r="C676" s="26" t="s">
        <v>7584</v>
      </c>
      <c r="D676" s="27">
        <v>2718</v>
      </c>
      <c r="E676" s="24"/>
      <c r="F676" s="24"/>
      <c r="G676" s="27" t="s">
        <v>34</v>
      </c>
    </row>
    <row r="677" spans="3:7" x14ac:dyDescent="0.25">
      <c r="C677" s="26" t="s">
        <v>7583</v>
      </c>
      <c r="D677" s="27">
        <v>2497</v>
      </c>
      <c r="E677" s="24"/>
      <c r="F677" s="24"/>
      <c r="G677" s="27" t="s">
        <v>34</v>
      </c>
    </row>
    <row r="678" spans="3:7" x14ac:dyDescent="0.25">
      <c r="C678" s="26" t="s">
        <v>7582</v>
      </c>
      <c r="D678" s="27">
        <v>2608</v>
      </c>
      <c r="E678" s="24"/>
      <c r="F678" s="24"/>
      <c r="G678" s="27" t="s">
        <v>34</v>
      </c>
    </row>
    <row r="679" spans="3:7" x14ac:dyDescent="0.25">
      <c r="C679" s="26" t="s">
        <v>7581</v>
      </c>
      <c r="D679" s="27">
        <v>2608</v>
      </c>
      <c r="E679" s="24"/>
      <c r="F679" s="24"/>
      <c r="G679" s="27" t="s">
        <v>34</v>
      </c>
    </row>
    <row r="680" spans="3:7" x14ac:dyDescent="0.25">
      <c r="C680" s="26" t="s">
        <v>7580</v>
      </c>
      <c r="D680" s="27">
        <v>2619</v>
      </c>
      <c r="E680" s="24"/>
      <c r="F680" s="24"/>
      <c r="G680" s="27" t="s">
        <v>34</v>
      </c>
    </row>
    <row r="681" spans="3:7" x14ac:dyDescent="0.25">
      <c r="C681" s="26" t="s">
        <v>7579</v>
      </c>
      <c r="D681" s="27">
        <v>2734</v>
      </c>
      <c r="E681" s="24"/>
      <c r="F681" s="24"/>
      <c r="G681" s="27" t="s">
        <v>34</v>
      </c>
    </row>
    <row r="682" spans="3:7" x14ac:dyDescent="0.25">
      <c r="C682" s="26" t="s">
        <v>7578</v>
      </c>
      <c r="D682" s="27">
        <v>2518</v>
      </c>
      <c r="E682" s="24"/>
      <c r="F682" s="24"/>
      <c r="G682" s="27" t="s">
        <v>34</v>
      </c>
    </row>
    <row r="683" spans="3:7" x14ac:dyDescent="0.25">
      <c r="C683" s="26" t="s">
        <v>7577</v>
      </c>
      <c r="D683" s="27">
        <v>2761</v>
      </c>
      <c r="E683" s="24"/>
      <c r="F683" s="24"/>
      <c r="G683" s="27" t="s">
        <v>34</v>
      </c>
    </row>
    <row r="684" spans="3:7" x14ac:dyDescent="0.25">
      <c r="C684" s="26" t="s">
        <v>7576</v>
      </c>
      <c r="D684" s="27">
        <v>2506</v>
      </c>
      <c r="E684" s="24"/>
      <c r="F684" s="24"/>
      <c r="G684" s="27" t="s">
        <v>34</v>
      </c>
    </row>
    <row r="685" spans="3:7" x14ac:dyDescent="0.25">
      <c r="C685" s="26" t="s">
        <v>7575</v>
      </c>
      <c r="D685" s="27">
        <v>1879</v>
      </c>
      <c r="E685" s="24"/>
      <c r="F685" s="24"/>
      <c r="G685" s="27" t="s">
        <v>36</v>
      </c>
    </row>
    <row r="686" spans="3:7" x14ac:dyDescent="0.25">
      <c r="C686" s="26" t="s">
        <v>7574</v>
      </c>
      <c r="D686" s="27">
        <v>2878</v>
      </c>
      <c r="E686" s="24"/>
      <c r="F686" s="24"/>
      <c r="G686" s="27" t="s">
        <v>34</v>
      </c>
    </row>
    <row r="687" spans="3:7" x14ac:dyDescent="0.25">
      <c r="C687" s="26" t="s">
        <v>7573</v>
      </c>
      <c r="D687" s="27">
        <v>2149</v>
      </c>
      <c r="E687" s="24"/>
      <c r="F687" s="24"/>
      <c r="G687" s="27" t="s">
        <v>34</v>
      </c>
    </row>
    <row r="688" spans="3:7" x14ac:dyDescent="0.25">
      <c r="C688" s="26" t="s">
        <v>7572</v>
      </c>
      <c r="D688" s="27">
        <v>2523</v>
      </c>
      <c r="E688" s="24"/>
      <c r="F688" s="24"/>
      <c r="G688" s="27" t="s">
        <v>34</v>
      </c>
    </row>
    <row r="689" spans="3:7" x14ac:dyDescent="0.25">
      <c r="C689" s="26" t="s">
        <v>7571</v>
      </c>
      <c r="D689" s="27">
        <v>2004</v>
      </c>
      <c r="E689" s="24"/>
      <c r="F689" s="24"/>
      <c r="G689" s="27" t="s">
        <v>36</v>
      </c>
    </row>
    <row r="690" spans="3:7" x14ac:dyDescent="0.25">
      <c r="C690" s="26" t="s">
        <v>7570</v>
      </c>
      <c r="D690" s="27">
        <v>1467</v>
      </c>
      <c r="E690" s="24"/>
      <c r="F690" s="24"/>
      <c r="G690" s="27" t="s">
        <v>36</v>
      </c>
    </row>
    <row r="691" spans="3:7" x14ac:dyDescent="0.25">
      <c r="C691" s="26" t="s">
        <v>7569</v>
      </c>
      <c r="D691" s="27">
        <v>2487</v>
      </c>
      <c r="E691" s="24"/>
      <c r="F691" s="24"/>
      <c r="G691" s="27" t="s">
        <v>34</v>
      </c>
    </row>
    <row r="692" spans="3:7" x14ac:dyDescent="0.25">
      <c r="C692" s="26" t="s">
        <v>7568</v>
      </c>
      <c r="D692" s="27">
        <v>3478</v>
      </c>
      <c r="E692" s="24"/>
      <c r="F692" s="24"/>
      <c r="G692" s="27" t="s">
        <v>37</v>
      </c>
    </row>
    <row r="693" spans="3:7" x14ac:dyDescent="0.25">
      <c r="C693" s="26" t="s">
        <v>7567</v>
      </c>
      <c r="D693" s="27">
        <v>1391</v>
      </c>
      <c r="E693" s="24"/>
      <c r="F693" s="24"/>
      <c r="G693" s="27" t="s">
        <v>35</v>
      </c>
    </row>
    <row r="694" spans="3:7" x14ac:dyDescent="0.25">
      <c r="C694" s="26" t="s">
        <v>7566</v>
      </c>
      <c r="D694" s="27">
        <v>2448</v>
      </c>
      <c r="E694" s="24"/>
      <c r="F694" s="24"/>
      <c r="G694" s="27" t="s">
        <v>34</v>
      </c>
    </row>
    <row r="695" spans="3:7" x14ac:dyDescent="0.25">
      <c r="C695" s="26" t="s">
        <v>7565</v>
      </c>
      <c r="D695" s="27">
        <v>784</v>
      </c>
      <c r="E695" s="24"/>
      <c r="F695" s="24"/>
      <c r="G695" s="27" t="s">
        <v>38</v>
      </c>
    </row>
    <row r="696" spans="3:7" x14ac:dyDescent="0.25">
      <c r="C696" s="26" t="s">
        <v>7564</v>
      </c>
      <c r="D696" s="27">
        <v>2628</v>
      </c>
      <c r="E696" s="24"/>
      <c r="F696" s="24"/>
      <c r="G696" s="27" t="s">
        <v>34</v>
      </c>
    </row>
    <row r="697" spans="3:7" x14ac:dyDescent="0.25">
      <c r="C697" s="26" t="s">
        <v>7563</v>
      </c>
      <c r="D697" s="27">
        <v>2512</v>
      </c>
      <c r="E697" s="24"/>
      <c r="F697" s="24"/>
      <c r="G697" s="27" t="s">
        <v>34</v>
      </c>
    </row>
    <row r="698" spans="3:7" x14ac:dyDescent="0.25">
      <c r="C698" s="26" t="s">
        <v>7562</v>
      </c>
      <c r="D698" s="27">
        <v>2922</v>
      </c>
      <c r="E698" s="24"/>
      <c r="F698" s="24"/>
      <c r="G698" s="27" t="s">
        <v>34</v>
      </c>
    </row>
    <row r="699" spans="3:7" x14ac:dyDescent="0.25">
      <c r="C699" s="26" t="s">
        <v>7561</v>
      </c>
      <c r="D699" s="27">
        <v>2541</v>
      </c>
      <c r="E699" s="24"/>
      <c r="F699" s="24"/>
      <c r="G699" s="27" t="s">
        <v>34</v>
      </c>
    </row>
    <row r="700" spans="3:7" x14ac:dyDescent="0.25">
      <c r="C700" s="26" t="s">
        <v>7560</v>
      </c>
      <c r="D700" s="27">
        <v>2700</v>
      </c>
      <c r="E700" s="24"/>
      <c r="F700" s="24"/>
      <c r="G700" s="27" t="s">
        <v>34</v>
      </c>
    </row>
    <row r="701" spans="3:7" x14ac:dyDescent="0.25">
      <c r="C701" s="26" t="s">
        <v>7559</v>
      </c>
      <c r="D701" s="27">
        <v>2447</v>
      </c>
      <c r="E701" s="24"/>
      <c r="F701" s="24"/>
      <c r="G701" s="27" t="s">
        <v>34</v>
      </c>
    </row>
    <row r="702" spans="3:7" x14ac:dyDescent="0.25">
      <c r="C702" s="26" t="s">
        <v>7558</v>
      </c>
      <c r="D702" s="27">
        <v>2617</v>
      </c>
      <c r="E702" s="24"/>
      <c r="F702" s="24"/>
      <c r="G702" s="27" t="s">
        <v>34</v>
      </c>
    </row>
    <row r="703" spans="3:7" x14ac:dyDescent="0.25">
      <c r="C703" s="26" t="s">
        <v>7557</v>
      </c>
      <c r="D703" s="27">
        <v>2287</v>
      </c>
      <c r="E703" s="24"/>
      <c r="F703" s="24"/>
      <c r="G703" s="27" t="s">
        <v>34</v>
      </c>
    </row>
    <row r="704" spans="3:7" x14ac:dyDescent="0.25">
      <c r="C704" s="26" t="s">
        <v>7556</v>
      </c>
      <c r="D704" s="27">
        <v>1417</v>
      </c>
      <c r="E704" s="24"/>
      <c r="F704" s="24"/>
      <c r="G704" s="27" t="s">
        <v>36</v>
      </c>
    </row>
    <row r="705" spans="3:7" x14ac:dyDescent="0.25">
      <c r="C705" s="26" t="s">
        <v>7555</v>
      </c>
      <c r="D705" s="27">
        <v>2827</v>
      </c>
      <c r="E705" s="24"/>
      <c r="F705" s="24"/>
      <c r="G705" s="27" t="s">
        <v>34</v>
      </c>
    </row>
    <row r="706" spans="3:7" x14ac:dyDescent="0.25">
      <c r="C706" s="26" t="s">
        <v>7554</v>
      </c>
      <c r="D706" s="27">
        <v>1926</v>
      </c>
      <c r="E706" s="24"/>
      <c r="F706" s="24"/>
      <c r="G706" s="27" t="s">
        <v>36</v>
      </c>
    </row>
    <row r="707" spans="3:7" x14ac:dyDescent="0.25">
      <c r="C707" s="26" t="s">
        <v>7553</v>
      </c>
      <c r="D707" s="27">
        <v>2454</v>
      </c>
      <c r="E707" s="24"/>
      <c r="F707" s="24"/>
      <c r="G707" s="27" t="s">
        <v>34</v>
      </c>
    </row>
    <row r="708" spans="3:7" x14ac:dyDescent="0.25">
      <c r="C708" s="26" t="s">
        <v>7552</v>
      </c>
      <c r="D708" s="27">
        <v>1297</v>
      </c>
      <c r="E708" s="24"/>
      <c r="F708" s="24"/>
      <c r="G708" s="27" t="s">
        <v>35</v>
      </c>
    </row>
    <row r="709" spans="3:7" x14ac:dyDescent="0.25">
      <c r="C709" s="26" t="s">
        <v>7551</v>
      </c>
      <c r="D709" s="27">
        <v>2589</v>
      </c>
      <c r="E709" s="24"/>
      <c r="F709" s="24"/>
      <c r="G709" s="27" t="s">
        <v>34</v>
      </c>
    </row>
    <row r="710" spans="3:7" x14ac:dyDescent="0.25">
      <c r="C710" s="26" t="s">
        <v>7550</v>
      </c>
      <c r="D710" s="27">
        <v>2870</v>
      </c>
      <c r="E710" s="24"/>
      <c r="F710" s="24"/>
      <c r="G710" s="27" t="s">
        <v>34</v>
      </c>
    </row>
    <row r="711" spans="3:7" x14ac:dyDescent="0.25">
      <c r="C711" s="26" t="s">
        <v>7549</v>
      </c>
      <c r="D711" s="27">
        <v>3880</v>
      </c>
      <c r="E711" s="24"/>
      <c r="F711" s="24"/>
      <c r="G711" s="27" t="s">
        <v>37</v>
      </c>
    </row>
    <row r="712" spans="3:7" x14ac:dyDescent="0.25">
      <c r="C712" s="26" t="s">
        <v>7548</v>
      </c>
      <c r="D712" s="27">
        <v>1856</v>
      </c>
      <c r="E712" s="24"/>
      <c r="F712" s="24"/>
      <c r="G712" s="27" t="s">
        <v>36</v>
      </c>
    </row>
    <row r="713" spans="3:7" x14ac:dyDescent="0.25">
      <c r="C713" s="26" t="s">
        <v>7547</v>
      </c>
      <c r="D713" s="27">
        <v>2388</v>
      </c>
      <c r="E713" s="24"/>
      <c r="F713" s="24"/>
      <c r="G713" s="27" t="s">
        <v>34</v>
      </c>
    </row>
    <row r="714" spans="3:7" x14ac:dyDescent="0.25">
      <c r="C714" s="26" t="s">
        <v>7546</v>
      </c>
      <c r="D714" s="27">
        <v>2682</v>
      </c>
      <c r="E714" s="24"/>
      <c r="F714" s="24"/>
      <c r="G714" s="27" t="s">
        <v>34</v>
      </c>
    </row>
    <row r="715" spans="3:7" x14ac:dyDescent="0.25">
      <c r="C715" s="26" t="s">
        <v>7545</v>
      </c>
      <c r="D715" s="27">
        <v>2514</v>
      </c>
      <c r="E715" s="24"/>
      <c r="F715" s="24"/>
      <c r="G715" s="27" t="s">
        <v>34</v>
      </c>
    </row>
    <row r="716" spans="3:7" x14ac:dyDescent="0.25">
      <c r="C716" s="26" t="s">
        <v>7544</v>
      </c>
      <c r="D716" s="27">
        <v>1425</v>
      </c>
      <c r="E716" s="24"/>
      <c r="F716" s="24"/>
      <c r="G716" s="27" t="s">
        <v>36</v>
      </c>
    </row>
    <row r="717" spans="3:7" x14ac:dyDescent="0.25">
      <c r="C717" s="26" t="s">
        <v>7543</v>
      </c>
      <c r="D717" s="27">
        <v>2971</v>
      </c>
      <c r="E717" s="24"/>
      <c r="F717" s="24"/>
      <c r="G717" s="27" t="s">
        <v>34</v>
      </c>
    </row>
    <row r="718" spans="3:7" x14ac:dyDescent="0.25">
      <c r="C718" s="26" t="s">
        <v>7542</v>
      </c>
      <c r="D718" s="27">
        <v>4641</v>
      </c>
      <c r="E718" s="24"/>
      <c r="F718" s="24"/>
      <c r="G718" s="27" t="s">
        <v>37</v>
      </c>
    </row>
    <row r="719" spans="3:7" x14ac:dyDescent="0.25">
      <c r="C719" s="26" t="s">
        <v>7541</v>
      </c>
      <c r="D719" s="27">
        <v>3067</v>
      </c>
      <c r="E719" s="24"/>
      <c r="F719" s="24"/>
      <c r="G719" s="27" t="s">
        <v>37</v>
      </c>
    </row>
    <row r="720" spans="3:7" x14ac:dyDescent="0.25">
      <c r="C720" s="26" t="s">
        <v>7540</v>
      </c>
      <c r="D720" s="27">
        <v>1483</v>
      </c>
      <c r="E720" s="24"/>
      <c r="F720" s="24"/>
      <c r="G720" s="27" t="s">
        <v>36</v>
      </c>
    </row>
    <row r="721" spans="3:7" x14ac:dyDescent="0.25">
      <c r="C721" s="26" t="s">
        <v>7539</v>
      </c>
      <c r="D721" s="27">
        <v>2491</v>
      </c>
      <c r="E721" s="24"/>
      <c r="F721" s="24"/>
      <c r="G721" s="27" t="s">
        <v>34</v>
      </c>
    </row>
    <row r="722" spans="3:7" x14ac:dyDescent="0.25">
      <c r="C722" s="26" t="s">
        <v>7538</v>
      </c>
      <c r="D722" s="27">
        <v>1758</v>
      </c>
      <c r="E722" s="24"/>
      <c r="F722" s="24"/>
      <c r="G722" s="27" t="s">
        <v>36</v>
      </c>
    </row>
    <row r="723" spans="3:7" x14ac:dyDescent="0.25">
      <c r="C723" s="26" t="s">
        <v>7537</v>
      </c>
      <c r="D723" s="27">
        <v>1203</v>
      </c>
      <c r="E723" s="24"/>
      <c r="F723" s="24"/>
      <c r="G723" s="27" t="s">
        <v>35</v>
      </c>
    </row>
    <row r="724" spans="3:7" x14ac:dyDescent="0.25">
      <c r="C724" s="26" t="s">
        <v>7536</v>
      </c>
      <c r="D724" s="27">
        <v>3454</v>
      </c>
      <c r="E724" s="24"/>
      <c r="F724" s="24"/>
      <c r="G724" s="27" t="s">
        <v>37</v>
      </c>
    </row>
    <row r="725" spans="3:7" x14ac:dyDescent="0.25">
      <c r="C725" s="26" t="s">
        <v>7535</v>
      </c>
      <c r="D725" s="27">
        <v>1763</v>
      </c>
      <c r="E725" s="24"/>
      <c r="F725" s="24"/>
      <c r="G725" s="27" t="s">
        <v>36</v>
      </c>
    </row>
    <row r="726" spans="3:7" x14ac:dyDescent="0.25">
      <c r="C726" s="26" t="s">
        <v>7534</v>
      </c>
      <c r="D726" s="27">
        <v>1523</v>
      </c>
      <c r="E726" s="24"/>
      <c r="F726" s="24"/>
      <c r="G726" s="27" t="s">
        <v>36</v>
      </c>
    </row>
    <row r="727" spans="3:7" x14ac:dyDescent="0.25">
      <c r="C727" s="26" t="s">
        <v>7533</v>
      </c>
      <c r="D727" s="27">
        <v>2629</v>
      </c>
      <c r="E727" s="24"/>
      <c r="F727" s="24"/>
      <c r="G727" s="27" t="s">
        <v>34</v>
      </c>
    </row>
    <row r="728" spans="3:7" x14ac:dyDescent="0.25">
      <c r="C728" s="26" t="s">
        <v>7532</v>
      </c>
      <c r="D728" s="27">
        <v>2620</v>
      </c>
      <c r="E728" s="24"/>
      <c r="F728" s="24"/>
      <c r="G728" s="27" t="s">
        <v>34</v>
      </c>
    </row>
    <row r="729" spans="3:7" x14ac:dyDescent="0.25">
      <c r="C729" s="26" t="s">
        <v>7531</v>
      </c>
      <c r="D729" s="27">
        <v>1380</v>
      </c>
      <c r="E729" s="24"/>
      <c r="F729" s="24"/>
      <c r="G729" s="27" t="s">
        <v>35</v>
      </c>
    </row>
    <row r="730" spans="3:7" x14ac:dyDescent="0.25">
      <c r="C730" s="26" t="s">
        <v>7530</v>
      </c>
      <c r="D730" s="27">
        <v>1350</v>
      </c>
      <c r="E730" s="24"/>
      <c r="F730" s="24"/>
      <c r="G730" s="27" t="s">
        <v>35</v>
      </c>
    </row>
    <row r="731" spans="3:7" x14ac:dyDescent="0.25">
      <c r="C731" s="26" t="s">
        <v>7529</v>
      </c>
      <c r="D731" s="27">
        <v>1327</v>
      </c>
      <c r="E731" s="24"/>
      <c r="F731" s="24"/>
      <c r="G731" s="27" t="s">
        <v>35</v>
      </c>
    </row>
    <row r="732" spans="3:7" x14ac:dyDescent="0.25">
      <c r="C732" s="26" t="s">
        <v>7528</v>
      </c>
      <c r="D732" s="27">
        <v>1646</v>
      </c>
      <c r="E732" s="24"/>
      <c r="F732" s="24"/>
      <c r="G732" s="27" t="s">
        <v>36</v>
      </c>
    </row>
    <row r="733" spans="3:7" x14ac:dyDescent="0.25">
      <c r="C733" s="26" t="s">
        <v>7527</v>
      </c>
      <c r="D733" s="27">
        <v>1268</v>
      </c>
      <c r="E733" s="24"/>
      <c r="F733" s="24"/>
      <c r="G733" s="27" t="s">
        <v>35</v>
      </c>
    </row>
    <row r="734" spans="3:7" x14ac:dyDescent="0.25">
      <c r="C734" s="26" t="s">
        <v>7526</v>
      </c>
      <c r="D734" s="27">
        <v>1029</v>
      </c>
      <c r="E734" s="24"/>
      <c r="F734" s="24"/>
      <c r="G734" s="27" t="s">
        <v>35</v>
      </c>
    </row>
    <row r="735" spans="3:7" x14ac:dyDescent="0.25">
      <c r="C735" s="26" t="s">
        <v>7525</v>
      </c>
      <c r="D735" s="27">
        <v>2689</v>
      </c>
      <c r="E735" s="24"/>
      <c r="F735" s="24"/>
      <c r="G735" s="27" t="s">
        <v>34</v>
      </c>
    </row>
    <row r="736" spans="3:7" x14ac:dyDescent="0.25">
      <c r="C736" s="26" t="s">
        <v>7524</v>
      </c>
      <c r="D736" s="27">
        <v>3180</v>
      </c>
      <c r="E736" s="24"/>
      <c r="F736" s="24"/>
      <c r="G736" s="27" t="s">
        <v>37</v>
      </c>
    </row>
    <row r="737" spans="3:7" x14ac:dyDescent="0.25">
      <c r="C737" s="26" t="s">
        <v>7523</v>
      </c>
      <c r="D737" s="27">
        <v>3349</v>
      </c>
      <c r="E737" s="24"/>
      <c r="F737" s="24"/>
      <c r="G737" s="27" t="s">
        <v>37</v>
      </c>
    </row>
    <row r="738" spans="3:7" x14ac:dyDescent="0.25">
      <c r="C738" s="26" t="s">
        <v>7522</v>
      </c>
      <c r="D738" s="27">
        <v>3227</v>
      </c>
      <c r="E738" s="24"/>
      <c r="F738" s="24"/>
      <c r="G738" s="27" t="s">
        <v>37</v>
      </c>
    </row>
    <row r="739" spans="3:7" x14ac:dyDescent="0.25">
      <c r="C739" s="26" t="s">
        <v>7521</v>
      </c>
      <c r="D739" s="27">
        <v>1900</v>
      </c>
      <c r="E739" s="24"/>
      <c r="F739" s="24"/>
      <c r="G739" s="27" t="s">
        <v>36</v>
      </c>
    </row>
    <row r="740" spans="3:7" x14ac:dyDescent="0.25">
      <c r="C740" s="26" t="s">
        <v>7520</v>
      </c>
      <c r="D740" s="27">
        <v>3152</v>
      </c>
      <c r="E740" s="24"/>
      <c r="F740" s="24"/>
      <c r="G740" s="27" t="s">
        <v>37</v>
      </c>
    </row>
    <row r="741" spans="3:7" x14ac:dyDescent="0.25">
      <c r="C741" s="26" t="s">
        <v>7519</v>
      </c>
      <c r="D741" s="27">
        <v>2271</v>
      </c>
      <c r="E741" s="24"/>
      <c r="F741" s="24"/>
      <c r="G741" s="27" t="s">
        <v>34</v>
      </c>
    </row>
    <row r="742" spans="3:7" x14ac:dyDescent="0.25">
      <c r="C742" s="26" t="s">
        <v>7518</v>
      </c>
      <c r="D742" s="27">
        <v>1734</v>
      </c>
      <c r="E742" s="24"/>
      <c r="F742" s="24"/>
      <c r="G742" s="27" t="s">
        <v>36</v>
      </c>
    </row>
    <row r="743" spans="3:7" x14ac:dyDescent="0.25">
      <c r="C743" s="26" t="s">
        <v>7517</v>
      </c>
      <c r="D743" s="27">
        <v>2466</v>
      </c>
      <c r="E743" s="24"/>
      <c r="F743" s="24"/>
      <c r="G743" s="27" t="s">
        <v>34</v>
      </c>
    </row>
    <row r="744" spans="3:7" x14ac:dyDescent="0.25">
      <c r="C744" s="26" t="s">
        <v>7516</v>
      </c>
      <c r="D744" s="27">
        <v>2802</v>
      </c>
      <c r="E744" s="24"/>
      <c r="F744" s="24"/>
      <c r="G744" s="27" t="s">
        <v>34</v>
      </c>
    </row>
    <row r="745" spans="3:7" x14ac:dyDescent="0.25">
      <c r="C745" s="26" t="s">
        <v>7515</v>
      </c>
      <c r="D745" s="27">
        <v>3452</v>
      </c>
      <c r="E745" s="24"/>
      <c r="F745" s="24"/>
      <c r="G745" s="27" t="s">
        <v>37</v>
      </c>
    </row>
    <row r="746" spans="3:7" x14ac:dyDescent="0.25">
      <c r="C746" s="26" t="s">
        <v>7514</v>
      </c>
      <c r="D746" s="27">
        <v>2810</v>
      </c>
      <c r="E746" s="24"/>
      <c r="F746" s="24"/>
      <c r="G746" s="27" t="s">
        <v>34</v>
      </c>
    </row>
    <row r="747" spans="3:7" x14ac:dyDescent="0.25">
      <c r="C747" s="26" t="s">
        <v>7513</v>
      </c>
      <c r="D747" s="27">
        <v>2551</v>
      </c>
      <c r="E747" s="24"/>
      <c r="F747" s="24"/>
      <c r="G747" s="27" t="s">
        <v>34</v>
      </c>
    </row>
    <row r="748" spans="3:7" x14ac:dyDescent="0.25">
      <c r="C748" s="26" t="s">
        <v>7512</v>
      </c>
      <c r="D748" s="27">
        <v>3172</v>
      </c>
      <c r="E748" s="24"/>
      <c r="F748" s="24"/>
      <c r="G748" s="27" t="s">
        <v>37</v>
      </c>
    </row>
    <row r="749" spans="3:7" x14ac:dyDescent="0.25">
      <c r="C749" s="26" t="s">
        <v>7511</v>
      </c>
      <c r="D749" s="27">
        <v>3561</v>
      </c>
      <c r="E749" s="24"/>
      <c r="F749" s="24"/>
      <c r="G749" s="27" t="s">
        <v>37</v>
      </c>
    </row>
    <row r="750" spans="3:7" x14ac:dyDescent="0.25">
      <c r="C750" s="26" t="s">
        <v>7510</v>
      </c>
      <c r="D750" s="27">
        <v>2521</v>
      </c>
      <c r="E750" s="24"/>
      <c r="F750" s="24"/>
      <c r="G750" s="27" t="s">
        <v>34</v>
      </c>
    </row>
    <row r="751" spans="3:7" x14ac:dyDescent="0.25">
      <c r="C751" s="26" t="s">
        <v>7509</v>
      </c>
      <c r="D751" s="27">
        <v>2557</v>
      </c>
      <c r="E751" s="24"/>
      <c r="F751" s="24"/>
      <c r="G751" s="27" t="s">
        <v>34</v>
      </c>
    </row>
    <row r="752" spans="3:7" x14ac:dyDescent="0.25">
      <c r="C752" s="26" t="s">
        <v>7508</v>
      </c>
      <c r="D752" s="27">
        <v>2470</v>
      </c>
      <c r="E752" s="24"/>
      <c r="F752" s="24"/>
      <c r="G752" s="27" t="s">
        <v>34</v>
      </c>
    </row>
    <row r="753" spans="3:7" x14ac:dyDescent="0.25">
      <c r="C753" s="26" t="s">
        <v>7507</v>
      </c>
      <c r="D753" s="27">
        <v>1448</v>
      </c>
      <c r="E753" s="24"/>
      <c r="F753" s="24"/>
      <c r="G753" s="27" t="s">
        <v>36</v>
      </c>
    </row>
    <row r="754" spans="3:7" x14ac:dyDescent="0.25">
      <c r="C754" s="26" t="s">
        <v>7506</v>
      </c>
      <c r="D754" s="27">
        <v>3578</v>
      </c>
      <c r="E754" s="24"/>
      <c r="F754" s="24"/>
      <c r="G754" s="27" t="s">
        <v>37</v>
      </c>
    </row>
    <row r="755" spans="3:7" x14ac:dyDescent="0.25">
      <c r="C755" s="26" t="s">
        <v>7505</v>
      </c>
      <c r="D755" s="27">
        <v>2666</v>
      </c>
      <c r="E755" s="24"/>
      <c r="F755" s="24"/>
      <c r="G755" s="27" t="s">
        <v>34</v>
      </c>
    </row>
    <row r="756" spans="3:7" x14ac:dyDescent="0.25">
      <c r="C756" s="26" t="s">
        <v>7504</v>
      </c>
      <c r="D756" s="27">
        <v>1653</v>
      </c>
      <c r="E756" s="24"/>
      <c r="F756" s="24"/>
      <c r="G756" s="27" t="s">
        <v>36</v>
      </c>
    </row>
    <row r="757" spans="3:7" x14ac:dyDescent="0.25">
      <c r="C757" s="26" t="s">
        <v>7503</v>
      </c>
      <c r="D757" s="27">
        <v>1962</v>
      </c>
      <c r="E757" s="24"/>
      <c r="F757" s="24"/>
      <c r="G757" s="27" t="s">
        <v>36</v>
      </c>
    </row>
    <row r="758" spans="3:7" x14ac:dyDescent="0.25">
      <c r="C758" s="26" t="s">
        <v>7502</v>
      </c>
      <c r="D758" s="27">
        <v>1819</v>
      </c>
      <c r="E758" s="24"/>
      <c r="F758" s="24"/>
      <c r="G758" s="27" t="s">
        <v>36</v>
      </c>
    </row>
    <row r="759" spans="3:7" x14ac:dyDescent="0.25">
      <c r="C759" s="26" t="s">
        <v>7501</v>
      </c>
      <c r="D759" s="27">
        <v>3288</v>
      </c>
      <c r="E759" s="24"/>
      <c r="F759" s="24"/>
      <c r="G759" s="27" t="s">
        <v>37</v>
      </c>
    </row>
    <row r="760" spans="3:7" x14ac:dyDescent="0.25">
      <c r="C760" s="26" t="s">
        <v>7500</v>
      </c>
      <c r="D760" s="27">
        <v>2462</v>
      </c>
      <c r="E760" s="24"/>
      <c r="F760" s="24"/>
      <c r="G760" s="27" t="s">
        <v>34</v>
      </c>
    </row>
    <row r="761" spans="3:7" x14ac:dyDescent="0.25">
      <c r="C761" s="26" t="s">
        <v>7499</v>
      </c>
      <c r="D761" s="27">
        <v>2404</v>
      </c>
      <c r="E761" s="24"/>
      <c r="F761" s="24"/>
      <c r="G761" s="27" t="s">
        <v>34</v>
      </c>
    </row>
    <row r="762" spans="3:7" x14ac:dyDescent="0.25">
      <c r="C762" s="26" t="s">
        <v>7498</v>
      </c>
      <c r="D762" s="27">
        <v>2740</v>
      </c>
      <c r="E762" s="24"/>
      <c r="F762" s="24"/>
      <c r="G762" s="27" t="s">
        <v>34</v>
      </c>
    </row>
    <row r="763" spans="3:7" x14ac:dyDescent="0.25">
      <c r="C763" s="26" t="s">
        <v>7497</v>
      </c>
      <c r="D763" s="27">
        <v>2259</v>
      </c>
      <c r="E763" s="24"/>
      <c r="F763" s="24">
        <v>-5</v>
      </c>
      <c r="G763" s="27" t="s">
        <v>34</v>
      </c>
    </row>
    <row r="764" spans="3:7" x14ac:dyDescent="0.25">
      <c r="C764" s="26" t="s">
        <v>7496</v>
      </c>
      <c r="D764" s="27">
        <v>1672</v>
      </c>
      <c r="E764" s="24"/>
      <c r="F764" s="24"/>
      <c r="G764" s="27" t="s">
        <v>36</v>
      </c>
    </row>
    <row r="765" spans="3:7" x14ac:dyDescent="0.25">
      <c r="C765" s="26" t="s">
        <v>7495</v>
      </c>
      <c r="D765" s="27">
        <v>1207</v>
      </c>
      <c r="E765" s="24"/>
      <c r="F765" s="24"/>
      <c r="G765" s="27" t="s">
        <v>35</v>
      </c>
    </row>
    <row r="766" spans="3:7" x14ac:dyDescent="0.25">
      <c r="C766" s="26" t="s">
        <v>7494</v>
      </c>
      <c r="D766" s="27">
        <v>2891</v>
      </c>
      <c r="E766" s="24"/>
      <c r="F766" s="24"/>
      <c r="G766" s="27" t="s">
        <v>34</v>
      </c>
    </row>
    <row r="767" spans="3:7" x14ac:dyDescent="0.25">
      <c r="C767" s="26" t="s">
        <v>7493</v>
      </c>
      <c r="D767" s="27">
        <v>1636</v>
      </c>
      <c r="E767" s="24"/>
      <c r="F767" s="24"/>
      <c r="G767" s="27" t="s">
        <v>36</v>
      </c>
    </row>
    <row r="768" spans="3:7" x14ac:dyDescent="0.25">
      <c r="C768" s="26" t="s">
        <v>7492</v>
      </c>
      <c r="D768" s="27">
        <v>1932</v>
      </c>
      <c r="E768" s="24"/>
      <c r="F768" s="24"/>
      <c r="G768" s="27" t="s">
        <v>36</v>
      </c>
    </row>
    <row r="769" spans="3:7" x14ac:dyDescent="0.25">
      <c r="C769" s="26" t="s">
        <v>7491</v>
      </c>
      <c r="D769" s="27">
        <v>2428</v>
      </c>
      <c r="E769" s="24"/>
      <c r="F769" s="24"/>
      <c r="G769" s="27" t="s">
        <v>34</v>
      </c>
    </row>
    <row r="770" spans="3:7" x14ac:dyDescent="0.25">
      <c r="C770" s="26" t="s">
        <v>7490</v>
      </c>
      <c r="D770" s="27">
        <v>2791</v>
      </c>
      <c r="E770" s="24"/>
      <c r="F770" s="24">
        <v>-15</v>
      </c>
      <c r="G770" s="27" t="s">
        <v>34</v>
      </c>
    </row>
    <row r="771" spans="3:7" x14ac:dyDescent="0.25">
      <c r="C771" s="26" t="s">
        <v>7489</v>
      </c>
      <c r="D771" s="27">
        <v>2821</v>
      </c>
      <c r="E771" s="24"/>
      <c r="F771" s="24"/>
      <c r="G771" s="27" t="s">
        <v>34</v>
      </c>
    </row>
    <row r="772" spans="3:7" x14ac:dyDescent="0.25">
      <c r="C772" s="26" t="s">
        <v>7488</v>
      </c>
      <c r="D772" s="27">
        <v>2381</v>
      </c>
      <c r="E772" s="24"/>
      <c r="F772" s="24"/>
      <c r="G772" s="27" t="s">
        <v>34</v>
      </c>
    </row>
    <row r="773" spans="3:7" x14ac:dyDescent="0.25">
      <c r="C773" s="26" t="s">
        <v>7487</v>
      </c>
      <c r="D773" s="27">
        <v>2120</v>
      </c>
      <c r="E773" s="24"/>
      <c r="F773" s="24"/>
      <c r="G773" s="27" t="s">
        <v>34</v>
      </c>
    </row>
    <row r="774" spans="3:7" x14ac:dyDescent="0.25">
      <c r="C774" s="26" t="s">
        <v>7486</v>
      </c>
      <c r="D774" s="27">
        <v>1832</v>
      </c>
      <c r="E774" s="24"/>
      <c r="F774" s="24"/>
      <c r="G774" s="27" t="s">
        <v>36</v>
      </c>
    </row>
    <row r="775" spans="3:7" x14ac:dyDescent="0.25">
      <c r="C775" s="26" t="s">
        <v>7485</v>
      </c>
      <c r="D775" s="27">
        <v>1090</v>
      </c>
      <c r="E775" s="24"/>
      <c r="F775" s="24"/>
      <c r="G775" s="27" t="s">
        <v>35</v>
      </c>
    </row>
    <row r="776" spans="3:7" x14ac:dyDescent="0.25">
      <c r="C776" s="26" t="s">
        <v>7484</v>
      </c>
      <c r="D776" s="27">
        <v>1715</v>
      </c>
      <c r="E776" s="24"/>
      <c r="F776" s="24"/>
      <c r="G776" s="27" t="s">
        <v>36</v>
      </c>
    </row>
    <row r="777" spans="3:7" x14ac:dyDescent="0.25">
      <c r="C777" s="26" t="s">
        <v>7483</v>
      </c>
      <c r="D777" s="27">
        <v>2244</v>
      </c>
      <c r="E777" s="24"/>
      <c r="F777" s="24"/>
      <c r="G777" s="27" t="s">
        <v>34</v>
      </c>
    </row>
    <row r="778" spans="3:7" x14ac:dyDescent="0.25">
      <c r="C778" s="26" t="s">
        <v>7482</v>
      </c>
      <c r="D778" s="27">
        <v>1338</v>
      </c>
      <c r="E778" s="24"/>
      <c r="F778" s="24"/>
      <c r="G778" s="27" t="s">
        <v>35</v>
      </c>
    </row>
    <row r="779" spans="3:7" x14ac:dyDescent="0.25">
      <c r="C779" s="26" t="s">
        <v>7481</v>
      </c>
      <c r="D779" s="27">
        <v>1509</v>
      </c>
      <c r="E779" s="24"/>
      <c r="F779" s="24"/>
      <c r="G779" s="27" t="s">
        <v>36</v>
      </c>
    </row>
    <row r="780" spans="3:7" x14ac:dyDescent="0.25">
      <c r="C780" s="26" t="s">
        <v>7480</v>
      </c>
      <c r="D780" s="27">
        <v>2396</v>
      </c>
      <c r="E780" s="24"/>
      <c r="F780" s="24"/>
      <c r="G780" s="27" t="s">
        <v>34</v>
      </c>
    </row>
    <row r="781" spans="3:7" x14ac:dyDescent="0.25">
      <c r="C781" s="26" t="s">
        <v>7479</v>
      </c>
      <c r="D781" s="27">
        <v>2375</v>
      </c>
      <c r="E781" s="24"/>
      <c r="F781" s="24"/>
      <c r="G781" s="27" t="s">
        <v>34</v>
      </c>
    </row>
    <row r="782" spans="3:7" x14ac:dyDescent="0.25">
      <c r="C782" s="26" t="s">
        <v>7478</v>
      </c>
      <c r="D782" s="27">
        <v>2424</v>
      </c>
      <c r="E782" s="24"/>
      <c r="F782" s="24"/>
      <c r="G782" s="27" t="s">
        <v>34</v>
      </c>
    </row>
    <row r="783" spans="3:7" x14ac:dyDescent="0.25">
      <c r="C783" s="26" t="s">
        <v>7477</v>
      </c>
      <c r="D783" s="27">
        <v>2281</v>
      </c>
      <c r="E783" s="24"/>
      <c r="F783" s="24"/>
      <c r="G783" s="27" t="s">
        <v>34</v>
      </c>
    </row>
    <row r="784" spans="3:7" x14ac:dyDescent="0.25">
      <c r="C784" s="26" t="s">
        <v>7476</v>
      </c>
      <c r="D784" s="27">
        <v>3675</v>
      </c>
      <c r="E784" s="24"/>
      <c r="F784" s="24"/>
      <c r="G784" s="27" t="s">
        <v>37</v>
      </c>
    </row>
    <row r="785" spans="3:7" x14ac:dyDescent="0.25">
      <c r="C785" s="26" t="s">
        <v>7475</v>
      </c>
      <c r="D785" s="27">
        <v>3514</v>
      </c>
      <c r="E785" s="24"/>
      <c r="F785" s="24"/>
      <c r="G785" s="27" t="s">
        <v>37</v>
      </c>
    </row>
    <row r="786" spans="3:7" x14ac:dyDescent="0.25">
      <c r="C786" s="26" t="s">
        <v>7474</v>
      </c>
      <c r="D786" s="27">
        <v>1707</v>
      </c>
      <c r="E786" s="24"/>
      <c r="F786" s="24"/>
      <c r="G786" s="27" t="s">
        <v>36</v>
      </c>
    </row>
    <row r="787" spans="3:7" x14ac:dyDescent="0.25">
      <c r="C787" s="26" t="s">
        <v>7473</v>
      </c>
      <c r="D787" s="27">
        <v>2200</v>
      </c>
      <c r="E787" s="24"/>
      <c r="F787" s="24"/>
      <c r="G787" s="27" t="s">
        <v>34</v>
      </c>
    </row>
    <row r="788" spans="3:7" x14ac:dyDescent="0.25">
      <c r="C788" s="26" t="s">
        <v>7472</v>
      </c>
      <c r="D788" s="27">
        <v>2389</v>
      </c>
      <c r="E788" s="24"/>
      <c r="F788" s="24"/>
      <c r="G788" s="27" t="s">
        <v>34</v>
      </c>
    </row>
    <row r="789" spans="3:7" x14ac:dyDescent="0.25">
      <c r="C789" s="26" t="s">
        <v>7471</v>
      </c>
      <c r="D789" s="27">
        <v>1562</v>
      </c>
      <c r="E789" s="24"/>
      <c r="F789" s="24"/>
      <c r="G789" s="27" t="s">
        <v>36</v>
      </c>
    </row>
    <row r="790" spans="3:7" x14ac:dyDescent="0.25">
      <c r="C790" s="26" t="s">
        <v>7470</v>
      </c>
      <c r="D790" s="27">
        <v>1980</v>
      </c>
      <c r="E790" s="24"/>
      <c r="F790" s="24"/>
      <c r="G790" s="27" t="s">
        <v>36</v>
      </c>
    </row>
    <row r="791" spans="3:7" x14ac:dyDescent="0.25">
      <c r="C791" s="26" t="s">
        <v>7469</v>
      </c>
      <c r="D791" s="27">
        <v>1674</v>
      </c>
      <c r="E791" s="24"/>
      <c r="F791" s="24"/>
      <c r="G791" s="27" t="s">
        <v>36</v>
      </c>
    </row>
    <row r="792" spans="3:7" x14ac:dyDescent="0.25">
      <c r="C792" s="26" t="s">
        <v>7468</v>
      </c>
      <c r="D792" s="27">
        <v>1934</v>
      </c>
      <c r="E792" s="24"/>
      <c r="F792" s="24"/>
      <c r="G792" s="27" t="s">
        <v>36</v>
      </c>
    </row>
    <row r="793" spans="3:7" x14ac:dyDescent="0.25">
      <c r="C793" s="26" t="s">
        <v>7467</v>
      </c>
      <c r="D793" s="27">
        <v>1881</v>
      </c>
      <c r="E793" s="24"/>
      <c r="F793" s="24"/>
      <c r="G793" s="27" t="s">
        <v>36</v>
      </c>
    </row>
    <row r="794" spans="3:7" x14ac:dyDescent="0.25">
      <c r="C794" s="26" t="s">
        <v>7466</v>
      </c>
      <c r="D794" s="27">
        <v>2938</v>
      </c>
      <c r="E794" s="24"/>
      <c r="F794" s="24"/>
      <c r="G794" s="27" t="s">
        <v>34</v>
      </c>
    </row>
    <row r="795" spans="3:7" x14ac:dyDescent="0.25">
      <c r="C795" s="26" t="s">
        <v>7465</v>
      </c>
      <c r="D795" s="27">
        <v>2805</v>
      </c>
      <c r="E795" s="24"/>
      <c r="F795" s="24"/>
      <c r="G795" s="27" t="s">
        <v>34</v>
      </c>
    </row>
    <row r="796" spans="3:7" x14ac:dyDescent="0.25">
      <c r="C796" s="26" t="s">
        <v>7464</v>
      </c>
      <c r="D796" s="27">
        <v>4072</v>
      </c>
      <c r="E796" s="24"/>
      <c r="F796" s="24"/>
      <c r="G796" s="27" t="s">
        <v>37</v>
      </c>
    </row>
    <row r="797" spans="3:7" x14ac:dyDescent="0.25">
      <c r="C797" s="26" t="s">
        <v>7463</v>
      </c>
      <c r="D797" s="27">
        <v>2585</v>
      </c>
      <c r="E797" s="24"/>
      <c r="F797" s="24"/>
      <c r="G797" s="27" t="s">
        <v>34</v>
      </c>
    </row>
    <row r="798" spans="3:7" x14ac:dyDescent="0.25">
      <c r="C798" s="26" t="s">
        <v>7462</v>
      </c>
      <c r="D798" s="27">
        <v>1057</v>
      </c>
      <c r="E798" s="24"/>
      <c r="F798" s="24"/>
      <c r="G798" s="27" t="s">
        <v>35</v>
      </c>
    </row>
    <row r="799" spans="3:7" x14ac:dyDescent="0.25">
      <c r="C799" s="26" t="s">
        <v>7461</v>
      </c>
      <c r="D799" s="27">
        <v>2389</v>
      </c>
      <c r="E799" s="24"/>
      <c r="F799" s="24"/>
      <c r="G799" s="27" t="s">
        <v>34</v>
      </c>
    </row>
    <row r="800" spans="3:7" x14ac:dyDescent="0.25">
      <c r="C800" s="26" t="s">
        <v>7460</v>
      </c>
      <c r="D800" s="27">
        <v>3522</v>
      </c>
      <c r="E800" s="24"/>
      <c r="F800" s="24"/>
      <c r="G800" s="27" t="s">
        <v>37</v>
      </c>
    </row>
    <row r="801" spans="3:7" x14ac:dyDescent="0.25">
      <c r="C801" s="26" t="s">
        <v>7459</v>
      </c>
      <c r="D801" s="27">
        <v>2435</v>
      </c>
      <c r="E801" s="24"/>
      <c r="F801" s="24"/>
      <c r="G801" s="27" t="s">
        <v>34</v>
      </c>
    </row>
    <row r="802" spans="3:7" x14ac:dyDescent="0.25">
      <c r="C802" s="26" t="s">
        <v>7458</v>
      </c>
      <c r="D802" s="27">
        <v>2619</v>
      </c>
      <c r="E802" s="24"/>
      <c r="F802" s="24"/>
      <c r="G802" s="27" t="s">
        <v>34</v>
      </c>
    </row>
    <row r="803" spans="3:7" x14ac:dyDescent="0.25">
      <c r="C803" s="26" t="s">
        <v>7457</v>
      </c>
      <c r="D803" s="27">
        <v>2639</v>
      </c>
      <c r="E803" s="24"/>
      <c r="F803" s="24"/>
      <c r="G803" s="27" t="s">
        <v>34</v>
      </c>
    </row>
    <row r="804" spans="3:7" x14ac:dyDescent="0.25">
      <c r="C804" s="26" t="s">
        <v>7456</v>
      </c>
      <c r="D804" s="27">
        <v>976</v>
      </c>
      <c r="E804" s="24"/>
      <c r="F804" s="24"/>
      <c r="G804" s="27" t="s">
        <v>35</v>
      </c>
    </row>
    <row r="805" spans="3:7" x14ac:dyDescent="0.25">
      <c r="C805" s="26" t="s">
        <v>7455</v>
      </c>
      <c r="D805" s="27">
        <v>2153</v>
      </c>
      <c r="E805" s="24"/>
      <c r="F805" s="24"/>
      <c r="G805" s="27" t="s">
        <v>34</v>
      </c>
    </row>
    <row r="806" spans="3:7" x14ac:dyDescent="0.25">
      <c r="C806" s="26" t="s">
        <v>7454</v>
      </c>
      <c r="D806" s="27">
        <v>2704</v>
      </c>
      <c r="E806" s="24"/>
      <c r="F806" s="24"/>
      <c r="G806" s="27" t="s">
        <v>34</v>
      </c>
    </row>
    <row r="807" spans="3:7" x14ac:dyDescent="0.25">
      <c r="C807" s="26" t="s">
        <v>7453</v>
      </c>
      <c r="D807" s="27">
        <v>1619</v>
      </c>
      <c r="E807" s="24"/>
      <c r="F807" s="24"/>
      <c r="G807" s="27" t="s">
        <v>36</v>
      </c>
    </row>
    <row r="808" spans="3:7" x14ac:dyDescent="0.25">
      <c r="C808" s="26" t="s">
        <v>7452</v>
      </c>
      <c r="D808" s="27">
        <v>2578</v>
      </c>
      <c r="E808" s="24"/>
      <c r="F808" s="24"/>
      <c r="G808" s="27" t="s">
        <v>34</v>
      </c>
    </row>
    <row r="809" spans="3:7" x14ac:dyDescent="0.25">
      <c r="C809" s="26" t="s">
        <v>7451</v>
      </c>
      <c r="D809" s="27">
        <v>1360</v>
      </c>
      <c r="E809" s="24"/>
      <c r="F809" s="24"/>
      <c r="G809" s="27" t="s">
        <v>35</v>
      </c>
    </row>
    <row r="810" spans="3:7" x14ac:dyDescent="0.25">
      <c r="C810" s="26" t="s">
        <v>7450</v>
      </c>
      <c r="D810" s="27">
        <v>2497</v>
      </c>
      <c r="E810" s="24"/>
      <c r="F810" s="24"/>
      <c r="G810" s="27" t="s">
        <v>34</v>
      </c>
    </row>
    <row r="811" spans="3:7" x14ac:dyDescent="0.25">
      <c r="C811" s="26" t="s">
        <v>7449</v>
      </c>
      <c r="D811" s="27">
        <v>1372</v>
      </c>
      <c r="E811" s="24"/>
      <c r="F811" s="24"/>
      <c r="G811" s="27" t="s">
        <v>35</v>
      </c>
    </row>
    <row r="812" spans="3:7" x14ac:dyDescent="0.25">
      <c r="C812" s="26" t="s">
        <v>7448</v>
      </c>
      <c r="D812" s="27">
        <v>3020</v>
      </c>
      <c r="E812" s="24"/>
      <c r="F812" s="24"/>
      <c r="G812" s="27" t="s">
        <v>37</v>
      </c>
    </row>
    <row r="813" spans="3:7" x14ac:dyDescent="0.25">
      <c r="C813" s="26" t="s">
        <v>7447</v>
      </c>
      <c r="D813" s="27">
        <v>1351</v>
      </c>
      <c r="E813" s="24"/>
      <c r="F813" s="24"/>
      <c r="G813" s="27" t="s">
        <v>35</v>
      </c>
    </row>
    <row r="814" spans="3:7" x14ac:dyDescent="0.25">
      <c r="C814" s="26" t="s">
        <v>7446</v>
      </c>
      <c r="D814" s="27">
        <v>2020</v>
      </c>
      <c r="E814" s="24"/>
      <c r="F814" s="24"/>
      <c r="G814" s="27" t="s">
        <v>36</v>
      </c>
    </row>
    <row r="815" spans="3:7" x14ac:dyDescent="0.25">
      <c r="C815" s="26" t="s">
        <v>7445</v>
      </c>
      <c r="D815" s="27">
        <v>2619</v>
      </c>
      <c r="E815" s="24"/>
      <c r="F815" s="24"/>
      <c r="G815" s="27" t="s">
        <v>34</v>
      </c>
    </row>
    <row r="816" spans="3:7" x14ac:dyDescent="0.25">
      <c r="C816" s="26" t="s">
        <v>7444</v>
      </c>
      <c r="D816" s="27">
        <v>2496</v>
      </c>
      <c r="E816" s="24"/>
      <c r="F816" s="24"/>
      <c r="G816" s="27" t="s">
        <v>34</v>
      </c>
    </row>
    <row r="817" spans="3:7" x14ac:dyDescent="0.25">
      <c r="C817" s="26" t="s">
        <v>7443</v>
      </c>
      <c r="D817" s="27">
        <v>2523</v>
      </c>
      <c r="E817" s="24"/>
      <c r="F817" s="24"/>
      <c r="G817" s="27" t="s">
        <v>34</v>
      </c>
    </row>
    <row r="818" spans="3:7" x14ac:dyDescent="0.25">
      <c r="C818" s="26" t="s">
        <v>7442</v>
      </c>
      <c r="D818" s="27">
        <v>2685</v>
      </c>
      <c r="E818" s="24"/>
      <c r="F818" s="24"/>
      <c r="G818" s="27" t="s">
        <v>34</v>
      </c>
    </row>
    <row r="819" spans="3:7" x14ac:dyDescent="0.25">
      <c r="C819" s="26" t="s">
        <v>7441</v>
      </c>
      <c r="D819" s="27">
        <v>3104</v>
      </c>
      <c r="E819" s="24"/>
      <c r="F819" s="24"/>
      <c r="G819" s="27" t="s">
        <v>37</v>
      </c>
    </row>
    <row r="820" spans="3:7" x14ac:dyDescent="0.25">
      <c r="C820" s="26" t="s">
        <v>7440</v>
      </c>
      <c r="D820" s="27">
        <v>2477</v>
      </c>
      <c r="E820" s="24"/>
      <c r="F820" s="24"/>
      <c r="G820" s="27" t="s">
        <v>34</v>
      </c>
    </row>
    <row r="821" spans="3:7" x14ac:dyDescent="0.25">
      <c r="C821" s="26" t="s">
        <v>7439</v>
      </c>
      <c r="D821" s="27">
        <v>2592</v>
      </c>
      <c r="E821" s="24"/>
      <c r="F821" s="24"/>
      <c r="G821" s="27" t="s">
        <v>34</v>
      </c>
    </row>
    <row r="822" spans="3:7" x14ac:dyDescent="0.25">
      <c r="C822" s="26" t="s">
        <v>7438</v>
      </c>
      <c r="D822" s="27">
        <v>2122</v>
      </c>
      <c r="E822" s="24"/>
      <c r="F822" s="24"/>
      <c r="G822" s="27" t="s">
        <v>34</v>
      </c>
    </row>
    <row r="823" spans="3:7" x14ac:dyDescent="0.25">
      <c r="C823" s="26" t="s">
        <v>7437</v>
      </c>
      <c r="D823" s="27">
        <v>2807</v>
      </c>
      <c r="E823" s="24"/>
      <c r="F823" s="24"/>
      <c r="G823" s="27" t="s">
        <v>34</v>
      </c>
    </row>
    <row r="824" spans="3:7" x14ac:dyDescent="0.25">
      <c r="C824" s="26" t="s">
        <v>7436</v>
      </c>
      <c r="D824" s="27">
        <v>2619</v>
      </c>
      <c r="E824" s="24"/>
      <c r="F824" s="24"/>
      <c r="G824" s="27" t="s">
        <v>34</v>
      </c>
    </row>
    <row r="825" spans="3:7" x14ac:dyDescent="0.25">
      <c r="C825" s="26" t="s">
        <v>7435</v>
      </c>
      <c r="D825" s="27">
        <v>2693</v>
      </c>
      <c r="E825" s="24"/>
      <c r="F825" s="24"/>
      <c r="G825" s="27" t="s">
        <v>34</v>
      </c>
    </row>
    <row r="826" spans="3:7" x14ac:dyDescent="0.25">
      <c r="C826" s="26" t="s">
        <v>7434</v>
      </c>
      <c r="D826" s="27">
        <v>2302</v>
      </c>
      <c r="E826" s="24"/>
      <c r="F826" s="24"/>
      <c r="G826" s="27" t="s">
        <v>34</v>
      </c>
    </row>
    <row r="827" spans="3:7" x14ac:dyDescent="0.25">
      <c r="C827" s="26" t="s">
        <v>7433</v>
      </c>
      <c r="D827" s="27">
        <v>2983</v>
      </c>
      <c r="E827" s="24"/>
      <c r="F827" s="24"/>
      <c r="G827" s="27" t="s">
        <v>34</v>
      </c>
    </row>
    <row r="828" spans="3:7" x14ac:dyDescent="0.25">
      <c r="C828" s="26" t="s">
        <v>7432</v>
      </c>
      <c r="D828" s="27">
        <v>2984</v>
      </c>
      <c r="E828" s="24"/>
      <c r="F828" s="24"/>
      <c r="G828" s="27" t="s">
        <v>34</v>
      </c>
    </row>
    <row r="829" spans="3:7" x14ac:dyDescent="0.25">
      <c r="C829" s="26" t="s">
        <v>7431</v>
      </c>
      <c r="D829" s="27">
        <v>2202</v>
      </c>
      <c r="E829" s="24"/>
      <c r="F829" s="24"/>
      <c r="G829" s="27" t="s">
        <v>34</v>
      </c>
    </row>
    <row r="830" spans="3:7" x14ac:dyDescent="0.25">
      <c r="C830" s="26" t="s">
        <v>7430</v>
      </c>
      <c r="D830" s="27">
        <v>2746</v>
      </c>
      <c r="E830" s="24"/>
      <c r="F830" s="24"/>
      <c r="G830" s="27" t="s">
        <v>34</v>
      </c>
    </row>
    <row r="831" spans="3:7" x14ac:dyDescent="0.25">
      <c r="C831" s="26" t="s">
        <v>7429</v>
      </c>
      <c r="D831" s="27">
        <v>2388</v>
      </c>
      <c r="E831" s="24"/>
      <c r="F831" s="24"/>
      <c r="G831" s="27" t="s">
        <v>34</v>
      </c>
    </row>
    <row r="832" spans="3:7" x14ac:dyDescent="0.25">
      <c r="C832" s="26" t="s">
        <v>7428</v>
      </c>
      <c r="D832" s="27">
        <v>2737</v>
      </c>
      <c r="E832" s="24"/>
      <c r="F832" s="24"/>
      <c r="G832" s="27" t="s">
        <v>34</v>
      </c>
    </row>
    <row r="833" spans="3:7" x14ac:dyDescent="0.25">
      <c r="C833" s="26" t="s">
        <v>7427</v>
      </c>
      <c r="D833" s="27">
        <v>2355</v>
      </c>
      <c r="E833" s="24"/>
      <c r="F833" s="24"/>
      <c r="G833" s="27" t="s">
        <v>34</v>
      </c>
    </row>
    <row r="834" spans="3:7" x14ac:dyDescent="0.25">
      <c r="C834" s="26" t="s">
        <v>7426</v>
      </c>
      <c r="D834" s="27">
        <v>2458</v>
      </c>
      <c r="E834" s="24"/>
      <c r="F834" s="24"/>
      <c r="G834" s="27" t="s">
        <v>34</v>
      </c>
    </row>
    <row r="835" spans="3:7" x14ac:dyDescent="0.25">
      <c r="C835" s="26" t="s">
        <v>7425</v>
      </c>
      <c r="D835" s="27">
        <v>2899</v>
      </c>
      <c r="E835" s="24"/>
      <c r="F835" s="24"/>
      <c r="G835" s="27" t="s">
        <v>34</v>
      </c>
    </row>
    <row r="836" spans="3:7" x14ac:dyDescent="0.25">
      <c r="C836" s="26" t="s">
        <v>7424</v>
      </c>
      <c r="D836" s="27">
        <v>2559</v>
      </c>
      <c r="E836" s="24"/>
      <c r="F836" s="24"/>
      <c r="G836" s="27" t="s">
        <v>34</v>
      </c>
    </row>
    <row r="837" spans="3:7" x14ac:dyDescent="0.25">
      <c r="C837" s="26" t="s">
        <v>7423</v>
      </c>
      <c r="D837" s="27">
        <v>1717</v>
      </c>
      <c r="E837" s="24"/>
      <c r="F837" s="24"/>
      <c r="G837" s="27" t="s">
        <v>36</v>
      </c>
    </row>
    <row r="838" spans="3:7" x14ac:dyDescent="0.25">
      <c r="C838" s="26" t="s">
        <v>7422</v>
      </c>
      <c r="D838" s="27">
        <v>2748</v>
      </c>
      <c r="E838" s="24"/>
      <c r="F838" s="24"/>
      <c r="G838" s="27" t="s">
        <v>34</v>
      </c>
    </row>
    <row r="839" spans="3:7" x14ac:dyDescent="0.25">
      <c r="C839" s="26" t="s">
        <v>7421</v>
      </c>
      <c r="D839" s="27">
        <v>2945</v>
      </c>
      <c r="E839" s="24"/>
      <c r="F839" s="24"/>
      <c r="G839" s="27" t="s">
        <v>34</v>
      </c>
    </row>
    <row r="840" spans="3:7" x14ac:dyDescent="0.25">
      <c r="C840" s="26" t="s">
        <v>7420</v>
      </c>
      <c r="D840" s="27">
        <v>2603</v>
      </c>
      <c r="E840" s="24"/>
      <c r="F840" s="24"/>
      <c r="G840" s="27" t="s">
        <v>34</v>
      </c>
    </row>
    <row r="841" spans="3:7" x14ac:dyDescent="0.25">
      <c r="C841" s="26" t="s">
        <v>7419</v>
      </c>
      <c r="D841" s="27">
        <v>2567</v>
      </c>
      <c r="E841" s="24"/>
      <c r="F841" s="24"/>
      <c r="G841" s="27" t="s">
        <v>34</v>
      </c>
    </row>
    <row r="842" spans="3:7" x14ac:dyDescent="0.25">
      <c r="C842" s="26" t="s">
        <v>7418</v>
      </c>
      <c r="D842" s="27">
        <v>3053</v>
      </c>
      <c r="E842" s="24"/>
      <c r="F842" s="24"/>
      <c r="G842" s="27" t="s">
        <v>37</v>
      </c>
    </row>
    <row r="843" spans="3:7" x14ac:dyDescent="0.25">
      <c r="C843" s="26" t="s">
        <v>7417</v>
      </c>
      <c r="D843" s="27">
        <v>2399</v>
      </c>
      <c r="E843" s="24"/>
      <c r="F843" s="24"/>
      <c r="G843" s="27" t="s">
        <v>34</v>
      </c>
    </row>
    <row r="844" spans="3:7" x14ac:dyDescent="0.25">
      <c r="C844" s="26" t="s">
        <v>7416</v>
      </c>
      <c r="D844" s="27">
        <v>2697</v>
      </c>
      <c r="E844" s="24"/>
      <c r="F844" s="24"/>
      <c r="G844" s="27" t="s">
        <v>34</v>
      </c>
    </row>
    <row r="845" spans="3:7" x14ac:dyDescent="0.25">
      <c r="C845" s="26" t="s">
        <v>7415</v>
      </c>
      <c r="D845" s="27">
        <v>2399</v>
      </c>
      <c r="E845" s="24"/>
      <c r="F845" s="24"/>
      <c r="G845" s="27" t="s">
        <v>34</v>
      </c>
    </row>
    <row r="846" spans="3:7" x14ac:dyDescent="0.25">
      <c r="C846" s="26" t="s">
        <v>7414</v>
      </c>
      <c r="D846" s="27">
        <v>2765</v>
      </c>
      <c r="E846" s="24"/>
      <c r="F846" s="24"/>
      <c r="G846" s="27" t="s">
        <v>34</v>
      </c>
    </row>
    <row r="847" spans="3:7" x14ac:dyDescent="0.25">
      <c r="C847" s="26" t="s">
        <v>7413</v>
      </c>
      <c r="D847" s="27">
        <v>2678</v>
      </c>
      <c r="E847" s="24"/>
      <c r="F847" s="24"/>
      <c r="G847" s="27" t="s">
        <v>34</v>
      </c>
    </row>
    <row r="848" spans="3:7" x14ac:dyDescent="0.25">
      <c r="C848" s="26" t="s">
        <v>7412</v>
      </c>
      <c r="D848" s="27">
        <v>3838</v>
      </c>
      <c r="E848" s="24"/>
      <c r="F848" s="24"/>
      <c r="G848" s="27" t="s">
        <v>37</v>
      </c>
    </row>
    <row r="849" spans="3:7" x14ac:dyDescent="0.25">
      <c r="C849" s="26" t="s">
        <v>7411</v>
      </c>
      <c r="D849" s="27">
        <v>2628</v>
      </c>
      <c r="E849" s="24"/>
      <c r="F849" s="24"/>
      <c r="G849" s="27" t="s">
        <v>34</v>
      </c>
    </row>
    <row r="850" spans="3:7" x14ac:dyDescent="0.25">
      <c r="C850" s="26" t="s">
        <v>7410</v>
      </c>
      <c r="D850" s="27">
        <v>3612</v>
      </c>
      <c r="E850" s="24"/>
      <c r="F850" s="24"/>
      <c r="G850" s="27" t="s">
        <v>37</v>
      </c>
    </row>
    <row r="851" spans="3:7" x14ac:dyDescent="0.25">
      <c r="C851" s="26" t="s">
        <v>7409</v>
      </c>
      <c r="D851" s="27">
        <v>1253</v>
      </c>
      <c r="E851" s="24"/>
      <c r="F851" s="24"/>
      <c r="G851" s="27" t="s">
        <v>35</v>
      </c>
    </row>
    <row r="852" spans="3:7" x14ac:dyDescent="0.25">
      <c r="C852" s="26" t="s">
        <v>7408</v>
      </c>
      <c r="D852" s="27">
        <v>1301</v>
      </c>
      <c r="E852" s="24"/>
      <c r="F852" s="24"/>
      <c r="G852" s="27" t="s">
        <v>35</v>
      </c>
    </row>
    <row r="853" spans="3:7" x14ac:dyDescent="0.25">
      <c r="C853" s="26" t="s">
        <v>7407</v>
      </c>
      <c r="D853" s="27">
        <v>2402</v>
      </c>
      <c r="E853" s="24"/>
      <c r="F853" s="24"/>
      <c r="G853" s="27" t="s">
        <v>34</v>
      </c>
    </row>
    <row r="854" spans="3:7" x14ac:dyDescent="0.25">
      <c r="C854" s="26" t="s">
        <v>7406</v>
      </c>
      <c r="D854" s="27">
        <v>2704</v>
      </c>
      <c r="E854" s="24"/>
      <c r="F854" s="24"/>
      <c r="G854" s="27" t="s">
        <v>34</v>
      </c>
    </row>
    <row r="855" spans="3:7" x14ac:dyDescent="0.25">
      <c r="C855" s="26" t="s">
        <v>7405</v>
      </c>
      <c r="D855" s="27">
        <v>2738</v>
      </c>
      <c r="E855" s="24"/>
      <c r="F855" s="24"/>
      <c r="G855" s="27" t="s">
        <v>34</v>
      </c>
    </row>
    <row r="856" spans="3:7" x14ac:dyDescent="0.25">
      <c r="C856" s="26" t="s">
        <v>7404</v>
      </c>
      <c r="D856" s="27">
        <v>1636</v>
      </c>
      <c r="E856" s="24"/>
      <c r="F856" s="24"/>
      <c r="G856" s="27" t="s">
        <v>36</v>
      </c>
    </row>
    <row r="857" spans="3:7" x14ac:dyDescent="0.25">
      <c r="C857" s="26" t="s">
        <v>7403</v>
      </c>
      <c r="D857" s="27">
        <v>1780</v>
      </c>
      <c r="E857" s="24"/>
      <c r="F857" s="24"/>
      <c r="G857" s="27" t="s">
        <v>36</v>
      </c>
    </row>
    <row r="858" spans="3:7" x14ac:dyDescent="0.25">
      <c r="C858" s="26" t="s">
        <v>7402</v>
      </c>
      <c r="D858" s="27">
        <v>1849</v>
      </c>
      <c r="E858" s="24"/>
      <c r="F858" s="24"/>
      <c r="G858" s="27" t="s">
        <v>36</v>
      </c>
    </row>
    <row r="859" spans="3:7" x14ac:dyDescent="0.25">
      <c r="C859" s="26" t="s">
        <v>7401</v>
      </c>
      <c r="D859" s="27">
        <v>2018</v>
      </c>
      <c r="E859" s="24"/>
      <c r="F859" s="24"/>
      <c r="G859" s="27" t="s">
        <v>36</v>
      </c>
    </row>
    <row r="860" spans="3:7" x14ac:dyDescent="0.25">
      <c r="C860" s="26" t="s">
        <v>7400</v>
      </c>
      <c r="D860" s="27">
        <v>744</v>
      </c>
      <c r="E860" s="24"/>
      <c r="F860" s="24"/>
      <c r="G860" s="27" t="s">
        <v>38</v>
      </c>
    </row>
    <row r="861" spans="3:7" x14ac:dyDescent="0.25">
      <c r="C861" s="26" t="s">
        <v>7399</v>
      </c>
      <c r="D861" s="27">
        <v>2466</v>
      </c>
      <c r="E861" s="24"/>
      <c r="F861" s="24"/>
      <c r="G861" s="27" t="s">
        <v>34</v>
      </c>
    </row>
    <row r="862" spans="3:7" x14ac:dyDescent="0.25">
      <c r="C862" s="26" t="s">
        <v>7398</v>
      </c>
      <c r="D862" s="27">
        <v>2481</v>
      </c>
      <c r="E862" s="24"/>
      <c r="F862" s="24"/>
      <c r="G862" s="27" t="s">
        <v>34</v>
      </c>
    </row>
    <row r="863" spans="3:7" x14ac:dyDescent="0.25">
      <c r="C863" s="26" t="s">
        <v>7397</v>
      </c>
      <c r="D863" s="27">
        <v>4089</v>
      </c>
      <c r="E863" s="24"/>
      <c r="F863" s="24"/>
      <c r="G863" s="27" t="s">
        <v>37</v>
      </c>
    </row>
    <row r="864" spans="3:7" x14ac:dyDescent="0.25">
      <c r="C864" s="26" t="s">
        <v>7396</v>
      </c>
      <c r="D864" s="27">
        <v>2617</v>
      </c>
      <c r="E864" s="24"/>
      <c r="F864" s="24"/>
      <c r="G864" s="27" t="s">
        <v>34</v>
      </c>
    </row>
    <row r="865" spans="3:7" x14ac:dyDescent="0.25">
      <c r="C865" s="26" t="s">
        <v>7395</v>
      </c>
      <c r="D865" s="27">
        <v>2714</v>
      </c>
      <c r="E865" s="24"/>
      <c r="F865" s="24"/>
      <c r="G865" s="27" t="s">
        <v>34</v>
      </c>
    </row>
    <row r="866" spans="3:7" x14ac:dyDescent="0.25">
      <c r="C866" s="26" t="s">
        <v>7394</v>
      </c>
      <c r="D866" s="27">
        <v>1240</v>
      </c>
      <c r="E866" s="24"/>
      <c r="F866" s="24"/>
      <c r="G866" s="27" t="s">
        <v>35</v>
      </c>
    </row>
    <row r="867" spans="3:7" x14ac:dyDescent="0.25">
      <c r="C867" s="26" t="s">
        <v>7393</v>
      </c>
      <c r="D867" s="27">
        <v>1275</v>
      </c>
      <c r="E867" s="24"/>
      <c r="F867" s="24"/>
      <c r="G867" s="27" t="s">
        <v>35</v>
      </c>
    </row>
    <row r="868" spans="3:7" x14ac:dyDescent="0.25">
      <c r="C868" s="26" t="s">
        <v>7392</v>
      </c>
      <c r="D868" s="27">
        <v>3464</v>
      </c>
      <c r="E868" s="24"/>
      <c r="F868" s="24"/>
      <c r="G868" s="27" t="s">
        <v>37</v>
      </c>
    </row>
    <row r="869" spans="3:7" x14ac:dyDescent="0.25">
      <c r="C869" s="26" t="s">
        <v>7391</v>
      </c>
      <c r="D869" s="27">
        <v>2915</v>
      </c>
      <c r="E869" s="24"/>
      <c r="F869" s="24"/>
      <c r="G869" s="27" t="s">
        <v>34</v>
      </c>
    </row>
    <row r="870" spans="3:7" x14ac:dyDescent="0.25">
      <c r="C870" s="26" t="s">
        <v>7390</v>
      </c>
      <c r="D870" s="27">
        <v>2783</v>
      </c>
      <c r="E870" s="24"/>
      <c r="F870" s="24"/>
      <c r="G870" s="27" t="s">
        <v>34</v>
      </c>
    </row>
    <row r="871" spans="3:7" x14ac:dyDescent="0.25">
      <c r="C871" s="26" t="s">
        <v>7389</v>
      </c>
      <c r="D871" s="27">
        <v>2453</v>
      </c>
      <c r="E871" s="24"/>
      <c r="F871" s="24"/>
      <c r="G871" s="27" t="s">
        <v>34</v>
      </c>
    </row>
    <row r="872" spans="3:7" x14ac:dyDescent="0.25">
      <c r="C872" s="26" t="s">
        <v>7388</v>
      </c>
      <c r="D872" s="27">
        <v>2628</v>
      </c>
      <c r="E872" s="24"/>
      <c r="F872" s="24"/>
      <c r="G872" s="27" t="s">
        <v>34</v>
      </c>
    </row>
    <row r="873" spans="3:7" x14ac:dyDescent="0.25">
      <c r="C873" s="26" t="s">
        <v>7387</v>
      </c>
      <c r="D873" s="27">
        <v>3291</v>
      </c>
      <c r="E873" s="24"/>
      <c r="F873" s="24"/>
      <c r="G873" s="27" t="s">
        <v>37</v>
      </c>
    </row>
    <row r="874" spans="3:7" x14ac:dyDescent="0.25">
      <c r="C874" s="26" t="s">
        <v>7386</v>
      </c>
      <c r="D874" s="27">
        <v>3254</v>
      </c>
      <c r="E874" s="24"/>
      <c r="F874" s="24"/>
      <c r="G874" s="27" t="s">
        <v>37</v>
      </c>
    </row>
    <row r="875" spans="3:7" x14ac:dyDescent="0.25">
      <c r="C875" s="26" t="s">
        <v>7385</v>
      </c>
      <c r="D875" s="27">
        <v>853</v>
      </c>
      <c r="E875" s="24"/>
      <c r="F875" s="24"/>
      <c r="G875" s="27" t="s">
        <v>38</v>
      </c>
    </row>
    <row r="876" spans="3:7" x14ac:dyDescent="0.25">
      <c r="C876" s="26" t="s">
        <v>7384</v>
      </c>
      <c r="D876" s="27">
        <v>1202</v>
      </c>
      <c r="E876" s="24"/>
      <c r="F876" s="24"/>
      <c r="G876" s="27" t="s">
        <v>35</v>
      </c>
    </row>
    <row r="877" spans="3:7" x14ac:dyDescent="0.25">
      <c r="C877" s="26" t="s">
        <v>7383</v>
      </c>
      <c r="D877" s="27">
        <v>2495</v>
      </c>
      <c r="E877" s="24"/>
      <c r="F877" s="24"/>
      <c r="G877" s="27" t="s">
        <v>34</v>
      </c>
    </row>
    <row r="878" spans="3:7" x14ac:dyDescent="0.25">
      <c r="C878" s="26" t="s">
        <v>7382</v>
      </c>
      <c r="D878" s="27">
        <v>2455</v>
      </c>
      <c r="E878" s="24"/>
      <c r="F878" s="24"/>
      <c r="G878" s="27" t="s">
        <v>34</v>
      </c>
    </row>
    <row r="879" spans="3:7" x14ac:dyDescent="0.25">
      <c r="C879" s="26" t="s">
        <v>7381</v>
      </c>
      <c r="D879" s="27">
        <v>1668</v>
      </c>
      <c r="E879" s="24"/>
      <c r="F879" s="24"/>
      <c r="G879" s="27" t="s">
        <v>36</v>
      </c>
    </row>
    <row r="880" spans="3:7" x14ac:dyDescent="0.25">
      <c r="C880" s="26" t="s">
        <v>7380</v>
      </c>
      <c r="D880" s="27">
        <v>2250</v>
      </c>
      <c r="E880" s="24"/>
      <c r="F880" s="24"/>
      <c r="G880" s="27" t="s">
        <v>34</v>
      </c>
    </row>
    <row r="881" spans="3:7" x14ac:dyDescent="0.25">
      <c r="C881" s="26" t="s">
        <v>7379</v>
      </c>
      <c r="D881" s="27">
        <v>765</v>
      </c>
      <c r="E881" s="24"/>
      <c r="F881" s="24"/>
      <c r="G881" s="27" t="s">
        <v>38</v>
      </c>
    </row>
    <row r="882" spans="3:7" x14ac:dyDescent="0.25">
      <c r="C882" s="26" t="s">
        <v>7378</v>
      </c>
      <c r="D882" s="27">
        <v>782</v>
      </c>
      <c r="E882" s="24"/>
      <c r="F882" s="24"/>
      <c r="G882" s="27" t="s">
        <v>38</v>
      </c>
    </row>
    <row r="883" spans="3:7" x14ac:dyDescent="0.25">
      <c r="C883" s="26" t="s">
        <v>7377</v>
      </c>
      <c r="D883" s="27">
        <v>3187</v>
      </c>
      <c r="E883" s="24"/>
      <c r="F883" s="24"/>
      <c r="G883" s="27" t="s">
        <v>37</v>
      </c>
    </row>
    <row r="884" spans="3:7" x14ac:dyDescent="0.25">
      <c r="C884" s="26" t="s">
        <v>7376</v>
      </c>
      <c r="D884" s="27">
        <v>3047</v>
      </c>
      <c r="E884" s="24"/>
      <c r="F884" s="24"/>
      <c r="G884" s="27" t="s">
        <v>37</v>
      </c>
    </row>
    <row r="885" spans="3:7" x14ac:dyDescent="0.25">
      <c r="C885" s="26" t="s">
        <v>7375</v>
      </c>
      <c r="D885" s="27">
        <v>2501</v>
      </c>
      <c r="E885" s="24"/>
      <c r="F885" s="24"/>
      <c r="G885" s="27" t="s">
        <v>34</v>
      </c>
    </row>
    <row r="886" spans="3:7" x14ac:dyDescent="0.25">
      <c r="C886" s="26" t="s">
        <v>7374</v>
      </c>
      <c r="D886" s="27">
        <v>1620</v>
      </c>
      <c r="E886" s="24"/>
      <c r="F886" s="24"/>
      <c r="G886" s="27" t="s">
        <v>36</v>
      </c>
    </row>
    <row r="887" spans="3:7" x14ac:dyDescent="0.25">
      <c r="C887" s="26" t="s">
        <v>7373</v>
      </c>
      <c r="D887" s="27">
        <v>1942</v>
      </c>
      <c r="E887" s="24"/>
      <c r="F887" s="24"/>
      <c r="G887" s="27" t="s">
        <v>36</v>
      </c>
    </row>
    <row r="888" spans="3:7" x14ac:dyDescent="0.25">
      <c r="C888" s="26" t="s">
        <v>7372</v>
      </c>
      <c r="D888" s="27">
        <v>2243</v>
      </c>
      <c r="E888" s="24"/>
      <c r="F888" s="24"/>
      <c r="G888" s="27" t="s">
        <v>34</v>
      </c>
    </row>
    <row r="889" spans="3:7" x14ac:dyDescent="0.25">
      <c r="C889" s="26" t="s">
        <v>7371</v>
      </c>
      <c r="D889" s="27">
        <v>2449</v>
      </c>
      <c r="E889" s="24"/>
      <c r="F889" s="24"/>
      <c r="G889" s="27" t="s">
        <v>34</v>
      </c>
    </row>
    <row r="890" spans="3:7" x14ac:dyDescent="0.25">
      <c r="C890" s="26" t="s">
        <v>7370</v>
      </c>
      <c r="D890" s="27">
        <v>2383</v>
      </c>
      <c r="E890" s="24"/>
      <c r="F890" s="24"/>
      <c r="G890" s="27" t="s">
        <v>34</v>
      </c>
    </row>
    <row r="891" spans="3:7" x14ac:dyDescent="0.25">
      <c r="C891" s="26" t="s">
        <v>7369</v>
      </c>
      <c r="D891" s="27">
        <v>2336</v>
      </c>
      <c r="E891" s="24"/>
      <c r="F891" s="24"/>
      <c r="G891" s="27" t="s">
        <v>34</v>
      </c>
    </row>
    <row r="892" spans="3:7" x14ac:dyDescent="0.25">
      <c r="C892" s="26" t="s">
        <v>7368</v>
      </c>
      <c r="D892" s="27">
        <v>2559</v>
      </c>
      <c r="E892" s="24"/>
      <c r="F892" s="24"/>
      <c r="G892" s="27" t="s">
        <v>34</v>
      </c>
    </row>
    <row r="893" spans="3:7" x14ac:dyDescent="0.25">
      <c r="C893" s="26" t="s">
        <v>7367</v>
      </c>
      <c r="D893" s="27">
        <v>2388</v>
      </c>
      <c r="E893" s="24"/>
      <c r="F893" s="24"/>
      <c r="G893" s="27" t="s">
        <v>34</v>
      </c>
    </row>
    <row r="894" spans="3:7" x14ac:dyDescent="0.25">
      <c r="C894" s="26" t="s">
        <v>7366</v>
      </c>
      <c r="D894" s="27">
        <v>2614</v>
      </c>
      <c r="E894" s="24"/>
      <c r="F894" s="24"/>
      <c r="G894" s="27" t="s">
        <v>34</v>
      </c>
    </row>
    <row r="895" spans="3:7" x14ac:dyDescent="0.25">
      <c r="C895" s="26" t="s">
        <v>7365</v>
      </c>
      <c r="D895" s="27">
        <v>2980</v>
      </c>
      <c r="E895" s="24"/>
      <c r="F895" s="24"/>
      <c r="G895" s="27" t="s">
        <v>34</v>
      </c>
    </row>
    <row r="896" spans="3:7" x14ac:dyDescent="0.25">
      <c r="C896" s="26" t="s">
        <v>7364</v>
      </c>
      <c r="D896" s="27">
        <v>1786</v>
      </c>
      <c r="E896" s="24"/>
      <c r="F896" s="24"/>
      <c r="G896" s="27" t="s">
        <v>36</v>
      </c>
    </row>
    <row r="897" spans="3:7" x14ac:dyDescent="0.25">
      <c r="C897" s="26" t="s">
        <v>7363</v>
      </c>
      <c r="D897" s="27">
        <v>1646</v>
      </c>
      <c r="E897" s="24"/>
      <c r="F897" s="24"/>
      <c r="G897" s="27" t="s">
        <v>36</v>
      </c>
    </row>
    <row r="898" spans="3:7" x14ac:dyDescent="0.25">
      <c r="C898" s="26" t="s">
        <v>7362</v>
      </c>
      <c r="D898" s="27">
        <v>4487</v>
      </c>
      <c r="E898" s="24"/>
      <c r="F898" s="24"/>
      <c r="G898" s="27" t="s">
        <v>37</v>
      </c>
    </row>
    <row r="899" spans="3:7" x14ac:dyDescent="0.25">
      <c r="C899" s="26" t="s">
        <v>7361</v>
      </c>
      <c r="D899" s="27">
        <v>3772</v>
      </c>
      <c r="E899" s="24"/>
      <c r="F899" s="24"/>
      <c r="G899" s="27" t="s">
        <v>37</v>
      </c>
    </row>
    <row r="900" spans="3:7" x14ac:dyDescent="0.25">
      <c r="C900" s="26" t="s">
        <v>7360</v>
      </c>
      <c r="D900" s="27">
        <v>770</v>
      </c>
      <c r="E900" s="24"/>
      <c r="F900" s="24"/>
      <c r="G900" s="27" t="s">
        <v>38</v>
      </c>
    </row>
    <row r="901" spans="3:7" x14ac:dyDescent="0.25">
      <c r="C901" s="26" t="s">
        <v>7359</v>
      </c>
      <c r="D901" s="27">
        <v>2410</v>
      </c>
      <c r="E901" s="24"/>
      <c r="F901" s="24"/>
      <c r="G901" s="27" t="s">
        <v>34</v>
      </c>
    </row>
    <row r="902" spans="3:7" x14ac:dyDescent="0.25">
      <c r="C902" s="26" t="s">
        <v>7358</v>
      </c>
      <c r="D902" s="27">
        <v>2634</v>
      </c>
      <c r="E902" s="24"/>
      <c r="F902" s="24"/>
      <c r="G902" s="27" t="s">
        <v>34</v>
      </c>
    </row>
    <row r="903" spans="3:7" x14ac:dyDescent="0.25">
      <c r="C903" s="26" t="s">
        <v>7357</v>
      </c>
      <c r="D903" s="27">
        <v>3311</v>
      </c>
      <c r="E903" s="24"/>
      <c r="F903" s="24"/>
      <c r="G903" s="27" t="s">
        <v>37</v>
      </c>
    </row>
    <row r="904" spans="3:7" x14ac:dyDescent="0.25">
      <c r="C904" s="26" t="s">
        <v>7356</v>
      </c>
      <c r="D904" s="27">
        <v>2982</v>
      </c>
      <c r="E904" s="24"/>
      <c r="F904" s="24"/>
      <c r="G904" s="27" t="s">
        <v>34</v>
      </c>
    </row>
    <row r="905" spans="3:7" x14ac:dyDescent="0.25">
      <c r="C905" s="26" t="s">
        <v>7355</v>
      </c>
      <c r="D905" s="27">
        <v>2461</v>
      </c>
      <c r="E905" s="24"/>
      <c r="F905" s="24"/>
      <c r="G905" s="27" t="s">
        <v>34</v>
      </c>
    </row>
    <row r="906" spans="3:7" x14ac:dyDescent="0.25">
      <c r="C906" s="26" t="s">
        <v>7354</v>
      </c>
      <c r="D906" s="27">
        <v>2364</v>
      </c>
      <c r="E906" s="24"/>
      <c r="F906" s="24"/>
      <c r="G906" s="27" t="s">
        <v>34</v>
      </c>
    </row>
    <row r="907" spans="3:7" x14ac:dyDescent="0.25">
      <c r="C907" s="26" t="s">
        <v>7353</v>
      </c>
      <c r="D907" s="27">
        <v>2543</v>
      </c>
      <c r="E907" s="24"/>
      <c r="F907" s="24"/>
      <c r="G907" s="27" t="s">
        <v>34</v>
      </c>
    </row>
    <row r="908" spans="3:7" x14ac:dyDescent="0.25">
      <c r="C908" s="26" t="s">
        <v>7352</v>
      </c>
      <c r="D908" s="27">
        <v>2369</v>
      </c>
      <c r="E908" s="24"/>
      <c r="F908" s="24"/>
      <c r="G908" s="27" t="s">
        <v>34</v>
      </c>
    </row>
    <row r="909" spans="3:7" x14ac:dyDescent="0.25">
      <c r="C909" s="26" t="s">
        <v>7351</v>
      </c>
      <c r="D909" s="27">
        <v>2553</v>
      </c>
      <c r="E909" s="24"/>
      <c r="F909" s="24"/>
      <c r="G909" s="27" t="s">
        <v>34</v>
      </c>
    </row>
    <row r="910" spans="3:7" x14ac:dyDescent="0.25">
      <c r="C910" s="26" t="s">
        <v>7350</v>
      </c>
      <c r="D910" s="27">
        <v>3636</v>
      </c>
      <c r="E910" s="24"/>
      <c r="F910" s="24"/>
      <c r="G910" s="27" t="s">
        <v>37</v>
      </c>
    </row>
    <row r="911" spans="3:7" x14ac:dyDescent="0.25">
      <c r="C911" s="26" t="s">
        <v>7349</v>
      </c>
      <c r="D911" s="27">
        <v>3356</v>
      </c>
      <c r="E911" s="24"/>
      <c r="F911" s="24"/>
      <c r="G911" s="27" t="s">
        <v>37</v>
      </c>
    </row>
    <row r="912" spans="3:7" x14ac:dyDescent="0.25">
      <c r="C912" s="26" t="s">
        <v>7348</v>
      </c>
      <c r="D912" s="27">
        <v>2428</v>
      </c>
      <c r="E912" s="24"/>
      <c r="F912" s="24"/>
      <c r="G912" s="27" t="s">
        <v>34</v>
      </c>
    </row>
    <row r="913" spans="3:7" x14ac:dyDescent="0.25">
      <c r="C913" s="26" t="s">
        <v>7347</v>
      </c>
      <c r="D913" s="27">
        <v>2449</v>
      </c>
      <c r="E913" s="24"/>
      <c r="F913" s="24"/>
      <c r="G913" s="27" t="s">
        <v>34</v>
      </c>
    </row>
    <row r="914" spans="3:7" x14ac:dyDescent="0.25">
      <c r="C914" s="26" t="s">
        <v>7346</v>
      </c>
      <c r="D914" s="27">
        <v>2775</v>
      </c>
      <c r="E914" s="24"/>
      <c r="F914" s="24"/>
      <c r="G914" s="27" t="s">
        <v>34</v>
      </c>
    </row>
    <row r="915" spans="3:7" x14ac:dyDescent="0.25">
      <c r="C915" s="26" t="s">
        <v>7345</v>
      </c>
      <c r="D915" s="27">
        <v>2579</v>
      </c>
      <c r="E915" s="24"/>
      <c r="F915" s="24"/>
      <c r="G915" s="27" t="s">
        <v>34</v>
      </c>
    </row>
    <row r="916" spans="3:7" x14ac:dyDescent="0.25">
      <c r="C916" s="26" t="s">
        <v>7344</v>
      </c>
      <c r="D916" s="27">
        <v>2812</v>
      </c>
      <c r="E916" s="24"/>
      <c r="F916" s="24"/>
      <c r="G916" s="27" t="s">
        <v>34</v>
      </c>
    </row>
    <row r="917" spans="3:7" x14ac:dyDescent="0.25">
      <c r="C917" s="26" t="s">
        <v>7343</v>
      </c>
      <c r="D917" s="27">
        <v>2495</v>
      </c>
      <c r="E917" s="24"/>
      <c r="F917" s="24"/>
      <c r="G917" s="27" t="s">
        <v>34</v>
      </c>
    </row>
    <row r="918" spans="3:7" x14ac:dyDescent="0.25">
      <c r="C918" s="26" t="s">
        <v>7342</v>
      </c>
      <c r="D918" s="27">
        <v>2575</v>
      </c>
      <c r="E918" s="24"/>
      <c r="F918" s="24"/>
      <c r="G918" s="27" t="s">
        <v>34</v>
      </c>
    </row>
    <row r="919" spans="3:7" x14ac:dyDescent="0.25">
      <c r="C919" s="26" t="s">
        <v>7341</v>
      </c>
      <c r="D919" s="27">
        <v>4210</v>
      </c>
      <c r="E919" s="24"/>
      <c r="F919" s="24"/>
      <c r="G919" s="27" t="s">
        <v>37</v>
      </c>
    </row>
    <row r="920" spans="3:7" x14ac:dyDescent="0.25">
      <c r="C920" s="26" t="s">
        <v>7340</v>
      </c>
      <c r="D920" s="27">
        <v>3425</v>
      </c>
      <c r="E920" s="24"/>
      <c r="F920" s="24"/>
      <c r="G920" s="27" t="s">
        <v>37</v>
      </c>
    </row>
    <row r="921" spans="3:7" x14ac:dyDescent="0.25">
      <c r="C921" s="26" t="s">
        <v>7339</v>
      </c>
      <c r="D921" s="27">
        <v>2531</v>
      </c>
      <c r="E921" s="24"/>
      <c r="F921" s="24"/>
      <c r="G921" s="27" t="s">
        <v>34</v>
      </c>
    </row>
    <row r="922" spans="3:7" x14ac:dyDescent="0.25">
      <c r="C922" s="26" t="s">
        <v>7338</v>
      </c>
      <c r="D922" s="27">
        <v>2520</v>
      </c>
      <c r="E922" s="24"/>
      <c r="F922" s="24"/>
      <c r="G922" s="27" t="s">
        <v>34</v>
      </c>
    </row>
    <row r="923" spans="3:7" x14ac:dyDescent="0.25">
      <c r="C923" s="26" t="s">
        <v>7337</v>
      </c>
      <c r="D923" s="27">
        <v>3470</v>
      </c>
      <c r="E923" s="24"/>
      <c r="F923" s="24"/>
      <c r="G923" s="27" t="s">
        <v>37</v>
      </c>
    </row>
    <row r="924" spans="3:7" x14ac:dyDescent="0.25">
      <c r="C924" s="26" t="s">
        <v>7336</v>
      </c>
      <c r="D924" s="27">
        <v>2099</v>
      </c>
      <c r="E924" s="24"/>
      <c r="F924" s="24"/>
      <c r="G924" s="27" t="s">
        <v>36</v>
      </c>
    </row>
    <row r="925" spans="3:7" x14ac:dyDescent="0.25">
      <c r="C925" s="26" t="s">
        <v>7335</v>
      </c>
      <c r="D925" s="27">
        <v>2436</v>
      </c>
      <c r="E925" s="24"/>
      <c r="F925" s="24"/>
      <c r="G925" s="27" t="s">
        <v>34</v>
      </c>
    </row>
    <row r="926" spans="3:7" x14ac:dyDescent="0.25">
      <c r="C926" s="26" t="s">
        <v>7334</v>
      </c>
      <c r="D926" s="27">
        <v>2410</v>
      </c>
      <c r="E926" s="24"/>
      <c r="F926" s="24">
        <v>-7</v>
      </c>
      <c r="G926" s="27" t="s">
        <v>34</v>
      </c>
    </row>
    <row r="927" spans="3:7" x14ac:dyDescent="0.25">
      <c r="C927" s="26" t="s">
        <v>7333</v>
      </c>
      <c r="D927" s="27">
        <v>4007</v>
      </c>
      <c r="E927" s="24"/>
      <c r="F927" s="24"/>
      <c r="G927" s="27" t="s">
        <v>37</v>
      </c>
    </row>
    <row r="928" spans="3:7" x14ac:dyDescent="0.25">
      <c r="C928" s="26" t="s">
        <v>7332</v>
      </c>
      <c r="D928" s="27">
        <v>2619</v>
      </c>
      <c r="E928" s="24"/>
      <c r="F928" s="24"/>
      <c r="G928" s="27" t="s">
        <v>34</v>
      </c>
    </row>
    <row r="929" spans="3:7" x14ac:dyDescent="0.25">
      <c r="C929" s="26" t="s">
        <v>7331</v>
      </c>
      <c r="D929" s="27">
        <v>3507</v>
      </c>
      <c r="E929" s="24"/>
      <c r="F929" s="24"/>
      <c r="G929" s="27" t="s">
        <v>37</v>
      </c>
    </row>
    <row r="930" spans="3:7" x14ac:dyDescent="0.25">
      <c r="C930" s="26" t="s">
        <v>7330</v>
      </c>
      <c r="D930" s="27">
        <v>2400</v>
      </c>
      <c r="E930" s="24"/>
      <c r="F930" s="24"/>
      <c r="G930" s="27" t="s">
        <v>34</v>
      </c>
    </row>
    <row r="931" spans="3:7" x14ac:dyDescent="0.25">
      <c r="C931" s="26" t="s">
        <v>7329</v>
      </c>
      <c r="D931" s="27">
        <v>2404</v>
      </c>
      <c r="E931" s="24"/>
      <c r="F931" s="24"/>
      <c r="G931" s="27" t="s">
        <v>34</v>
      </c>
    </row>
    <row r="932" spans="3:7" x14ac:dyDescent="0.25">
      <c r="C932" s="26" t="s">
        <v>7328</v>
      </c>
      <c r="D932" s="27">
        <v>3626</v>
      </c>
      <c r="E932" s="24"/>
      <c r="F932" s="24"/>
      <c r="G932" s="27" t="s">
        <v>37</v>
      </c>
    </row>
    <row r="933" spans="3:7" x14ac:dyDescent="0.25">
      <c r="C933" s="26" t="s">
        <v>7327</v>
      </c>
      <c r="D933" s="27">
        <v>2668</v>
      </c>
      <c r="E933" s="24"/>
      <c r="F933" s="24"/>
      <c r="G933" s="27" t="s">
        <v>34</v>
      </c>
    </row>
    <row r="934" spans="3:7" x14ac:dyDescent="0.25">
      <c r="C934" s="26" t="s">
        <v>7326</v>
      </c>
      <c r="D934" s="27">
        <v>2827</v>
      </c>
      <c r="E934" s="24"/>
      <c r="F934" s="24"/>
      <c r="G934" s="27" t="s">
        <v>34</v>
      </c>
    </row>
    <row r="935" spans="3:7" x14ac:dyDescent="0.25">
      <c r="C935" s="26" t="s">
        <v>7325</v>
      </c>
      <c r="D935" s="27">
        <v>891</v>
      </c>
      <c r="E935" s="24"/>
      <c r="F935" s="24"/>
      <c r="G935" s="27" t="s">
        <v>38</v>
      </c>
    </row>
    <row r="936" spans="3:7" x14ac:dyDescent="0.25">
      <c r="C936" s="26" t="s">
        <v>7324</v>
      </c>
      <c r="D936" s="27">
        <v>2847</v>
      </c>
      <c r="E936" s="24"/>
      <c r="F936" s="24"/>
      <c r="G936" s="27" t="s">
        <v>34</v>
      </c>
    </row>
    <row r="937" spans="3:7" x14ac:dyDescent="0.25">
      <c r="C937" s="26" t="s">
        <v>7323</v>
      </c>
      <c r="D937" s="27">
        <v>2358</v>
      </c>
      <c r="E937" s="24"/>
      <c r="F937" s="24"/>
      <c r="G937" s="27" t="s">
        <v>34</v>
      </c>
    </row>
    <row r="938" spans="3:7" x14ac:dyDescent="0.25">
      <c r="C938" s="26" t="s">
        <v>7322</v>
      </c>
      <c r="D938" s="27">
        <v>2206</v>
      </c>
      <c r="E938" s="24"/>
      <c r="F938" s="24"/>
      <c r="G938" s="27" t="s">
        <v>34</v>
      </c>
    </row>
    <row r="939" spans="3:7" x14ac:dyDescent="0.25">
      <c r="C939" s="26" t="s">
        <v>7321</v>
      </c>
      <c r="D939" s="27">
        <v>3939</v>
      </c>
      <c r="E939" s="24"/>
      <c r="F939" s="24"/>
      <c r="G939" s="27" t="s">
        <v>37</v>
      </c>
    </row>
    <row r="940" spans="3:7" x14ac:dyDescent="0.25">
      <c r="C940" s="26" t="s">
        <v>7320</v>
      </c>
      <c r="D940" s="27">
        <v>2753</v>
      </c>
      <c r="E940" s="24"/>
      <c r="F940" s="24"/>
      <c r="G940" s="27" t="s">
        <v>34</v>
      </c>
    </row>
    <row r="941" spans="3:7" x14ac:dyDescent="0.25">
      <c r="C941" s="26" t="s">
        <v>7319</v>
      </c>
      <c r="D941" s="27">
        <v>2369</v>
      </c>
      <c r="E941" s="24"/>
      <c r="F941" s="24"/>
      <c r="G941" s="27" t="s">
        <v>34</v>
      </c>
    </row>
    <row r="942" spans="3:7" x14ac:dyDescent="0.25">
      <c r="C942" s="26" t="s">
        <v>7318</v>
      </c>
      <c r="D942" s="27">
        <v>2724</v>
      </c>
      <c r="E942" s="24"/>
      <c r="F942" s="24"/>
      <c r="G942" s="27" t="s">
        <v>34</v>
      </c>
    </row>
    <row r="943" spans="3:7" x14ac:dyDescent="0.25">
      <c r="C943" s="26" t="s">
        <v>7317</v>
      </c>
      <c r="D943" s="27">
        <v>1083</v>
      </c>
      <c r="E943" s="24"/>
      <c r="F943" s="24">
        <v>0</v>
      </c>
      <c r="G943" s="27" t="s">
        <v>35</v>
      </c>
    </row>
    <row r="944" spans="3:7" x14ac:dyDescent="0.25">
      <c r="C944" s="26" t="s">
        <v>7316</v>
      </c>
      <c r="D944" s="27">
        <v>2364</v>
      </c>
      <c r="E944" s="24"/>
      <c r="F944" s="24"/>
      <c r="G944" s="27" t="s">
        <v>34</v>
      </c>
    </row>
    <row r="945" spans="3:7" x14ac:dyDescent="0.25">
      <c r="C945" s="26" t="s">
        <v>7315</v>
      </c>
      <c r="D945" s="27">
        <v>2751</v>
      </c>
      <c r="E945" s="24"/>
      <c r="F945" s="24"/>
      <c r="G945" s="27" t="s">
        <v>34</v>
      </c>
    </row>
    <row r="946" spans="3:7" x14ac:dyDescent="0.25">
      <c r="C946" s="26" t="s">
        <v>7314</v>
      </c>
      <c r="D946" s="27">
        <v>2571</v>
      </c>
      <c r="E946" s="24"/>
      <c r="F946" s="24"/>
      <c r="G946" s="27" t="s">
        <v>34</v>
      </c>
    </row>
    <row r="947" spans="3:7" x14ac:dyDescent="0.25">
      <c r="C947" s="26" t="s">
        <v>7313</v>
      </c>
      <c r="D947" s="27">
        <v>3087</v>
      </c>
      <c r="E947" s="24"/>
      <c r="F947" s="24"/>
      <c r="G947" s="27" t="s">
        <v>37</v>
      </c>
    </row>
    <row r="948" spans="3:7" x14ac:dyDescent="0.25">
      <c r="C948" s="26" t="s">
        <v>7313</v>
      </c>
      <c r="D948" s="27">
        <v>3784</v>
      </c>
      <c r="E948" s="24"/>
      <c r="F948" s="24"/>
      <c r="G948" s="27" t="s">
        <v>37</v>
      </c>
    </row>
    <row r="949" spans="3:7" x14ac:dyDescent="0.25">
      <c r="C949" s="26" t="s">
        <v>7312</v>
      </c>
      <c r="D949" s="27">
        <v>2521</v>
      </c>
      <c r="E949" s="24"/>
      <c r="F949" s="24"/>
      <c r="G949" s="27" t="s">
        <v>34</v>
      </c>
    </row>
    <row r="950" spans="3:7" x14ac:dyDescent="0.25">
      <c r="C950" s="26" t="s">
        <v>7311</v>
      </c>
      <c r="D950" s="27">
        <v>2396</v>
      </c>
      <c r="E950" s="24"/>
      <c r="F950" s="24"/>
      <c r="G950" s="27" t="s">
        <v>34</v>
      </c>
    </row>
    <row r="951" spans="3:7" x14ac:dyDescent="0.25">
      <c r="C951" s="26" t="s">
        <v>7310</v>
      </c>
      <c r="D951" s="27">
        <v>2772</v>
      </c>
      <c r="E951" s="24"/>
      <c r="F951" s="24"/>
      <c r="G951" s="27" t="s">
        <v>34</v>
      </c>
    </row>
    <row r="952" spans="3:7" x14ac:dyDescent="0.25">
      <c r="C952" s="26" t="s">
        <v>7309</v>
      </c>
      <c r="D952" s="27">
        <v>3516</v>
      </c>
      <c r="E952" s="24"/>
      <c r="F952" s="24"/>
      <c r="G952" s="27" t="s">
        <v>37</v>
      </c>
    </row>
    <row r="953" spans="3:7" x14ac:dyDescent="0.25">
      <c r="C953" s="26" t="s">
        <v>7308</v>
      </c>
      <c r="D953" s="27">
        <v>2446</v>
      </c>
      <c r="E953" s="24"/>
      <c r="F953" s="24"/>
      <c r="G953" s="27" t="s">
        <v>34</v>
      </c>
    </row>
    <row r="954" spans="3:7" x14ac:dyDescent="0.25">
      <c r="C954" s="26" t="s">
        <v>7307</v>
      </c>
      <c r="D954" s="27">
        <v>2365</v>
      </c>
      <c r="E954" s="24"/>
      <c r="F954" s="24"/>
      <c r="G954" s="27" t="s">
        <v>34</v>
      </c>
    </row>
    <row r="955" spans="3:7" x14ac:dyDescent="0.25">
      <c r="C955" s="26" t="s">
        <v>7306</v>
      </c>
      <c r="D955" s="27">
        <v>2138</v>
      </c>
      <c r="E955" s="24"/>
      <c r="F955" s="24"/>
      <c r="G955" s="27" t="s">
        <v>34</v>
      </c>
    </row>
    <row r="956" spans="3:7" x14ac:dyDescent="0.25">
      <c r="C956" s="26" t="s">
        <v>7305</v>
      </c>
      <c r="D956" s="27">
        <v>2521</v>
      </c>
      <c r="E956" s="24"/>
      <c r="F956" s="24"/>
      <c r="G956" s="27" t="s">
        <v>34</v>
      </c>
    </row>
    <row r="957" spans="3:7" x14ac:dyDescent="0.25">
      <c r="C957" s="26" t="s">
        <v>7304</v>
      </c>
      <c r="D957" s="27">
        <v>2495</v>
      </c>
      <c r="E957" s="24"/>
      <c r="F957" s="24"/>
      <c r="G957" s="27" t="s">
        <v>34</v>
      </c>
    </row>
    <row r="958" spans="3:7" x14ac:dyDescent="0.25">
      <c r="C958" s="26" t="s">
        <v>7303</v>
      </c>
      <c r="D958" s="27">
        <v>640</v>
      </c>
      <c r="E958" s="24"/>
      <c r="F958" s="24"/>
      <c r="G958" s="27" t="s">
        <v>38</v>
      </c>
    </row>
    <row r="959" spans="3:7" x14ac:dyDescent="0.25">
      <c r="C959" s="26" t="s">
        <v>7302</v>
      </c>
      <c r="D959" s="27">
        <v>2894</v>
      </c>
      <c r="E959" s="24"/>
      <c r="F959" s="24"/>
      <c r="G959" s="27" t="s">
        <v>34</v>
      </c>
    </row>
    <row r="960" spans="3:7" x14ac:dyDescent="0.25">
      <c r="C960" s="26" t="s">
        <v>7301</v>
      </c>
      <c r="D960" s="27">
        <v>2628</v>
      </c>
      <c r="E960" s="24"/>
      <c r="F960" s="24"/>
      <c r="G960" s="27" t="s">
        <v>34</v>
      </c>
    </row>
    <row r="961" spans="3:7" x14ac:dyDescent="0.25">
      <c r="C961" s="26" t="s">
        <v>7300</v>
      </c>
      <c r="D961" s="27">
        <v>1648</v>
      </c>
      <c r="E961" s="24"/>
      <c r="F961" s="24"/>
      <c r="G961" s="27" t="s">
        <v>36</v>
      </c>
    </row>
    <row r="962" spans="3:7" x14ac:dyDescent="0.25">
      <c r="C962" s="26" t="s">
        <v>7299</v>
      </c>
      <c r="D962" s="27">
        <v>2925</v>
      </c>
      <c r="E962" s="24"/>
      <c r="F962" s="24"/>
      <c r="G962" s="27" t="s">
        <v>34</v>
      </c>
    </row>
    <row r="963" spans="3:7" x14ac:dyDescent="0.25">
      <c r="C963" s="26" t="s">
        <v>7298</v>
      </c>
      <c r="D963" s="27">
        <v>3067</v>
      </c>
      <c r="E963" s="24"/>
      <c r="F963" s="24"/>
      <c r="G963" s="27" t="s">
        <v>37</v>
      </c>
    </row>
    <row r="964" spans="3:7" x14ac:dyDescent="0.25">
      <c r="C964" s="26" t="s">
        <v>7297</v>
      </c>
      <c r="D964" s="27">
        <v>3420</v>
      </c>
      <c r="E964" s="24"/>
      <c r="F964" s="24"/>
      <c r="G964" s="27" t="s">
        <v>37</v>
      </c>
    </row>
    <row r="965" spans="3:7" x14ac:dyDescent="0.25">
      <c r="C965" s="26" t="s">
        <v>7296</v>
      </c>
      <c r="D965" s="27">
        <v>2883</v>
      </c>
      <c r="E965" s="24"/>
      <c r="F965" s="24"/>
      <c r="G965" s="27" t="s">
        <v>34</v>
      </c>
    </row>
    <row r="966" spans="3:7" x14ac:dyDescent="0.25">
      <c r="C966" s="26" t="s">
        <v>7295</v>
      </c>
      <c r="D966" s="27">
        <v>2894</v>
      </c>
      <c r="E966" s="24"/>
      <c r="F966" s="24"/>
      <c r="G966" s="27" t="s">
        <v>34</v>
      </c>
    </row>
    <row r="967" spans="3:7" x14ac:dyDescent="0.25">
      <c r="C967" s="26" t="s">
        <v>7294</v>
      </c>
      <c r="D967" s="27">
        <v>2404</v>
      </c>
      <c r="E967" s="24"/>
      <c r="F967" s="24"/>
      <c r="G967" s="27" t="s">
        <v>34</v>
      </c>
    </row>
    <row r="968" spans="3:7" x14ac:dyDescent="0.25">
      <c r="C968" s="26" t="s">
        <v>7293</v>
      </c>
      <c r="D968" s="27">
        <v>2360</v>
      </c>
      <c r="E968" s="24"/>
      <c r="F968" s="24"/>
      <c r="G968" s="27" t="s">
        <v>34</v>
      </c>
    </row>
    <row r="969" spans="3:7" x14ac:dyDescent="0.25">
      <c r="C969" s="26" t="s">
        <v>7292</v>
      </c>
      <c r="D969" s="27">
        <v>1663</v>
      </c>
      <c r="E969" s="24"/>
      <c r="F969" s="24"/>
      <c r="G969" s="27" t="s">
        <v>36</v>
      </c>
    </row>
    <row r="970" spans="3:7" x14ac:dyDescent="0.25">
      <c r="C970" s="26" t="s">
        <v>7291</v>
      </c>
      <c r="D970" s="27">
        <v>2445</v>
      </c>
      <c r="E970" s="24"/>
      <c r="F970" s="24"/>
      <c r="G970" s="27" t="s">
        <v>34</v>
      </c>
    </row>
    <row r="971" spans="3:7" x14ac:dyDescent="0.25">
      <c r="C971" s="26" t="s">
        <v>7290</v>
      </c>
      <c r="D971" s="27">
        <v>2834</v>
      </c>
      <c r="E971" s="24"/>
      <c r="F971" s="24"/>
      <c r="G971" s="27" t="s">
        <v>34</v>
      </c>
    </row>
    <row r="972" spans="3:7" x14ac:dyDescent="0.25">
      <c r="C972" s="26" t="s">
        <v>7289</v>
      </c>
      <c r="D972" s="27">
        <v>3363</v>
      </c>
      <c r="E972" s="24"/>
      <c r="F972" s="24"/>
      <c r="G972" s="27" t="s">
        <v>37</v>
      </c>
    </row>
    <row r="973" spans="3:7" x14ac:dyDescent="0.25">
      <c r="C973" s="26" t="s">
        <v>7288</v>
      </c>
      <c r="D973" s="27">
        <v>3085</v>
      </c>
      <c r="E973" s="24"/>
      <c r="F973" s="24"/>
      <c r="G973" s="27" t="s">
        <v>37</v>
      </c>
    </row>
    <row r="974" spans="3:7" x14ac:dyDescent="0.25">
      <c r="C974" s="26" t="s">
        <v>7287</v>
      </c>
      <c r="D974" s="27">
        <v>2711</v>
      </c>
      <c r="E974" s="24"/>
      <c r="F974" s="24"/>
      <c r="G974" s="27" t="s">
        <v>34</v>
      </c>
    </row>
    <row r="975" spans="3:7" x14ac:dyDescent="0.25">
      <c r="C975" s="26" t="s">
        <v>7286</v>
      </c>
      <c r="D975" s="27">
        <v>3867</v>
      </c>
      <c r="E975" s="24"/>
      <c r="F975" s="24"/>
      <c r="G975" s="27" t="s">
        <v>37</v>
      </c>
    </row>
    <row r="976" spans="3:7" x14ac:dyDescent="0.25">
      <c r="C976" s="26" t="s">
        <v>7285</v>
      </c>
      <c r="D976" s="27">
        <v>2575</v>
      </c>
      <c r="E976" s="24"/>
      <c r="F976" s="24"/>
      <c r="G976" s="27" t="s">
        <v>34</v>
      </c>
    </row>
    <row r="977" spans="3:7" x14ac:dyDescent="0.25">
      <c r="C977" s="26" t="s">
        <v>7284</v>
      </c>
      <c r="D977" s="27">
        <v>2542</v>
      </c>
      <c r="E977" s="24"/>
      <c r="F977" s="24"/>
      <c r="G977" s="27" t="s">
        <v>34</v>
      </c>
    </row>
    <row r="978" spans="3:7" x14ac:dyDescent="0.25">
      <c r="C978" s="26" t="s">
        <v>7283</v>
      </c>
      <c r="D978" s="27">
        <v>2609</v>
      </c>
      <c r="E978" s="24"/>
      <c r="F978" s="24"/>
      <c r="G978" s="27" t="s">
        <v>34</v>
      </c>
    </row>
    <row r="979" spans="3:7" x14ac:dyDescent="0.25">
      <c r="C979" s="26" t="s">
        <v>7282</v>
      </c>
      <c r="D979" s="27">
        <v>1009</v>
      </c>
      <c r="E979" s="24"/>
      <c r="F979" s="24"/>
      <c r="G979" s="27" t="s">
        <v>35</v>
      </c>
    </row>
    <row r="980" spans="3:7" x14ac:dyDescent="0.25">
      <c r="C980" s="26" t="s">
        <v>7281</v>
      </c>
      <c r="D980" s="27">
        <v>2527</v>
      </c>
      <c r="E980" s="24"/>
      <c r="F980" s="24"/>
      <c r="G980" s="27" t="s">
        <v>34</v>
      </c>
    </row>
    <row r="981" spans="3:7" x14ac:dyDescent="0.25">
      <c r="C981" s="26" t="s">
        <v>7280</v>
      </c>
      <c r="D981" s="27">
        <v>2688</v>
      </c>
      <c r="E981" s="24"/>
      <c r="F981" s="24"/>
      <c r="G981" s="27" t="s">
        <v>34</v>
      </c>
    </row>
    <row r="982" spans="3:7" x14ac:dyDescent="0.25">
      <c r="C982" s="26" t="s">
        <v>7279</v>
      </c>
      <c r="D982" s="27">
        <v>4453</v>
      </c>
      <c r="E982" s="24"/>
      <c r="F982" s="24"/>
      <c r="G982" s="27" t="s">
        <v>37</v>
      </c>
    </row>
    <row r="983" spans="3:7" x14ac:dyDescent="0.25">
      <c r="C983" s="26" t="s">
        <v>7278</v>
      </c>
      <c r="D983" s="27">
        <v>3036</v>
      </c>
      <c r="E983" s="24"/>
      <c r="F983" s="24"/>
      <c r="G983" s="27" t="s">
        <v>37</v>
      </c>
    </row>
    <row r="984" spans="3:7" x14ac:dyDescent="0.25">
      <c r="C984" s="26" t="s">
        <v>7277</v>
      </c>
      <c r="D984" s="27">
        <v>710</v>
      </c>
      <c r="E984" s="24"/>
      <c r="F984" s="24"/>
      <c r="G984" s="27" t="s">
        <v>38</v>
      </c>
    </row>
    <row r="985" spans="3:7" x14ac:dyDescent="0.25">
      <c r="C985" s="26" t="s">
        <v>7276</v>
      </c>
      <c r="D985" s="27">
        <v>2514</v>
      </c>
      <c r="E985" s="24"/>
      <c r="F985" s="24"/>
      <c r="G985" s="27" t="s">
        <v>34</v>
      </c>
    </row>
    <row r="986" spans="3:7" x14ac:dyDescent="0.25">
      <c r="C986" s="26" t="s">
        <v>7275</v>
      </c>
      <c r="D986" s="27">
        <v>2670</v>
      </c>
      <c r="E986" s="24"/>
      <c r="F986" s="24"/>
      <c r="G986" s="27" t="s">
        <v>34</v>
      </c>
    </row>
    <row r="987" spans="3:7" x14ac:dyDescent="0.25">
      <c r="C987" s="26" t="s">
        <v>7274</v>
      </c>
      <c r="D987" s="27">
        <v>1720</v>
      </c>
      <c r="E987" s="24"/>
      <c r="F987" s="24"/>
      <c r="G987" s="27" t="s">
        <v>36</v>
      </c>
    </row>
    <row r="988" spans="3:7" x14ac:dyDescent="0.25">
      <c r="C988" s="26" t="s">
        <v>7273</v>
      </c>
      <c r="D988" s="27">
        <v>1753</v>
      </c>
      <c r="E988" s="24"/>
      <c r="F988" s="24"/>
      <c r="G988" s="27" t="s">
        <v>36</v>
      </c>
    </row>
    <row r="989" spans="3:7" x14ac:dyDescent="0.25">
      <c r="C989" s="26" t="s">
        <v>7272</v>
      </c>
      <c r="D989" s="27">
        <v>1573</v>
      </c>
      <c r="E989" s="24"/>
      <c r="F989" s="24"/>
      <c r="G989" s="27" t="s">
        <v>36</v>
      </c>
    </row>
    <row r="990" spans="3:7" x14ac:dyDescent="0.25">
      <c r="C990" s="26" t="s">
        <v>7271</v>
      </c>
      <c r="D990" s="27">
        <v>2404</v>
      </c>
      <c r="E990" s="24"/>
      <c r="F990" s="24"/>
      <c r="G990" s="27" t="s">
        <v>34</v>
      </c>
    </row>
    <row r="991" spans="3:7" x14ac:dyDescent="0.25">
      <c r="C991" s="26" t="s">
        <v>7270</v>
      </c>
      <c r="D991" s="27">
        <v>2100</v>
      </c>
      <c r="E991" s="24"/>
      <c r="F991" s="24"/>
      <c r="G991" s="27" t="s">
        <v>36</v>
      </c>
    </row>
    <row r="992" spans="3:7" x14ac:dyDescent="0.25">
      <c r="C992" s="26" t="s">
        <v>7269</v>
      </c>
      <c r="D992" s="27">
        <v>2050</v>
      </c>
      <c r="E992" s="24"/>
      <c r="F992" s="24"/>
      <c r="G992" s="27" t="s">
        <v>36</v>
      </c>
    </row>
    <row r="993" spans="3:7" x14ac:dyDescent="0.25">
      <c r="C993" s="26" t="s">
        <v>7268</v>
      </c>
      <c r="D993" s="27">
        <v>2276</v>
      </c>
      <c r="E993" s="24"/>
      <c r="F993" s="24"/>
      <c r="G993" s="27" t="s">
        <v>34</v>
      </c>
    </row>
    <row r="994" spans="3:7" x14ac:dyDescent="0.25">
      <c r="C994" s="26" t="s">
        <v>7267</v>
      </c>
      <c r="D994" s="27">
        <v>2371</v>
      </c>
      <c r="E994" s="24"/>
      <c r="F994" s="24"/>
      <c r="G994" s="27" t="s">
        <v>34</v>
      </c>
    </row>
    <row r="995" spans="3:7" x14ac:dyDescent="0.25">
      <c r="C995" s="26" t="s">
        <v>7266</v>
      </c>
      <c r="D995" s="27">
        <v>767</v>
      </c>
      <c r="E995" s="24"/>
      <c r="F995" s="24"/>
      <c r="G995" s="27" t="s">
        <v>38</v>
      </c>
    </row>
    <row r="996" spans="3:7" x14ac:dyDescent="0.25">
      <c r="C996" s="26" t="s">
        <v>7265</v>
      </c>
      <c r="D996" s="27">
        <v>2194</v>
      </c>
      <c r="E996" s="24"/>
      <c r="F996" s="24"/>
      <c r="G996" s="27" t="s">
        <v>34</v>
      </c>
    </row>
    <row r="997" spans="3:7" x14ac:dyDescent="0.25">
      <c r="C997" s="26" t="s">
        <v>7264</v>
      </c>
      <c r="D997" s="27">
        <v>851</v>
      </c>
      <c r="E997" s="24"/>
      <c r="F997" s="24"/>
      <c r="G997" s="27" t="s">
        <v>38</v>
      </c>
    </row>
    <row r="998" spans="3:7" x14ac:dyDescent="0.25">
      <c r="C998" s="26" t="s">
        <v>7263</v>
      </c>
      <c r="D998" s="27">
        <v>1812</v>
      </c>
      <c r="E998" s="24"/>
      <c r="F998" s="24"/>
      <c r="G998" s="27" t="s">
        <v>36</v>
      </c>
    </row>
    <row r="999" spans="3:7" x14ac:dyDescent="0.25">
      <c r="C999" s="26" t="s">
        <v>7262</v>
      </c>
      <c r="D999" s="27">
        <v>3047</v>
      </c>
      <c r="E999" s="24"/>
      <c r="F999" s="24"/>
      <c r="G999" s="27" t="s">
        <v>37</v>
      </c>
    </row>
    <row r="1000" spans="3:7" x14ac:dyDescent="0.25">
      <c r="C1000" s="26" t="s">
        <v>7261</v>
      </c>
      <c r="D1000" s="27">
        <v>2327</v>
      </c>
      <c r="E1000" s="24"/>
      <c r="F1000" s="24"/>
      <c r="G1000" s="27" t="s">
        <v>34</v>
      </c>
    </row>
    <row r="1001" spans="3:7" x14ac:dyDescent="0.25">
      <c r="C1001" s="26" t="s">
        <v>7260</v>
      </c>
      <c r="D1001" s="27">
        <v>2567</v>
      </c>
      <c r="E1001" s="24"/>
      <c r="F1001" s="24"/>
      <c r="G1001" s="27" t="s">
        <v>34</v>
      </c>
    </row>
    <row r="1002" spans="3:7" x14ac:dyDescent="0.25">
      <c r="C1002" s="26" t="s">
        <v>7259</v>
      </c>
      <c r="D1002" s="27">
        <v>2497</v>
      </c>
      <c r="E1002" s="24"/>
      <c r="F1002" s="24"/>
      <c r="G1002" s="27" t="s">
        <v>34</v>
      </c>
    </row>
    <row r="1003" spans="3:7" x14ac:dyDescent="0.25">
      <c r="C1003" s="26" t="s">
        <v>7258</v>
      </c>
      <c r="D1003" s="27">
        <v>2503</v>
      </c>
      <c r="E1003" s="24"/>
      <c r="F1003" s="24"/>
      <c r="G1003" s="27" t="s">
        <v>34</v>
      </c>
    </row>
    <row r="1004" spans="3:7" x14ac:dyDescent="0.25">
      <c r="C1004" s="26" t="s">
        <v>7257</v>
      </c>
      <c r="D1004" s="27">
        <v>2580</v>
      </c>
      <c r="E1004" s="24"/>
      <c r="F1004" s="24"/>
      <c r="G1004" s="27" t="s">
        <v>34</v>
      </c>
    </row>
    <row r="1005" spans="3:7" x14ac:dyDescent="0.25">
      <c r="C1005" s="26" t="s">
        <v>7256</v>
      </c>
      <c r="D1005" s="27">
        <v>1883</v>
      </c>
      <c r="E1005" s="24"/>
      <c r="F1005" s="24"/>
      <c r="G1005" s="27" t="s">
        <v>36</v>
      </c>
    </row>
    <row r="1006" spans="3:7" x14ac:dyDescent="0.25">
      <c r="C1006" s="26" t="s">
        <v>7255</v>
      </c>
      <c r="D1006" s="27">
        <v>1205</v>
      </c>
      <c r="E1006" s="24"/>
      <c r="F1006" s="24"/>
      <c r="G1006" s="27" t="s">
        <v>35</v>
      </c>
    </row>
    <row r="1007" spans="3:7" x14ac:dyDescent="0.25">
      <c r="C1007" s="26" t="s">
        <v>7254</v>
      </c>
      <c r="D1007" s="27">
        <v>1772</v>
      </c>
      <c r="E1007" s="24"/>
      <c r="F1007" s="24"/>
      <c r="G1007" s="27" t="s">
        <v>36</v>
      </c>
    </row>
    <row r="1008" spans="3:7" x14ac:dyDescent="0.25">
      <c r="C1008" s="26" t="s">
        <v>7253</v>
      </c>
      <c r="D1008" s="27">
        <v>1975</v>
      </c>
      <c r="E1008" s="24"/>
      <c r="F1008" s="24"/>
      <c r="G1008" s="27" t="s">
        <v>36</v>
      </c>
    </row>
    <row r="1009" spans="3:7" x14ac:dyDescent="0.25">
      <c r="C1009" s="26" t="s">
        <v>7252</v>
      </c>
      <c r="D1009" s="27">
        <v>1598</v>
      </c>
      <c r="E1009" s="24"/>
      <c r="F1009" s="24"/>
      <c r="G1009" s="27" t="s">
        <v>36</v>
      </c>
    </row>
    <row r="1010" spans="3:7" x14ac:dyDescent="0.25">
      <c r="C1010" s="26" t="s">
        <v>7251</v>
      </c>
      <c r="D1010" s="27">
        <v>1584</v>
      </c>
      <c r="E1010" s="24"/>
      <c r="F1010" s="24"/>
      <c r="G1010" s="27" t="s">
        <v>36</v>
      </c>
    </row>
    <row r="1011" spans="3:7" x14ac:dyDescent="0.25">
      <c r="C1011" s="26" t="s">
        <v>7250</v>
      </c>
      <c r="D1011" s="27">
        <v>2416</v>
      </c>
      <c r="E1011" s="24"/>
      <c r="F1011" s="24"/>
      <c r="G1011" s="27" t="s">
        <v>34</v>
      </c>
    </row>
    <row r="1012" spans="3:7" x14ac:dyDescent="0.25">
      <c r="C1012" s="26" t="s">
        <v>7249</v>
      </c>
      <c r="D1012" s="27">
        <v>1950</v>
      </c>
      <c r="E1012" s="24"/>
      <c r="F1012" s="24"/>
      <c r="G1012" s="27" t="s">
        <v>36</v>
      </c>
    </row>
    <row r="1013" spans="3:7" x14ac:dyDescent="0.25">
      <c r="C1013" s="26" t="s">
        <v>7248</v>
      </c>
      <c r="D1013" s="27">
        <v>1002</v>
      </c>
      <c r="E1013" s="24"/>
      <c r="F1013" s="24"/>
      <c r="G1013" s="27" t="s">
        <v>35</v>
      </c>
    </row>
    <row r="1014" spans="3:7" x14ac:dyDescent="0.25">
      <c r="C1014" s="26" t="s">
        <v>7247</v>
      </c>
      <c r="D1014" s="27">
        <v>2009</v>
      </c>
      <c r="E1014" s="24"/>
      <c r="F1014" s="24"/>
      <c r="G1014" s="27" t="s">
        <v>36</v>
      </c>
    </row>
    <row r="1015" spans="3:7" x14ac:dyDescent="0.25">
      <c r="C1015" s="26" t="s">
        <v>7246</v>
      </c>
      <c r="D1015" s="27">
        <v>2726</v>
      </c>
      <c r="E1015" s="24"/>
      <c r="F1015" s="24"/>
      <c r="G1015" s="27" t="s">
        <v>34</v>
      </c>
    </row>
    <row r="1016" spans="3:7" x14ac:dyDescent="0.25">
      <c r="C1016" s="26" t="s">
        <v>7245</v>
      </c>
      <c r="D1016" s="27">
        <v>2771</v>
      </c>
      <c r="E1016" s="24"/>
      <c r="F1016" s="24"/>
      <c r="G1016" s="27" t="s">
        <v>34</v>
      </c>
    </row>
    <row r="1017" spans="3:7" x14ac:dyDescent="0.25">
      <c r="C1017" s="26" t="s">
        <v>7244</v>
      </c>
      <c r="D1017" s="27">
        <v>2550</v>
      </c>
      <c r="E1017" s="24"/>
      <c r="F1017" s="24"/>
      <c r="G1017" s="27" t="s">
        <v>34</v>
      </c>
    </row>
    <row r="1018" spans="3:7" x14ac:dyDescent="0.25">
      <c r="C1018" s="26" t="s">
        <v>7243</v>
      </c>
      <c r="D1018" s="27">
        <v>1387</v>
      </c>
      <c r="E1018" s="24"/>
      <c r="F1018" s="24"/>
      <c r="G1018" s="27" t="s">
        <v>35</v>
      </c>
    </row>
    <row r="1019" spans="3:7" x14ac:dyDescent="0.25">
      <c r="C1019" s="26" t="s">
        <v>7242</v>
      </c>
      <c r="D1019" s="27">
        <v>2458</v>
      </c>
      <c r="E1019" s="24"/>
      <c r="F1019" s="24"/>
      <c r="G1019" s="27" t="s">
        <v>34</v>
      </c>
    </row>
    <row r="1020" spans="3:7" x14ac:dyDescent="0.25">
      <c r="C1020" s="26" t="s">
        <v>7241</v>
      </c>
      <c r="D1020" s="27">
        <v>3235</v>
      </c>
      <c r="E1020" s="24"/>
      <c r="F1020" s="24"/>
      <c r="G1020" s="27" t="s">
        <v>37</v>
      </c>
    </row>
    <row r="1021" spans="3:7" x14ac:dyDescent="0.25">
      <c r="C1021" s="26" t="s">
        <v>7240</v>
      </c>
      <c r="D1021" s="27">
        <v>2620</v>
      </c>
      <c r="E1021" s="24"/>
      <c r="F1021" s="24"/>
      <c r="G1021" s="27" t="s">
        <v>34</v>
      </c>
    </row>
    <row r="1022" spans="3:7" x14ac:dyDescent="0.25">
      <c r="C1022" s="26" t="s">
        <v>7239</v>
      </c>
      <c r="D1022" s="27">
        <v>2935</v>
      </c>
      <c r="E1022" s="24"/>
      <c r="F1022" s="24"/>
      <c r="G1022" s="27" t="s">
        <v>34</v>
      </c>
    </row>
    <row r="1023" spans="3:7" x14ac:dyDescent="0.25">
      <c r="C1023" s="26" t="s">
        <v>7238</v>
      </c>
      <c r="D1023" s="27">
        <v>2470</v>
      </c>
      <c r="E1023" s="24"/>
      <c r="F1023" s="24"/>
      <c r="G1023" s="27" t="s">
        <v>34</v>
      </c>
    </row>
    <row r="1024" spans="3:7" x14ac:dyDescent="0.25">
      <c r="C1024" s="26" t="s">
        <v>7237</v>
      </c>
      <c r="D1024" s="27">
        <v>1652</v>
      </c>
      <c r="E1024" s="24"/>
      <c r="F1024" s="24"/>
      <c r="G1024" s="27" t="s">
        <v>36</v>
      </c>
    </row>
    <row r="1025" spans="3:7" x14ac:dyDescent="0.25">
      <c r="C1025" s="26" t="s">
        <v>7236</v>
      </c>
      <c r="D1025" s="27">
        <v>1086</v>
      </c>
      <c r="E1025" s="24"/>
      <c r="F1025" s="24"/>
      <c r="G1025" s="27" t="s">
        <v>35</v>
      </c>
    </row>
    <row r="1026" spans="3:7" x14ac:dyDescent="0.25">
      <c r="C1026" s="26" t="s">
        <v>7235</v>
      </c>
      <c r="D1026" s="27">
        <v>2408</v>
      </c>
      <c r="E1026" s="24"/>
      <c r="F1026" s="24"/>
      <c r="G1026" s="27" t="s">
        <v>34</v>
      </c>
    </row>
    <row r="1027" spans="3:7" x14ac:dyDescent="0.25">
      <c r="C1027" s="26" t="s">
        <v>7234</v>
      </c>
      <c r="D1027" s="27">
        <v>2557</v>
      </c>
      <c r="E1027" s="24"/>
      <c r="F1027" s="24"/>
      <c r="G1027" s="27" t="s">
        <v>34</v>
      </c>
    </row>
    <row r="1028" spans="3:7" x14ac:dyDescent="0.25">
      <c r="C1028" s="26" t="s">
        <v>7233</v>
      </c>
      <c r="D1028" s="27">
        <v>2508</v>
      </c>
      <c r="E1028" s="24"/>
      <c r="F1028" s="24"/>
      <c r="G1028" s="27" t="s">
        <v>34</v>
      </c>
    </row>
    <row r="1029" spans="3:7" x14ac:dyDescent="0.25">
      <c r="C1029" s="26" t="s">
        <v>7232</v>
      </c>
      <c r="D1029" s="27">
        <v>1789</v>
      </c>
      <c r="E1029" s="24"/>
      <c r="F1029" s="24"/>
      <c r="G1029" s="27" t="s">
        <v>36</v>
      </c>
    </row>
    <row r="1030" spans="3:7" x14ac:dyDescent="0.25">
      <c r="C1030" s="26" t="s">
        <v>7231</v>
      </c>
      <c r="D1030" s="27">
        <v>2353</v>
      </c>
      <c r="E1030" s="24"/>
      <c r="F1030" s="24"/>
      <c r="G1030" s="27" t="s">
        <v>34</v>
      </c>
    </row>
    <row r="1031" spans="3:7" x14ac:dyDescent="0.25">
      <c r="C1031" s="26" t="s">
        <v>7230</v>
      </c>
      <c r="D1031" s="27">
        <v>2400</v>
      </c>
      <c r="E1031" s="24"/>
      <c r="F1031" s="24"/>
      <c r="G1031" s="27" t="s">
        <v>34</v>
      </c>
    </row>
    <row r="1032" spans="3:7" x14ac:dyDescent="0.25">
      <c r="C1032" s="26" t="s">
        <v>7229</v>
      </c>
      <c r="D1032" s="27">
        <v>3014</v>
      </c>
      <c r="E1032" s="24"/>
      <c r="F1032" s="24"/>
      <c r="G1032" s="27" t="s">
        <v>37</v>
      </c>
    </row>
    <row r="1033" spans="3:7" x14ac:dyDescent="0.25">
      <c r="C1033" s="26" t="s">
        <v>7228</v>
      </c>
      <c r="D1033" s="27">
        <v>2861</v>
      </c>
      <c r="E1033" s="24"/>
      <c r="F1033" s="24"/>
      <c r="G1033" s="27" t="s">
        <v>34</v>
      </c>
    </row>
    <row r="1034" spans="3:7" x14ac:dyDescent="0.25">
      <c r="C1034" s="26" t="s">
        <v>7227</v>
      </c>
      <c r="D1034" s="27">
        <v>2470</v>
      </c>
      <c r="E1034" s="24"/>
      <c r="F1034" s="24"/>
      <c r="G1034" s="27" t="s">
        <v>34</v>
      </c>
    </row>
    <row r="1035" spans="3:7" x14ac:dyDescent="0.25">
      <c r="C1035" s="26" t="s">
        <v>7226</v>
      </c>
      <c r="D1035" s="27">
        <v>1271</v>
      </c>
      <c r="E1035" s="24"/>
      <c r="F1035" s="24"/>
      <c r="G1035" s="27" t="s">
        <v>35</v>
      </c>
    </row>
    <row r="1036" spans="3:7" x14ac:dyDescent="0.25">
      <c r="C1036" s="26" t="s">
        <v>7225</v>
      </c>
      <c r="D1036" s="27">
        <v>1674</v>
      </c>
      <c r="E1036" s="24"/>
      <c r="F1036" s="24"/>
      <c r="G1036" s="27" t="s">
        <v>36</v>
      </c>
    </row>
    <row r="1037" spans="3:7" x14ac:dyDescent="0.25">
      <c r="C1037" s="26" t="s">
        <v>7224</v>
      </c>
      <c r="D1037" s="27">
        <v>2359</v>
      </c>
      <c r="E1037" s="24"/>
      <c r="F1037" s="24"/>
      <c r="G1037" s="27" t="s">
        <v>34</v>
      </c>
    </row>
    <row r="1038" spans="3:7" x14ac:dyDescent="0.25">
      <c r="C1038" s="26" t="s">
        <v>7223</v>
      </c>
      <c r="D1038" s="27">
        <v>2975</v>
      </c>
      <c r="E1038" s="24"/>
      <c r="F1038" s="24"/>
      <c r="G1038" s="27" t="s">
        <v>34</v>
      </c>
    </row>
    <row r="1039" spans="3:7" x14ac:dyDescent="0.25">
      <c r="C1039" s="26" t="s">
        <v>7222</v>
      </c>
      <c r="D1039" s="27">
        <v>2733</v>
      </c>
      <c r="E1039" s="24"/>
      <c r="F1039" s="24"/>
      <c r="G1039" s="27" t="s">
        <v>34</v>
      </c>
    </row>
    <row r="1040" spans="3:7" x14ac:dyDescent="0.25">
      <c r="C1040" s="26" t="s">
        <v>7221</v>
      </c>
      <c r="D1040" s="27">
        <v>2262</v>
      </c>
      <c r="E1040" s="24"/>
      <c r="F1040" s="24"/>
      <c r="G1040" s="27" t="s">
        <v>34</v>
      </c>
    </row>
    <row r="1041" spans="3:7" x14ac:dyDescent="0.25">
      <c r="C1041" s="26" t="s">
        <v>7220</v>
      </c>
      <c r="D1041" s="27">
        <v>2389</v>
      </c>
      <c r="E1041" s="24"/>
      <c r="F1041" s="24"/>
      <c r="G1041" s="27" t="s">
        <v>34</v>
      </c>
    </row>
    <row r="1042" spans="3:7" x14ac:dyDescent="0.25">
      <c r="C1042" s="26" t="s">
        <v>7219</v>
      </c>
      <c r="D1042" s="27">
        <v>2911</v>
      </c>
      <c r="E1042" s="24"/>
      <c r="F1042" s="24"/>
      <c r="G1042" s="27" t="s">
        <v>34</v>
      </c>
    </row>
    <row r="1043" spans="3:7" x14ac:dyDescent="0.25">
      <c r="C1043" s="26" t="s">
        <v>7218</v>
      </c>
      <c r="D1043" s="27">
        <v>2406</v>
      </c>
      <c r="E1043" s="24"/>
      <c r="F1043" s="24"/>
      <c r="G1043" s="27" t="s">
        <v>34</v>
      </c>
    </row>
    <row r="1044" spans="3:7" x14ac:dyDescent="0.25">
      <c r="C1044" s="26" t="s">
        <v>7217</v>
      </c>
      <c r="D1044" s="27">
        <v>1143</v>
      </c>
      <c r="E1044" s="24"/>
      <c r="F1044" s="24"/>
      <c r="G1044" s="27" t="s">
        <v>35</v>
      </c>
    </row>
    <row r="1045" spans="3:7" x14ac:dyDescent="0.25">
      <c r="C1045" s="26" t="s">
        <v>7216</v>
      </c>
      <c r="D1045" s="27">
        <v>1531</v>
      </c>
      <c r="E1045" s="24"/>
      <c r="F1045" s="24"/>
      <c r="G1045" s="27" t="s">
        <v>36</v>
      </c>
    </row>
    <row r="1046" spans="3:7" x14ac:dyDescent="0.25">
      <c r="C1046" s="26" t="s">
        <v>7215</v>
      </c>
      <c r="D1046" s="27">
        <v>2094</v>
      </c>
      <c r="E1046" s="24"/>
      <c r="F1046" s="24"/>
      <c r="G1046" s="27" t="s">
        <v>36</v>
      </c>
    </row>
    <row r="1047" spans="3:7" x14ac:dyDescent="0.25">
      <c r="C1047" s="26" t="s">
        <v>7214</v>
      </c>
      <c r="D1047" s="27">
        <v>2705</v>
      </c>
      <c r="E1047" s="24"/>
      <c r="F1047" s="24"/>
      <c r="G1047" s="27" t="s">
        <v>34</v>
      </c>
    </row>
    <row r="1048" spans="3:7" x14ac:dyDescent="0.25">
      <c r="C1048" s="26" t="s">
        <v>7213</v>
      </c>
      <c r="D1048" s="27">
        <v>2524</v>
      </c>
      <c r="E1048" s="24"/>
      <c r="F1048" s="24"/>
      <c r="G1048" s="27" t="s">
        <v>34</v>
      </c>
    </row>
    <row r="1049" spans="3:7" x14ac:dyDescent="0.25">
      <c r="C1049" s="26" t="s">
        <v>7212</v>
      </c>
      <c r="D1049" s="27">
        <v>2620</v>
      </c>
      <c r="E1049" s="24"/>
      <c r="F1049" s="24"/>
      <c r="G1049" s="27" t="s">
        <v>34</v>
      </c>
    </row>
    <row r="1050" spans="3:7" x14ac:dyDescent="0.25">
      <c r="C1050" s="26" t="s">
        <v>7211</v>
      </c>
      <c r="D1050" s="27">
        <v>3519</v>
      </c>
      <c r="E1050" s="24"/>
      <c r="F1050" s="24"/>
      <c r="G1050" s="27" t="s">
        <v>37</v>
      </c>
    </row>
    <row r="1051" spans="3:7" x14ac:dyDescent="0.25">
      <c r="C1051" s="26" t="s">
        <v>7210</v>
      </c>
      <c r="D1051" s="27">
        <v>2383</v>
      </c>
      <c r="E1051" s="24"/>
      <c r="F1051" s="24"/>
      <c r="G1051" s="27" t="s">
        <v>34</v>
      </c>
    </row>
    <row r="1052" spans="3:7" x14ac:dyDescent="0.25">
      <c r="C1052" s="26" t="s">
        <v>7209</v>
      </c>
      <c r="D1052" s="27">
        <v>2514</v>
      </c>
      <c r="E1052" s="24"/>
      <c r="F1052" s="24"/>
      <c r="G1052" s="27" t="s">
        <v>34</v>
      </c>
    </row>
    <row r="1053" spans="3:7" x14ac:dyDescent="0.25">
      <c r="C1053" s="26" t="s">
        <v>7208</v>
      </c>
      <c r="D1053" s="27">
        <v>2513</v>
      </c>
      <c r="E1053" s="24"/>
      <c r="F1053" s="24"/>
      <c r="G1053" s="27" t="s">
        <v>34</v>
      </c>
    </row>
    <row r="1054" spans="3:7" x14ac:dyDescent="0.25">
      <c r="C1054" s="26" t="s">
        <v>7207</v>
      </c>
      <c r="D1054" s="27">
        <v>2427</v>
      </c>
      <c r="E1054" s="24"/>
      <c r="F1054" s="24"/>
      <c r="G1054" s="27" t="s">
        <v>34</v>
      </c>
    </row>
    <row r="1055" spans="3:7" x14ac:dyDescent="0.25">
      <c r="C1055" s="26" t="s">
        <v>7206</v>
      </c>
      <c r="D1055" s="27">
        <v>3039</v>
      </c>
      <c r="E1055" s="24"/>
      <c r="F1055" s="24"/>
      <c r="G1055" s="27" t="s">
        <v>37</v>
      </c>
    </row>
    <row r="1056" spans="3:7" x14ac:dyDescent="0.25">
      <c r="C1056" s="26" t="s">
        <v>7205</v>
      </c>
      <c r="D1056" s="27">
        <v>1772</v>
      </c>
      <c r="E1056" s="24"/>
      <c r="F1056" s="24"/>
      <c r="G1056" s="27" t="s">
        <v>36</v>
      </c>
    </row>
    <row r="1057" spans="3:7" x14ac:dyDescent="0.25">
      <c r="C1057" s="26" t="s">
        <v>7204</v>
      </c>
      <c r="D1057" s="27">
        <v>2295</v>
      </c>
      <c r="E1057" s="24"/>
      <c r="F1057" s="24"/>
      <c r="G1057" s="27" t="s">
        <v>34</v>
      </c>
    </row>
    <row r="1058" spans="3:7" x14ac:dyDescent="0.25">
      <c r="C1058" s="26" t="s">
        <v>7203</v>
      </c>
      <c r="D1058" s="27">
        <v>990</v>
      </c>
      <c r="E1058" s="24"/>
      <c r="F1058" s="24">
        <v>3</v>
      </c>
      <c r="G1058" s="27" t="s">
        <v>35</v>
      </c>
    </row>
    <row r="1059" spans="3:7" x14ac:dyDescent="0.25">
      <c r="C1059" s="26" t="s">
        <v>7202</v>
      </c>
      <c r="D1059" s="27">
        <v>3206</v>
      </c>
      <c r="E1059" s="24"/>
      <c r="F1059" s="24"/>
      <c r="G1059" s="27" t="s">
        <v>37</v>
      </c>
    </row>
    <row r="1060" spans="3:7" x14ac:dyDescent="0.25">
      <c r="C1060" s="26" t="s">
        <v>7201</v>
      </c>
      <c r="D1060" s="27">
        <v>2754</v>
      </c>
      <c r="E1060" s="24"/>
      <c r="F1060" s="24"/>
      <c r="G1060" s="27" t="s">
        <v>34</v>
      </c>
    </row>
    <row r="1061" spans="3:7" x14ac:dyDescent="0.25">
      <c r="C1061" s="26" t="s">
        <v>7200</v>
      </c>
      <c r="D1061" s="27">
        <v>1396</v>
      </c>
      <c r="E1061" s="24"/>
      <c r="F1061" s="24"/>
      <c r="G1061" s="27" t="s">
        <v>35</v>
      </c>
    </row>
    <row r="1062" spans="3:7" x14ac:dyDescent="0.25">
      <c r="C1062" s="26" t="s">
        <v>7199</v>
      </c>
      <c r="D1062" s="27">
        <v>2705</v>
      </c>
      <c r="E1062" s="24"/>
      <c r="F1062" s="24"/>
      <c r="G1062" s="27" t="s">
        <v>34</v>
      </c>
    </row>
    <row r="1063" spans="3:7" x14ac:dyDescent="0.25">
      <c r="C1063" s="26" t="s">
        <v>7198</v>
      </c>
      <c r="D1063" s="27">
        <v>3273</v>
      </c>
      <c r="E1063" s="24"/>
      <c r="F1063" s="24"/>
      <c r="G1063" s="27" t="s">
        <v>37</v>
      </c>
    </row>
    <row r="1064" spans="3:7" x14ac:dyDescent="0.25">
      <c r="C1064" s="26" t="s">
        <v>7197</v>
      </c>
      <c r="D1064" s="27">
        <v>1521</v>
      </c>
      <c r="E1064" s="24"/>
      <c r="F1064" s="24"/>
      <c r="G1064" s="27" t="s">
        <v>36</v>
      </c>
    </row>
    <row r="1065" spans="3:7" x14ac:dyDescent="0.25">
      <c r="C1065" s="26" t="s">
        <v>7196</v>
      </c>
      <c r="D1065" s="27">
        <v>1446</v>
      </c>
      <c r="E1065" s="24"/>
      <c r="F1065" s="24"/>
      <c r="G1065" s="27" t="s">
        <v>36</v>
      </c>
    </row>
    <row r="1066" spans="3:7" x14ac:dyDescent="0.25">
      <c r="C1066" s="26" t="s">
        <v>7195</v>
      </c>
      <c r="D1066" s="27">
        <v>3304</v>
      </c>
      <c r="E1066" s="24"/>
      <c r="F1066" s="24"/>
      <c r="G1066" s="27" t="s">
        <v>37</v>
      </c>
    </row>
    <row r="1067" spans="3:7" x14ac:dyDescent="0.25">
      <c r="C1067" s="26" t="s">
        <v>7194</v>
      </c>
      <c r="D1067" s="27">
        <v>2760</v>
      </c>
      <c r="E1067" s="24"/>
      <c r="F1067" s="24"/>
      <c r="G1067" s="27" t="s">
        <v>34</v>
      </c>
    </row>
    <row r="1068" spans="3:7" x14ac:dyDescent="0.25">
      <c r="C1068" s="26" t="s">
        <v>7193</v>
      </c>
      <c r="D1068" s="27">
        <v>3111</v>
      </c>
      <c r="E1068" s="24"/>
      <c r="F1068" s="24"/>
      <c r="G1068" s="27" t="s">
        <v>37</v>
      </c>
    </row>
    <row r="1069" spans="3:7" x14ac:dyDescent="0.25">
      <c r="C1069" s="26" t="s">
        <v>7192</v>
      </c>
      <c r="D1069" s="27">
        <v>2459</v>
      </c>
      <c r="E1069" s="24"/>
      <c r="F1069" s="24"/>
      <c r="G1069" s="27" t="s">
        <v>34</v>
      </c>
    </row>
    <row r="1070" spans="3:7" x14ac:dyDescent="0.25">
      <c r="C1070" s="26" t="s">
        <v>7191</v>
      </c>
      <c r="D1070" s="27">
        <v>2525</v>
      </c>
      <c r="E1070" s="24"/>
      <c r="F1070" s="24"/>
      <c r="G1070" s="27" t="s">
        <v>34</v>
      </c>
    </row>
    <row r="1071" spans="3:7" x14ac:dyDescent="0.25">
      <c r="C1071" s="26" t="s">
        <v>7190</v>
      </c>
      <c r="D1071" s="27">
        <v>2128</v>
      </c>
      <c r="E1071" s="24"/>
      <c r="F1071" s="24"/>
      <c r="G1071" s="27" t="s">
        <v>34</v>
      </c>
    </row>
    <row r="1072" spans="3:7" x14ac:dyDescent="0.25">
      <c r="C1072" s="26" t="s">
        <v>7189</v>
      </c>
      <c r="D1072" s="27">
        <v>1090</v>
      </c>
      <c r="E1072" s="24"/>
      <c r="F1072" s="24"/>
      <c r="G1072" s="27" t="s">
        <v>35</v>
      </c>
    </row>
    <row r="1073" spans="3:7" x14ac:dyDescent="0.25">
      <c r="C1073" s="26" t="s">
        <v>7188</v>
      </c>
      <c r="D1073" s="27">
        <v>1806</v>
      </c>
      <c r="E1073" s="24"/>
      <c r="F1073" s="24"/>
      <c r="G1073" s="27" t="s">
        <v>36</v>
      </c>
    </row>
    <row r="1074" spans="3:7" x14ac:dyDescent="0.25">
      <c r="C1074" s="26" t="s">
        <v>7187</v>
      </c>
      <c r="D1074" s="27">
        <v>3899</v>
      </c>
      <c r="E1074" s="24"/>
      <c r="F1074" s="24"/>
      <c r="G1074" s="27" t="s">
        <v>37</v>
      </c>
    </row>
    <row r="1075" spans="3:7" x14ac:dyDescent="0.25">
      <c r="C1075" s="26" t="s">
        <v>7186</v>
      </c>
      <c r="D1075" s="27">
        <v>2535</v>
      </c>
      <c r="E1075" s="24"/>
      <c r="F1075" s="24"/>
      <c r="G1075" s="27" t="s">
        <v>34</v>
      </c>
    </row>
    <row r="1076" spans="3:7" x14ac:dyDescent="0.25">
      <c r="C1076" s="26" t="s">
        <v>7185</v>
      </c>
      <c r="D1076" s="27">
        <v>988</v>
      </c>
      <c r="E1076" s="24"/>
      <c r="F1076" s="24"/>
      <c r="G1076" s="27" t="s">
        <v>35</v>
      </c>
    </row>
    <row r="1077" spans="3:7" x14ac:dyDescent="0.25">
      <c r="C1077" s="26" t="s">
        <v>7184</v>
      </c>
      <c r="D1077" s="27">
        <v>1854</v>
      </c>
      <c r="E1077" s="24"/>
      <c r="F1077" s="24"/>
      <c r="G1077" s="27" t="s">
        <v>36</v>
      </c>
    </row>
    <row r="1078" spans="3:7" x14ac:dyDescent="0.25">
      <c r="C1078" s="26" t="s">
        <v>7183</v>
      </c>
      <c r="D1078" s="27">
        <v>1658</v>
      </c>
      <c r="E1078" s="24"/>
      <c r="F1078" s="24"/>
      <c r="G1078" s="27" t="s">
        <v>36</v>
      </c>
    </row>
    <row r="1079" spans="3:7" x14ac:dyDescent="0.25">
      <c r="C1079" s="26" t="s">
        <v>7182</v>
      </c>
      <c r="D1079" s="27">
        <v>3169</v>
      </c>
      <c r="E1079" s="24"/>
      <c r="F1079" s="24"/>
      <c r="G1079" s="27" t="s">
        <v>37</v>
      </c>
    </row>
    <row r="1080" spans="3:7" x14ac:dyDescent="0.25">
      <c r="C1080" s="26" t="s">
        <v>7181</v>
      </c>
      <c r="D1080" s="27">
        <v>1710</v>
      </c>
      <c r="E1080" s="24"/>
      <c r="F1080" s="24"/>
      <c r="G1080" s="27" t="s">
        <v>36</v>
      </c>
    </row>
    <row r="1081" spans="3:7" x14ac:dyDescent="0.25">
      <c r="C1081" s="26" t="s">
        <v>7180</v>
      </c>
      <c r="D1081" s="27">
        <v>3454</v>
      </c>
      <c r="E1081" s="24"/>
      <c r="F1081" s="24"/>
      <c r="G1081" s="27" t="s">
        <v>37</v>
      </c>
    </row>
    <row r="1082" spans="3:7" x14ac:dyDescent="0.25">
      <c r="C1082" s="26" t="s">
        <v>7179</v>
      </c>
      <c r="D1082" s="27">
        <v>789</v>
      </c>
      <c r="E1082" s="24"/>
      <c r="F1082" s="24"/>
      <c r="G1082" s="27" t="s">
        <v>38</v>
      </c>
    </row>
    <row r="1083" spans="3:7" x14ac:dyDescent="0.25">
      <c r="C1083" s="26" t="s">
        <v>7178</v>
      </c>
      <c r="D1083" s="27">
        <v>913</v>
      </c>
      <c r="E1083" s="24"/>
      <c r="F1083" s="24"/>
      <c r="G1083" s="27" t="s">
        <v>35</v>
      </c>
    </row>
    <row r="1084" spans="3:7" x14ac:dyDescent="0.25">
      <c r="C1084" s="26" t="s">
        <v>7177</v>
      </c>
      <c r="D1084" s="27">
        <v>1230</v>
      </c>
      <c r="E1084" s="24"/>
      <c r="F1084" s="24"/>
      <c r="G1084" s="27" t="s">
        <v>35</v>
      </c>
    </row>
    <row r="1085" spans="3:7" x14ac:dyDescent="0.25">
      <c r="C1085" s="26" t="s">
        <v>7176</v>
      </c>
      <c r="D1085" s="27">
        <v>3029</v>
      </c>
      <c r="E1085" s="24"/>
      <c r="F1085" s="24"/>
      <c r="G1085" s="27" t="s">
        <v>37</v>
      </c>
    </row>
    <row r="1086" spans="3:7" x14ac:dyDescent="0.25">
      <c r="C1086" s="26" t="s">
        <v>7175</v>
      </c>
      <c r="D1086" s="27">
        <v>1727</v>
      </c>
      <c r="E1086" s="24"/>
      <c r="F1086" s="24"/>
      <c r="G1086" s="27" t="s">
        <v>36</v>
      </c>
    </row>
    <row r="1087" spans="3:7" x14ac:dyDescent="0.25">
      <c r="C1087" s="26" t="s">
        <v>7174</v>
      </c>
      <c r="D1087" s="27">
        <v>3066</v>
      </c>
      <c r="E1087" s="24"/>
      <c r="F1087" s="24"/>
      <c r="G1087" s="27" t="s">
        <v>37</v>
      </c>
    </row>
    <row r="1088" spans="3:7" x14ac:dyDescent="0.25">
      <c r="C1088" s="26" t="s">
        <v>7173</v>
      </c>
      <c r="D1088" s="27">
        <v>1628</v>
      </c>
      <c r="E1088" s="24"/>
      <c r="F1088" s="24"/>
      <c r="G1088" s="27" t="s">
        <v>36</v>
      </c>
    </row>
    <row r="1089" spans="3:7" x14ac:dyDescent="0.25">
      <c r="C1089" s="26" t="s">
        <v>7172</v>
      </c>
      <c r="D1089" s="27">
        <v>1705</v>
      </c>
      <c r="E1089" s="24"/>
      <c r="F1089" s="24"/>
      <c r="G1089" s="27" t="s">
        <v>36</v>
      </c>
    </row>
    <row r="1090" spans="3:7" x14ac:dyDescent="0.25">
      <c r="C1090" s="26" t="s">
        <v>7171</v>
      </c>
      <c r="D1090" s="27">
        <v>1864</v>
      </c>
      <c r="E1090" s="24"/>
      <c r="F1090" s="24"/>
      <c r="G1090" s="27" t="s">
        <v>36</v>
      </c>
    </row>
    <row r="1091" spans="3:7" x14ac:dyDescent="0.25">
      <c r="C1091" s="26" t="s">
        <v>7170</v>
      </c>
      <c r="D1091" s="27">
        <v>2383</v>
      </c>
      <c r="E1091" s="24"/>
      <c r="F1091" s="24"/>
      <c r="G1091" s="27" t="s">
        <v>34</v>
      </c>
    </row>
    <row r="1092" spans="3:7" x14ac:dyDescent="0.25">
      <c r="C1092" s="26" t="s">
        <v>7169</v>
      </c>
      <c r="D1092" s="27">
        <v>2570</v>
      </c>
      <c r="E1092" s="24"/>
      <c r="F1092" s="24"/>
      <c r="G1092" s="27" t="s">
        <v>34</v>
      </c>
    </row>
    <row r="1093" spans="3:7" x14ac:dyDescent="0.25">
      <c r="C1093" s="26" t="s">
        <v>7168</v>
      </c>
      <c r="D1093" s="27">
        <v>2383</v>
      </c>
      <c r="E1093" s="24"/>
      <c r="F1093" s="24"/>
      <c r="G1093" s="27" t="s">
        <v>34</v>
      </c>
    </row>
    <row r="1094" spans="3:7" x14ac:dyDescent="0.25">
      <c r="C1094" s="26" t="s">
        <v>7167</v>
      </c>
      <c r="D1094" s="27">
        <v>2471</v>
      </c>
      <c r="E1094" s="24"/>
      <c r="F1094" s="24"/>
      <c r="G1094" s="27" t="s">
        <v>34</v>
      </c>
    </row>
    <row r="1095" spans="3:7" x14ac:dyDescent="0.25">
      <c r="C1095" s="26" t="s">
        <v>7166</v>
      </c>
      <c r="D1095" s="27">
        <v>3074</v>
      </c>
      <c r="E1095" s="24"/>
      <c r="F1095" s="24"/>
      <c r="G1095" s="27" t="s">
        <v>37</v>
      </c>
    </row>
    <row r="1096" spans="3:7" x14ac:dyDescent="0.25">
      <c r="C1096" s="26" t="s">
        <v>7165</v>
      </c>
      <c r="D1096" s="27">
        <v>2007</v>
      </c>
      <c r="E1096" s="24"/>
      <c r="F1096" s="24"/>
      <c r="G1096" s="27" t="s">
        <v>36</v>
      </c>
    </row>
    <row r="1097" spans="3:7" x14ac:dyDescent="0.25">
      <c r="C1097" s="26" t="s">
        <v>7164</v>
      </c>
      <c r="D1097" s="27">
        <v>2225</v>
      </c>
      <c r="E1097" s="24"/>
      <c r="F1097" s="24"/>
      <c r="G1097" s="27" t="s">
        <v>34</v>
      </c>
    </row>
    <row r="1098" spans="3:7" x14ac:dyDescent="0.25">
      <c r="C1098" s="26" t="s">
        <v>7163</v>
      </c>
      <c r="D1098" s="27">
        <v>3326</v>
      </c>
      <c r="E1098" s="24"/>
      <c r="F1098" s="24"/>
      <c r="G1098" s="27" t="s">
        <v>37</v>
      </c>
    </row>
    <row r="1099" spans="3:7" x14ac:dyDescent="0.25">
      <c r="C1099" s="26" t="s">
        <v>7162</v>
      </c>
      <c r="D1099" s="27">
        <v>2369</v>
      </c>
      <c r="E1099" s="24"/>
      <c r="F1099" s="24"/>
      <c r="G1099" s="27" t="s">
        <v>34</v>
      </c>
    </row>
    <row r="1100" spans="3:7" x14ac:dyDescent="0.25">
      <c r="C1100" s="26" t="s">
        <v>7161</v>
      </c>
      <c r="D1100" s="27">
        <v>2395</v>
      </c>
      <c r="E1100" s="24"/>
      <c r="F1100" s="24"/>
      <c r="G1100" s="27" t="s">
        <v>34</v>
      </c>
    </row>
    <row r="1101" spans="3:7" x14ac:dyDescent="0.25">
      <c r="C1101" s="26" t="s">
        <v>7160</v>
      </c>
      <c r="D1101" s="27">
        <v>3089</v>
      </c>
      <c r="E1101" s="24"/>
      <c r="F1101" s="24"/>
      <c r="G1101" s="27" t="s">
        <v>37</v>
      </c>
    </row>
    <row r="1102" spans="3:7" x14ac:dyDescent="0.25">
      <c r="C1102" s="26" t="s">
        <v>7159</v>
      </c>
      <c r="D1102" s="27">
        <v>2707</v>
      </c>
      <c r="E1102" s="24"/>
      <c r="F1102" s="24"/>
      <c r="G1102" s="27" t="s">
        <v>34</v>
      </c>
    </row>
    <row r="1103" spans="3:7" x14ac:dyDescent="0.25">
      <c r="C1103" s="26" t="s">
        <v>7158</v>
      </c>
      <c r="D1103" s="27">
        <v>1740</v>
      </c>
      <c r="E1103" s="24"/>
      <c r="F1103" s="24"/>
      <c r="G1103" s="27" t="s">
        <v>36</v>
      </c>
    </row>
    <row r="1104" spans="3:7" x14ac:dyDescent="0.25">
      <c r="C1104" s="26" t="s">
        <v>7157</v>
      </c>
      <c r="D1104" s="27">
        <v>2991</v>
      </c>
      <c r="E1104" s="24"/>
      <c r="F1104" s="24"/>
      <c r="G1104" s="27" t="s">
        <v>34</v>
      </c>
    </row>
    <row r="1105" spans="3:7" x14ac:dyDescent="0.25">
      <c r="C1105" s="26" t="s">
        <v>7156</v>
      </c>
      <c r="D1105" s="27">
        <v>1886</v>
      </c>
      <c r="E1105" s="24"/>
      <c r="F1105" s="24"/>
      <c r="G1105" s="27" t="s">
        <v>36</v>
      </c>
    </row>
    <row r="1106" spans="3:7" x14ac:dyDescent="0.25">
      <c r="C1106" s="26" t="s">
        <v>7155</v>
      </c>
      <c r="D1106" s="27">
        <v>1437</v>
      </c>
      <c r="E1106" s="24"/>
      <c r="F1106" s="24"/>
      <c r="G1106" s="27" t="s">
        <v>36</v>
      </c>
    </row>
    <row r="1107" spans="3:7" x14ac:dyDescent="0.25">
      <c r="C1107" s="26" t="s">
        <v>7154</v>
      </c>
      <c r="D1107" s="27">
        <v>1173</v>
      </c>
      <c r="E1107" s="24"/>
      <c r="F1107" s="24"/>
      <c r="G1107" s="27" t="s">
        <v>35</v>
      </c>
    </row>
    <row r="1108" spans="3:7" x14ac:dyDescent="0.25">
      <c r="C1108" s="26" t="s">
        <v>7153</v>
      </c>
      <c r="D1108" s="27">
        <v>1929</v>
      </c>
      <c r="E1108" s="24"/>
      <c r="F1108" s="24"/>
      <c r="G1108" s="27" t="s">
        <v>36</v>
      </c>
    </row>
    <row r="1109" spans="3:7" x14ac:dyDescent="0.25">
      <c r="C1109" s="26" t="s">
        <v>7152</v>
      </c>
      <c r="D1109" s="27">
        <v>2927</v>
      </c>
      <c r="E1109" s="24"/>
      <c r="F1109" s="24"/>
      <c r="G1109" s="27" t="s">
        <v>34</v>
      </c>
    </row>
    <row r="1110" spans="3:7" x14ac:dyDescent="0.25">
      <c r="C1110" s="26" t="s">
        <v>7151</v>
      </c>
      <c r="D1110" s="27">
        <v>3253</v>
      </c>
      <c r="E1110" s="24"/>
      <c r="F1110" s="24"/>
      <c r="G1110" s="27" t="s">
        <v>37</v>
      </c>
    </row>
    <row r="1111" spans="3:7" x14ac:dyDescent="0.25">
      <c r="C1111" s="26" t="s">
        <v>7150</v>
      </c>
      <c r="D1111" s="27">
        <v>2699</v>
      </c>
      <c r="E1111" s="24"/>
      <c r="F1111" s="24"/>
      <c r="G1111" s="27" t="s">
        <v>34</v>
      </c>
    </row>
    <row r="1112" spans="3:7" x14ac:dyDescent="0.25">
      <c r="C1112" s="26" t="s">
        <v>7150</v>
      </c>
      <c r="D1112" s="27">
        <v>2686</v>
      </c>
      <c r="E1112" s="24"/>
      <c r="F1112" s="24"/>
      <c r="G1112" s="27" t="s">
        <v>34</v>
      </c>
    </row>
    <row r="1113" spans="3:7" x14ac:dyDescent="0.25">
      <c r="C1113" s="26" t="s">
        <v>7149</v>
      </c>
      <c r="D1113" s="27">
        <v>2412</v>
      </c>
      <c r="E1113" s="24"/>
      <c r="F1113" s="24"/>
      <c r="G1113" s="27" t="s">
        <v>34</v>
      </c>
    </row>
    <row r="1114" spans="3:7" x14ac:dyDescent="0.25">
      <c r="C1114" s="26" t="s">
        <v>7148</v>
      </c>
      <c r="D1114" s="27">
        <v>1137</v>
      </c>
      <c r="E1114" s="24"/>
      <c r="F1114" s="24"/>
      <c r="G1114" s="27" t="s">
        <v>35</v>
      </c>
    </row>
    <row r="1115" spans="3:7" x14ac:dyDescent="0.25">
      <c r="C1115" s="26" t="s">
        <v>7147</v>
      </c>
      <c r="D1115" s="27">
        <v>2817</v>
      </c>
      <c r="E1115" s="24"/>
      <c r="F1115" s="24"/>
      <c r="G1115" s="27" t="s">
        <v>34</v>
      </c>
    </row>
    <row r="1116" spans="3:7" x14ac:dyDescent="0.25">
      <c r="C1116" s="26" t="s">
        <v>7146</v>
      </c>
      <c r="D1116" s="27">
        <v>1604</v>
      </c>
      <c r="E1116" s="24"/>
      <c r="F1116" s="24"/>
      <c r="G1116" s="27" t="s">
        <v>36</v>
      </c>
    </row>
    <row r="1117" spans="3:7" x14ac:dyDescent="0.25">
      <c r="C1117" s="26" t="s">
        <v>7145</v>
      </c>
      <c r="D1117" s="27">
        <v>1949</v>
      </c>
      <c r="E1117" s="24"/>
      <c r="F1117" s="24"/>
      <c r="G1117" s="27" t="s">
        <v>36</v>
      </c>
    </row>
    <row r="1118" spans="3:7" x14ac:dyDescent="0.25">
      <c r="C1118" s="26" t="s">
        <v>7144</v>
      </c>
      <c r="D1118" s="27">
        <v>1398</v>
      </c>
      <c r="E1118" s="24"/>
      <c r="F1118" s="24"/>
      <c r="G1118" s="27" t="s">
        <v>35</v>
      </c>
    </row>
    <row r="1119" spans="3:7" x14ac:dyDescent="0.25">
      <c r="C1119" s="26" t="s">
        <v>7143</v>
      </c>
      <c r="D1119" s="27">
        <v>1550</v>
      </c>
      <c r="E1119" s="24"/>
      <c r="F1119" s="24">
        <v>0</v>
      </c>
      <c r="G1119" s="27" t="s">
        <v>36</v>
      </c>
    </row>
    <row r="1120" spans="3:7" x14ac:dyDescent="0.25">
      <c r="C1120" s="26" t="s">
        <v>7142</v>
      </c>
      <c r="D1120" s="27">
        <v>1664</v>
      </c>
      <c r="E1120" s="24"/>
      <c r="F1120" s="24"/>
      <c r="G1120" s="27" t="s">
        <v>36</v>
      </c>
    </row>
    <row r="1121" spans="3:7" x14ac:dyDescent="0.25">
      <c r="C1121" s="26" t="s">
        <v>7141</v>
      </c>
      <c r="D1121" s="27">
        <v>2688</v>
      </c>
      <c r="E1121" s="24"/>
      <c r="F1121" s="24"/>
      <c r="G1121" s="27" t="s">
        <v>34</v>
      </c>
    </row>
    <row r="1122" spans="3:7" x14ac:dyDescent="0.25">
      <c r="C1122" s="26" t="s">
        <v>7140</v>
      </c>
      <c r="D1122" s="27">
        <v>2355</v>
      </c>
      <c r="E1122" s="24"/>
      <c r="F1122" s="24"/>
      <c r="G1122" s="27" t="s">
        <v>34</v>
      </c>
    </row>
    <row r="1123" spans="3:7" x14ac:dyDescent="0.25">
      <c r="C1123" s="26" t="s">
        <v>7139</v>
      </c>
      <c r="D1123" s="27">
        <v>2678</v>
      </c>
      <c r="E1123" s="24"/>
      <c r="F1123" s="24"/>
      <c r="G1123" s="27" t="s">
        <v>34</v>
      </c>
    </row>
    <row r="1124" spans="3:7" x14ac:dyDescent="0.25">
      <c r="C1124" s="26" t="s">
        <v>7138</v>
      </c>
      <c r="D1124" s="27">
        <v>2457</v>
      </c>
      <c r="E1124" s="24"/>
      <c r="F1124" s="24"/>
      <c r="G1124" s="27" t="s">
        <v>34</v>
      </c>
    </row>
    <row r="1125" spans="3:7" x14ac:dyDescent="0.25">
      <c r="C1125" s="26" t="s">
        <v>7137</v>
      </c>
      <c r="D1125" s="27">
        <v>2808</v>
      </c>
      <c r="E1125" s="24"/>
      <c r="F1125" s="24"/>
      <c r="G1125" s="27" t="s">
        <v>34</v>
      </c>
    </row>
    <row r="1126" spans="3:7" x14ac:dyDescent="0.25">
      <c r="C1126" s="26" t="s">
        <v>7136</v>
      </c>
      <c r="D1126" s="27">
        <v>2522</v>
      </c>
      <c r="E1126" s="24"/>
      <c r="F1126" s="24"/>
      <c r="G1126" s="27" t="s">
        <v>34</v>
      </c>
    </row>
    <row r="1127" spans="3:7" x14ac:dyDescent="0.25">
      <c r="C1127" s="26" t="s">
        <v>7135</v>
      </c>
      <c r="D1127" s="27">
        <v>1669</v>
      </c>
      <c r="E1127" s="24"/>
      <c r="F1127" s="24"/>
      <c r="G1127" s="27" t="s">
        <v>36</v>
      </c>
    </row>
    <row r="1128" spans="3:7" x14ac:dyDescent="0.25">
      <c r="C1128" s="26" t="s">
        <v>7134</v>
      </c>
      <c r="D1128" s="27">
        <v>2388</v>
      </c>
      <c r="E1128" s="24"/>
      <c r="F1128" s="24"/>
      <c r="G1128" s="27" t="s">
        <v>34</v>
      </c>
    </row>
    <row r="1129" spans="3:7" x14ac:dyDescent="0.25">
      <c r="C1129" s="26" t="s">
        <v>7133</v>
      </c>
      <c r="D1129" s="27">
        <v>2237</v>
      </c>
      <c r="E1129" s="24"/>
      <c r="F1129" s="24"/>
      <c r="G1129" s="27" t="s">
        <v>34</v>
      </c>
    </row>
    <row r="1130" spans="3:7" x14ac:dyDescent="0.25">
      <c r="C1130" s="26" t="s">
        <v>7132</v>
      </c>
      <c r="D1130" s="27">
        <v>2621</v>
      </c>
      <c r="E1130" s="24"/>
      <c r="F1130" s="24"/>
      <c r="G1130" s="27" t="s">
        <v>34</v>
      </c>
    </row>
    <row r="1131" spans="3:7" x14ac:dyDescent="0.25">
      <c r="C1131" s="26" t="s">
        <v>7131</v>
      </c>
      <c r="D1131" s="27">
        <v>2383</v>
      </c>
      <c r="E1131" s="24"/>
      <c r="F1131" s="24"/>
      <c r="G1131" s="27" t="s">
        <v>34</v>
      </c>
    </row>
    <row r="1132" spans="3:7" x14ac:dyDescent="0.25">
      <c r="C1132" s="26" t="s">
        <v>7130</v>
      </c>
      <c r="D1132" s="27">
        <v>2055</v>
      </c>
      <c r="E1132" s="24"/>
      <c r="F1132" s="24"/>
      <c r="G1132" s="27" t="s">
        <v>36</v>
      </c>
    </row>
    <row r="1133" spans="3:7" x14ac:dyDescent="0.25">
      <c r="C1133" s="26" t="s">
        <v>7129</v>
      </c>
      <c r="D1133" s="27">
        <v>1755</v>
      </c>
      <c r="E1133" s="24"/>
      <c r="F1133" s="24"/>
      <c r="G1133" s="27" t="s">
        <v>36</v>
      </c>
    </row>
    <row r="1134" spans="3:7" x14ac:dyDescent="0.25">
      <c r="C1134" s="26" t="s">
        <v>7128</v>
      </c>
      <c r="D1134" s="27">
        <v>2095</v>
      </c>
      <c r="E1134" s="24"/>
      <c r="F1134" s="24"/>
      <c r="G1134" s="27" t="s">
        <v>36</v>
      </c>
    </row>
    <row r="1135" spans="3:7" x14ac:dyDescent="0.25">
      <c r="C1135" s="26" t="s">
        <v>7127</v>
      </c>
      <c r="D1135" s="27">
        <v>1257</v>
      </c>
      <c r="E1135" s="24"/>
      <c r="F1135" s="24"/>
      <c r="G1135" s="27" t="s">
        <v>35</v>
      </c>
    </row>
    <row r="1136" spans="3:7" x14ac:dyDescent="0.25">
      <c r="C1136" s="26" t="s">
        <v>7126</v>
      </c>
      <c r="D1136" s="27">
        <v>2973</v>
      </c>
      <c r="E1136" s="24"/>
      <c r="F1136" s="24"/>
      <c r="G1136" s="27" t="s">
        <v>34</v>
      </c>
    </row>
    <row r="1137" spans="3:7" x14ac:dyDescent="0.25">
      <c r="C1137" s="26" t="s">
        <v>7125</v>
      </c>
      <c r="D1137" s="27">
        <v>2623</v>
      </c>
      <c r="E1137" s="24"/>
      <c r="F1137" s="24"/>
      <c r="G1137" s="27" t="s">
        <v>34</v>
      </c>
    </row>
    <row r="1138" spans="3:7" x14ac:dyDescent="0.25">
      <c r="C1138" s="26" t="s">
        <v>7124</v>
      </c>
      <c r="D1138" s="27">
        <v>2399</v>
      </c>
      <c r="E1138" s="24"/>
      <c r="F1138" s="24"/>
      <c r="G1138" s="27" t="s">
        <v>34</v>
      </c>
    </row>
    <row r="1139" spans="3:7" x14ac:dyDescent="0.25">
      <c r="C1139" s="26" t="s">
        <v>7123</v>
      </c>
      <c r="D1139" s="27">
        <v>1191</v>
      </c>
      <c r="E1139" s="24"/>
      <c r="F1139" s="24"/>
      <c r="G1139" s="27" t="s">
        <v>35</v>
      </c>
    </row>
    <row r="1140" spans="3:7" x14ac:dyDescent="0.25">
      <c r="C1140" s="26" t="s">
        <v>7122</v>
      </c>
      <c r="D1140" s="27">
        <v>2701</v>
      </c>
      <c r="E1140" s="24"/>
      <c r="F1140" s="24"/>
      <c r="G1140" s="27" t="s">
        <v>34</v>
      </c>
    </row>
    <row r="1141" spans="3:7" x14ac:dyDescent="0.25">
      <c r="C1141" s="26" t="s">
        <v>7121</v>
      </c>
      <c r="D1141" s="27">
        <v>1485</v>
      </c>
      <c r="E1141" s="24"/>
      <c r="F1141" s="24"/>
      <c r="G1141" s="27" t="s">
        <v>36</v>
      </c>
    </row>
    <row r="1142" spans="3:7" x14ac:dyDescent="0.25">
      <c r="C1142" s="26" t="s">
        <v>7120</v>
      </c>
      <c r="D1142" s="27">
        <v>2545</v>
      </c>
      <c r="E1142" s="24"/>
      <c r="F1142" s="24"/>
      <c r="G1142" s="27" t="s">
        <v>34</v>
      </c>
    </row>
    <row r="1143" spans="3:7" x14ac:dyDescent="0.25">
      <c r="C1143" s="26" t="s">
        <v>7119</v>
      </c>
      <c r="D1143" s="27">
        <v>3334</v>
      </c>
      <c r="E1143" s="24"/>
      <c r="F1143" s="24"/>
      <c r="G1143" s="27" t="s">
        <v>37</v>
      </c>
    </row>
    <row r="1144" spans="3:7" x14ac:dyDescent="0.25">
      <c r="C1144" s="26" t="s">
        <v>7118</v>
      </c>
      <c r="D1144" s="27">
        <v>1078</v>
      </c>
      <c r="E1144" s="24"/>
      <c r="F1144" s="24"/>
      <c r="G1144" s="27" t="s">
        <v>35</v>
      </c>
    </row>
    <row r="1145" spans="3:7" x14ac:dyDescent="0.25">
      <c r="C1145" s="26" t="s">
        <v>7117</v>
      </c>
      <c r="D1145" s="27">
        <v>2404</v>
      </c>
      <c r="E1145" s="24"/>
      <c r="F1145" s="24"/>
      <c r="G1145" s="27" t="s">
        <v>34</v>
      </c>
    </row>
    <row r="1146" spans="3:7" x14ac:dyDescent="0.25">
      <c r="C1146" s="26" t="s">
        <v>7116</v>
      </c>
      <c r="D1146" s="27">
        <v>2604</v>
      </c>
      <c r="E1146" s="24"/>
      <c r="F1146" s="24"/>
      <c r="G1146" s="27" t="s">
        <v>34</v>
      </c>
    </row>
    <row r="1147" spans="3:7" x14ac:dyDescent="0.25">
      <c r="C1147" s="26" t="s">
        <v>7115</v>
      </c>
      <c r="D1147" s="27">
        <v>2547</v>
      </c>
      <c r="E1147" s="24"/>
      <c r="F1147" s="24"/>
      <c r="G1147" s="27" t="s">
        <v>34</v>
      </c>
    </row>
    <row r="1148" spans="3:7" x14ac:dyDescent="0.25">
      <c r="C1148" s="26" t="s">
        <v>7114</v>
      </c>
      <c r="D1148" s="27">
        <v>2588</v>
      </c>
      <c r="E1148" s="24"/>
      <c r="F1148" s="24"/>
      <c r="G1148" s="27" t="s">
        <v>34</v>
      </c>
    </row>
    <row r="1149" spans="3:7" x14ac:dyDescent="0.25">
      <c r="C1149" s="26" t="s">
        <v>7113</v>
      </c>
      <c r="D1149" s="27">
        <v>2966</v>
      </c>
      <c r="E1149" s="24"/>
      <c r="F1149" s="24"/>
      <c r="G1149" s="27" t="s">
        <v>34</v>
      </c>
    </row>
    <row r="1150" spans="3:7" x14ac:dyDescent="0.25">
      <c r="C1150" s="26" t="s">
        <v>7112</v>
      </c>
      <c r="D1150" s="27">
        <v>1969</v>
      </c>
      <c r="E1150" s="24"/>
      <c r="F1150" s="24"/>
      <c r="G1150" s="27" t="s">
        <v>36</v>
      </c>
    </row>
    <row r="1151" spans="3:7" x14ac:dyDescent="0.25">
      <c r="C1151" s="26" t="s">
        <v>7111</v>
      </c>
      <c r="D1151" s="27">
        <v>2734</v>
      </c>
      <c r="E1151" s="24"/>
      <c r="F1151" s="24"/>
      <c r="G1151" s="27" t="s">
        <v>34</v>
      </c>
    </row>
    <row r="1152" spans="3:7" x14ac:dyDescent="0.25">
      <c r="C1152" s="26" t="s">
        <v>7110</v>
      </c>
      <c r="D1152" s="27">
        <v>2879</v>
      </c>
      <c r="E1152" s="24"/>
      <c r="F1152" s="24"/>
      <c r="G1152" s="27" t="s">
        <v>34</v>
      </c>
    </row>
    <row r="1153" spans="3:7" x14ac:dyDescent="0.25">
      <c r="C1153" s="26" t="s">
        <v>7109</v>
      </c>
      <c r="D1153" s="27">
        <v>2921</v>
      </c>
      <c r="E1153" s="24"/>
      <c r="F1153" s="24"/>
      <c r="G1153" s="27" t="s">
        <v>34</v>
      </c>
    </row>
    <row r="1154" spans="3:7" x14ac:dyDescent="0.25">
      <c r="C1154" s="26" t="s">
        <v>7108</v>
      </c>
      <c r="D1154" s="27">
        <v>1882</v>
      </c>
      <c r="E1154" s="24"/>
      <c r="F1154" s="24"/>
      <c r="G1154" s="27" t="s">
        <v>36</v>
      </c>
    </row>
    <row r="1155" spans="3:7" x14ac:dyDescent="0.25">
      <c r="C1155" s="26" t="s">
        <v>7107</v>
      </c>
      <c r="D1155" s="27">
        <v>2666</v>
      </c>
      <c r="E1155" s="24"/>
      <c r="F1155" s="24"/>
      <c r="G1155" s="27" t="s">
        <v>34</v>
      </c>
    </row>
    <row r="1156" spans="3:7" x14ac:dyDescent="0.25">
      <c r="C1156" s="26" t="s">
        <v>7106</v>
      </c>
      <c r="D1156" s="27">
        <v>2481</v>
      </c>
      <c r="E1156" s="24"/>
      <c r="F1156" s="24"/>
      <c r="G1156" s="27" t="s">
        <v>34</v>
      </c>
    </row>
    <row r="1157" spans="3:7" x14ac:dyDescent="0.25">
      <c r="C1157" s="26" t="s">
        <v>7105</v>
      </c>
      <c r="D1157" s="27">
        <v>1447</v>
      </c>
      <c r="E1157" s="24"/>
      <c r="F1157" s="24"/>
      <c r="G1157" s="27" t="s">
        <v>36</v>
      </c>
    </row>
    <row r="1158" spans="3:7" x14ac:dyDescent="0.25">
      <c r="C1158" s="26" t="s">
        <v>7104</v>
      </c>
      <c r="D1158" s="27">
        <v>1204</v>
      </c>
      <c r="E1158" s="24"/>
      <c r="F1158" s="24"/>
      <c r="G1158" s="27" t="s">
        <v>35</v>
      </c>
    </row>
    <row r="1159" spans="3:7" x14ac:dyDescent="0.25">
      <c r="C1159" s="26" t="s">
        <v>7103</v>
      </c>
      <c r="D1159" s="27">
        <v>2816</v>
      </c>
      <c r="E1159" s="24"/>
      <c r="F1159" s="24"/>
      <c r="G1159" s="27" t="s">
        <v>34</v>
      </c>
    </row>
    <row r="1160" spans="3:7" x14ac:dyDescent="0.25">
      <c r="C1160" s="26" t="s">
        <v>7102</v>
      </c>
      <c r="D1160" s="27">
        <v>1091</v>
      </c>
      <c r="E1160" s="24"/>
      <c r="F1160" s="24"/>
      <c r="G1160" s="27" t="s">
        <v>35</v>
      </c>
    </row>
    <row r="1161" spans="3:7" x14ac:dyDescent="0.25">
      <c r="C1161" s="26" t="s">
        <v>7101</v>
      </c>
      <c r="D1161" s="27">
        <v>2694</v>
      </c>
      <c r="E1161" s="24"/>
      <c r="F1161" s="24"/>
      <c r="G1161" s="27" t="s">
        <v>34</v>
      </c>
    </row>
    <row r="1162" spans="3:7" x14ac:dyDescent="0.25">
      <c r="C1162" s="26" t="s">
        <v>7100</v>
      </c>
      <c r="D1162" s="27">
        <v>2365</v>
      </c>
      <c r="E1162" s="24"/>
      <c r="F1162" s="24"/>
      <c r="G1162" s="27" t="s">
        <v>34</v>
      </c>
    </row>
    <row r="1163" spans="3:7" x14ac:dyDescent="0.25">
      <c r="C1163" s="26" t="s">
        <v>7099</v>
      </c>
      <c r="D1163" s="27">
        <v>2251</v>
      </c>
      <c r="E1163" s="24"/>
      <c r="F1163" s="24"/>
      <c r="G1163" s="27" t="s">
        <v>34</v>
      </c>
    </row>
    <row r="1164" spans="3:7" x14ac:dyDescent="0.25">
      <c r="C1164" s="26" t="s">
        <v>7098</v>
      </c>
      <c r="D1164" s="27">
        <v>2277</v>
      </c>
      <c r="E1164" s="24"/>
      <c r="F1164" s="24"/>
      <c r="G1164" s="27" t="s">
        <v>34</v>
      </c>
    </row>
    <row r="1165" spans="3:7" x14ac:dyDescent="0.25">
      <c r="C1165" s="26" t="s">
        <v>7097</v>
      </c>
      <c r="D1165" s="27">
        <v>1605</v>
      </c>
      <c r="E1165" s="24"/>
      <c r="F1165" s="24"/>
      <c r="G1165" s="27" t="s">
        <v>36</v>
      </c>
    </row>
    <row r="1166" spans="3:7" x14ac:dyDescent="0.25">
      <c r="C1166" s="26" t="s">
        <v>7096</v>
      </c>
      <c r="D1166" s="27">
        <v>2899</v>
      </c>
      <c r="E1166" s="24"/>
      <c r="F1166" s="24"/>
      <c r="G1166" s="27" t="s">
        <v>34</v>
      </c>
    </row>
    <row r="1167" spans="3:7" x14ac:dyDescent="0.25">
      <c r="C1167" s="26" t="s">
        <v>7095</v>
      </c>
      <c r="D1167" s="27">
        <v>1531</v>
      </c>
      <c r="E1167" s="24"/>
      <c r="F1167" s="24"/>
      <c r="G1167" s="27" t="s">
        <v>36</v>
      </c>
    </row>
    <row r="1168" spans="3:7" x14ac:dyDescent="0.25">
      <c r="C1168" s="26" t="s">
        <v>7094</v>
      </c>
      <c r="D1168" s="27">
        <v>1557</v>
      </c>
      <c r="E1168" s="24"/>
      <c r="F1168" s="24"/>
      <c r="G1168" s="27" t="s">
        <v>36</v>
      </c>
    </row>
    <row r="1169" spans="3:7" x14ac:dyDescent="0.25">
      <c r="C1169" s="26" t="s">
        <v>7093</v>
      </c>
      <c r="D1169" s="27">
        <v>2383</v>
      </c>
      <c r="E1169" s="24"/>
      <c r="F1169" s="24"/>
      <c r="G1169" s="27" t="s">
        <v>34</v>
      </c>
    </row>
    <row r="1170" spans="3:7" x14ac:dyDescent="0.25">
      <c r="C1170" s="26" t="s">
        <v>7092</v>
      </c>
      <c r="D1170" s="27">
        <v>1769</v>
      </c>
      <c r="E1170" s="24"/>
      <c r="F1170" s="24"/>
      <c r="G1170" s="27" t="s">
        <v>36</v>
      </c>
    </row>
    <row r="1171" spans="3:7" x14ac:dyDescent="0.25">
      <c r="C1171" s="26" t="s">
        <v>7091</v>
      </c>
      <c r="D1171" s="27">
        <v>1903</v>
      </c>
      <c r="E1171" s="24"/>
      <c r="F1171" s="24"/>
      <c r="G1171" s="27" t="s">
        <v>36</v>
      </c>
    </row>
    <row r="1172" spans="3:7" x14ac:dyDescent="0.25">
      <c r="C1172" s="26" t="s">
        <v>7090</v>
      </c>
      <c r="D1172" s="27">
        <v>2251</v>
      </c>
      <c r="E1172" s="24"/>
      <c r="F1172" s="24"/>
      <c r="G1172" s="27" t="s">
        <v>34</v>
      </c>
    </row>
    <row r="1173" spans="3:7" x14ac:dyDescent="0.25">
      <c r="C1173" s="26" t="s">
        <v>7089</v>
      </c>
      <c r="D1173" s="27">
        <v>2508</v>
      </c>
      <c r="E1173" s="24"/>
      <c r="F1173" s="24"/>
      <c r="G1173" s="27" t="s">
        <v>34</v>
      </c>
    </row>
    <row r="1174" spans="3:7" x14ac:dyDescent="0.25">
      <c r="C1174" s="26" t="s">
        <v>7088</v>
      </c>
      <c r="D1174" s="27">
        <v>2030</v>
      </c>
      <c r="E1174" s="24"/>
      <c r="F1174" s="24"/>
      <c r="G1174" s="27" t="s">
        <v>36</v>
      </c>
    </row>
    <row r="1175" spans="3:7" x14ac:dyDescent="0.25">
      <c r="C1175" s="26" t="s">
        <v>7087</v>
      </c>
      <c r="D1175" s="27">
        <v>2441</v>
      </c>
      <c r="E1175" s="24"/>
      <c r="F1175" s="24"/>
      <c r="G1175" s="27" t="s">
        <v>34</v>
      </c>
    </row>
    <row r="1176" spans="3:7" x14ac:dyDescent="0.25">
      <c r="C1176" s="26" t="s">
        <v>7086</v>
      </c>
      <c r="D1176" s="27">
        <v>2458</v>
      </c>
      <c r="E1176" s="24"/>
      <c r="F1176" s="24"/>
      <c r="G1176" s="27" t="s">
        <v>34</v>
      </c>
    </row>
    <row r="1177" spans="3:7" x14ac:dyDescent="0.25">
      <c r="C1177" s="26" t="s">
        <v>7085</v>
      </c>
      <c r="D1177" s="27">
        <v>2085</v>
      </c>
      <c r="E1177" s="24"/>
      <c r="F1177" s="24"/>
      <c r="G1177" s="27" t="s">
        <v>36</v>
      </c>
    </row>
    <row r="1178" spans="3:7" x14ac:dyDescent="0.25">
      <c r="C1178" s="26" t="s">
        <v>7084</v>
      </c>
      <c r="D1178" s="27">
        <v>3380</v>
      </c>
      <c r="E1178" s="24"/>
      <c r="F1178" s="24"/>
      <c r="G1178" s="27" t="s">
        <v>37</v>
      </c>
    </row>
    <row r="1179" spans="3:7" x14ac:dyDescent="0.25">
      <c r="C1179" s="26" t="s">
        <v>7083</v>
      </c>
      <c r="D1179" s="27">
        <v>1721</v>
      </c>
      <c r="E1179" s="24"/>
      <c r="F1179" s="24"/>
      <c r="G1179" s="27" t="s">
        <v>36</v>
      </c>
    </row>
    <row r="1180" spans="3:7" x14ac:dyDescent="0.25">
      <c r="C1180" s="26" t="s">
        <v>7082</v>
      </c>
      <c r="D1180" s="27">
        <v>1119</v>
      </c>
      <c r="E1180" s="24"/>
      <c r="F1180" s="24"/>
      <c r="G1180" s="27" t="s">
        <v>35</v>
      </c>
    </row>
    <row r="1181" spans="3:7" x14ac:dyDescent="0.25">
      <c r="C1181" s="26" t="s">
        <v>7081</v>
      </c>
      <c r="D1181" s="27">
        <v>3312</v>
      </c>
      <c r="E1181" s="24"/>
      <c r="F1181" s="24"/>
      <c r="G1181" s="27" t="s">
        <v>37</v>
      </c>
    </row>
    <row r="1182" spans="3:7" x14ac:dyDescent="0.25">
      <c r="C1182" s="26" t="s">
        <v>7080</v>
      </c>
      <c r="D1182" s="27">
        <v>2264</v>
      </c>
      <c r="E1182" s="24"/>
      <c r="F1182" s="24"/>
      <c r="G1182" s="27" t="s">
        <v>34</v>
      </c>
    </row>
    <row r="1183" spans="3:7" x14ac:dyDescent="0.25">
      <c r="C1183" s="26" t="s">
        <v>7079</v>
      </c>
      <c r="D1183" s="27">
        <v>1865</v>
      </c>
      <c r="E1183" s="24"/>
      <c r="F1183" s="24"/>
      <c r="G1183" s="27" t="s">
        <v>36</v>
      </c>
    </row>
    <row r="1184" spans="3:7" x14ac:dyDescent="0.25">
      <c r="C1184" s="26" t="s">
        <v>7078</v>
      </c>
      <c r="D1184" s="27">
        <v>2785</v>
      </c>
      <c r="E1184" s="24"/>
      <c r="F1184" s="24"/>
      <c r="G1184" s="27" t="s">
        <v>34</v>
      </c>
    </row>
    <row r="1185" spans="3:7" x14ac:dyDescent="0.25">
      <c r="C1185" s="26" t="s">
        <v>7077</v>
      </c>
      <c r="D1185" s="27">
        <v>2457</v>
      </c>
      <c r="E1185" s="24"/>
      <c r="F1185" s="24"/>
      <c r="G1185" s="27" t="s">
        <v>34</v>
      </c>
    </row>
    <row r="1186" spans="3:7" x14ac:dyDescent="0.25">
      <c r="C1186" s="26" t="s">
        <v>7076</v>
      </c>
      <c r="D1186" s="27">
        <v>4892</v>
      </c>
      <c r="E1186" s="24"/>
      <c r="F1186" s="24"/>
      <c r="G1186" s="27" t="s">
        <v>37</v>
      </c>
    </row>
    <row r="1187" spans="3:7" x14ac:dyDescent="0.25">
      <c r="C1187" s="26" t="s">
        <v>7075</v>
      </c>
      <c r="D1187" s="27">
        <v>2045</v>
      </c>
      <c r="E1187" s="24"/>
      <c r="F1187" s="24"/>
      <c r="G1187" s="27" t="s">
        <v>36</v>
      </c>
    </row>
    <row r="1188" spans="3:7" x14ac:dyDescent="0.25">
      <c r="C1188" s="26" t="s">
        <v>7074</v>
      </c>
      <c r="D1188" s="27">
        <v>1015</v>
      </c>
      <c r="E1188" s="24"/>
      <c r="F1188" s="24"/>
      <c r="G1188" s="27" t="s">
        <v>35</v>
      </c>
    </row>
    <row r="1189" spans="3:7" x14ac:dyDescent="0.25">
      <c r="C1189" s="26" t="s">
        <v>7073</v>
      </c>
      <c r="D1189" s="27">
        <v>3193</v>
      </c>
      <c r="E1189" s="24"/>
      <c r="F1189" s="24"/>
      <c r="G1189" s="27" t="s">
        <v>37</v>
      </c>
    </row>
    <row r="1190" spans="3:7" x14ac:dyDescent="0.25">
      <c r="C1190" s="26" t="s">
        <v>7072</v>
      </c>
      <c r="D1190" s="27">
        <v>3639</v>
      </c>
      <c r="E1190" s="24"/>
      <c r="F1190" s="24"/>
      <c r="G1190" s="27" t="s">
        <v>37</v>
      </c>
    </row>
    <row r="1191" spans="3:7" x14ac:dyDescent="0.25">
      <c r="C1191" s="26" t="s">
        <v>7071</v>
      </c>
      <c r="D1191" s="27">
        <v>2143</v>
      </c>
      <c r="E1191" s="24"/>
      <c r="F1191" s="24"/>
      <c r="G1191" s="27" t="s">
        <v>34</v>
      </c>
    </row>
    <row r="1192" spans="3:7" x14ac:dyDescent="0.25">
      <c r="C1192" s="26" t="s">
        <v>7070</v>
      </c>
      <c r="D1192" s="27">
        <v>1057</v>
      </c>
      <c r="E1192" s="24"/>
      <c r="F1192" s="24"/>
      <c r="G1192" s="27" t="s">
        <v>35</v>
      </c>
    </row>
    <row r="1193" spans="3:7" x14ac:dyDescent="0.25">
      <c r="C1193" s="26" t="s">
        <v>7069</v>
      </c>
      <c r="D1193" s="27">
        <v>2344</v>
      </c>
      <c r="E1193" s="24"/>
      <c r="F1193" s="24"/>
      <c r="G1193" s="27" t="s">
        <v>34</v>
      </c>
    </row>
    <row r="1194" spans="3:7" x14ac:dyDescent="0.25">
      <c r="C1194" s="26" t="s">
        <v>7068</v>
      </c>
      <c r="D1194" s="27">
        <v>3913</v>
      </c>
      <c r="E1194" s="24"/>
      <c r="F1194" s="24"/>
      <c r="G1194" s="27" t="s">
        <v>37</v>
      </c>
    </row>
    <row r="1195" spans="3:7" x14ac:dyDescent="0.25">
      <c r="C1195" s="26" t="s">
        <v>7067</v>
      </c>
      <c r="D1195" s="27">
        <v>2346</v>
      </c>
      <c r="E1195" s="24"/>
      <c r="F1195" s="24">
        <v>-4</v>
      </c>
      <c r="G1195" s="27" t="s">
        <v>34</v>
      </c>
    </row>
    <row r="1196" spans="3:7" x14ac:dyDescent="0.25">
      <c r="C1196" s="26" t="s">
        <v>7066</v>
      </c>
      <c r="D1196" s="27">
        <v>1044</v>
      </c>
      <c r="E1196" s="24"/>
      <c r="F1196" s="24"/>
      <c r="G1196" s="27" t="s">
        <v>35</v>
      </c>
    </row>
    <row r="1197" spans="3:7" x14ac:dyDescent="0.25">
      <c r="C1197" s="26" t="s">
        <v>7065</v>
      </c>
      <c r="D1197" s="27">
        <v>1038</v>
      </c>
      <c r="E1197" s="24"/>
      <c r="F1197" s="24"/>
      <c r="G1197" s="27" t="s">
        <v>35</v>
      </c>
    </row>
    <row r="1198" spans="3:7" x14ac:dyDescent="0.25">
      <c r="C1198" s="26" t="s">
        <v>7064</v>
      </c>
      <c r="D1198" s="27">
        <v>2345</v>
      </c>
      <c r="E1198" s="24"/>
      <c r="F1198" s="24"/>
      <c r="G1198" s="27" t="s">
        <v>34</v>
      </c>
    </row>
    <row r="1199" spans="3:7" x14ac:dyDescent="0.25">
      <c r="C1199" s="26" t="s">
        <v>7063</v>
      </c>
      <c r="D1199" s="27">
        <v>2383</v>
      </c>
      <c r="E1199" s="24"/>
      <c r="F1199" s="24"/>
      <c r="G1199" s="27" t="s">
        <v>34</v>
      </c>
    </row>
    <row r="1200" spans="3:7" x14ac:dyDescent="0.25">
      <c r="C1200" s="26" t="s">
        <v>7062</v>
      </c>
      <c r="D1200" s="27">
        <v>3224</v>
      </c>
      <c r="E1200" s="24"/>
      <c r="F1200" s="24"/>
      <c r="G1200" s="27" t="s">
        <v>37</v>
      </c>
    </row>
    <row r="1201" spans="3:7" x14ac:dyDescent="0.25">
      <c r="C1201" s="26" t="s">
        <v>7061</v>
      </c>
      <c r="D1201" s="27">
        <v>2265</v>
      </c>
      <c r="E1201" s="24"/>
      <c r="F1201" s="24"/>
      <c r="G1201" s="27" t="s">
        <v>34</v>
      </c>
    </row>
    <row r="1202" spans="3:7" x14ac:dyDescent="0.25">
      <c r="C1202" s="26" t="s">
        <v>7060</v>
      </c>
      <c r="D1202" s="27">
        <v>2016</v>
      </c>
      <c r="E1202" s="24"/>
      <c r="F1202" s="24"/>
      <c r="G1202" s="27" t="s">
        <v>36</v>
      </c>
    </row>
    <row r="1203" spans="3:7" x14ac:dyDescent="0.25">
      <c r="C1203" s="26" t="s">
        <v>7059</v>
      </c>
      <c r="D1203" s="27">
        <v>3590</v>
      </c>
      <c r="E1203" s="24"/>
      <c r="F1203" s="24"/>
      <c r="G1203" s="27" t="s">
        <v>37</v>
      </c>
    </row>
    <row r="1204" spans="3:7" x14ac:dyDescent="0.25">
      <c r="C1204" s="26" t="s">
        <v>7058</v>
      </c>
      <c r="D1204" s="27">
        <v>2383</v>
      </c>
      <c r="E1204" s="24"/>
      <c r="F1204" s="24"/>
      <c r="G1204" s="27" t="s">
        <v>34</v>
      </c>
    </row>
    <row r="1205" spans="3:7" x14ac:dyDescent="0.25">
      <c r="C1205" s="26" t="s">
        <v>7057</v>
      </c>
      <c r="D1205" s="27">
        <v>1813</v>
      </c>
      <c r="E1205" s="24"/>
      <c r="F1205" s="24"/>
      <c r="G1205" s="27" t="s">
        <v>36</v>
      </c>
    </row>
    <row r="1206" spans="3:7" x14ac:dyDescent="0.25">
      <c r="C1206" s="26" t="s">
        <v>7056</v>
      </c>
      <c r="D1206" s="27">
        <v>759</v>
      </c>
      <c r="E1206" s="24"/>
      <c r="F1206" s="24"/>
      <c r="G1206" s="27" t="s">
        <v>38</v>
      </c>
    </row>
    <row r="1207" spans="3:7" x14ac:dyDescent="0.25">
      <c r="C1207" s="26" t="s">
        <v>7055</v>
      </c>
      <c r="D1207" s="27">
        <v>1876</v>
      </c>
      <c r="E1207" s="24"/>
      <c r="F1207" s="24"/>
      <c r="G1207" s="27" t="s">
        <v>36</v>
      </c>
    </row>
    <row r="1208" spans="3:7" x14ac:dyDescent="0.25">
      <c r="C1208" s="26" t="s">
        <v>7054</v>
      </c>
      <c r="D1208" s="27">
        <v>1627</v>
      </c>
      <c r="E1208" s="24"/>
      <c r="F1208" s="24"/>
      <c r="G1208" s="27" t="s">
        <v>36</v>
      </c>
    </row>
    <row r="1209" spans="3:7" x14ac:dyDescent="0.25">
      <c r="C1209" s="26" t="s">
        <v>7053</v>
      </c>
      <c r="D1209" s="27">
        <v>2262</v>
      </c>
      <c r="E1209" s="24"/>
      <c r="F1209" s="24"/>
      <c r="G1209" s="27" t="s">
        <v>34</v>
      </c>
    </row>
    <row r="1210" spans="3:7" x14ac:dyDescent="0.25">
      <c r="C1210" s="26" t="s">
        <v>7052</v>
      </c>
      <c r="D1210" s="27">
        <v>1192</v>
      </c>
      <c r="E1210" s="24"/>
      <c r="F1210" s="24"/>
      <c r="G1210" s="27" t="s">
        <v>35</v>
      </c>
    </row>
    <row r="1211" spans="3:7" x14ac:dyDescent="0.25">
      <c r="C1211" s="26" t="s">
        <v>7051</v>
      </c>
      <c r="D1211" s="27">
        <v>2271</v>
      </c>
      <c r="E1211" s="24"/>
      <c r="F1211" s="24"/>
      <c r="G1211" s="27" t="s">
        <v>34</v>
      </c>
    </row>
    <row r="1212" spans="3:7" x14ac:dyDescent="0.25">
      <c r="C1212" s="26" t="s">
        <v>7050</v>
      </c>
      <c r="D1212" s="27">
        <v>1853</v>
      </c>
      <c r="E1212" s="24"/>
      <c r="F1212" s="24"/>
      <c r="G1212" s="27" t="s">
        <v>36</v>
      </c>
    </row>
    <row r="1213" spans="3:7" x14ac:dyDescent="0.25">
      <c r="C1213" s="26" t="s">
        <v>7049</v>
      </c>
      <c r="D1213" s="27">
        <v>2374</v>
      </c>
      <c r="E1213" s="24"/>
      <c r="F1213" s="24"/>
      <c r="G1213" s="27" t="s">
        <v>34</v>
      </c>
    </row>
    <row r="1214" spans="3:7" x14ac:dyDescent="0.25">
      <c r="C1214" s="26" t="s">
        <v>7048</v>
      </c>
      <c r="D1214" s="27">
        <v>1869</v>
      </c>
      <c r="E1214" s="24"/>
      <c r="F1214" s="24"/>
      <c r="G1214" s="27" t="s">
        <v>36</v>
      </c>
    </row>
    <row r="1215" spans="3:7" x14ac:dyDescent="0.25">
      <c r="C1215" s="26" t="s">
        <v>7047</v>
      </c>
      <c r="D1215" s="27">
        <v>2305</v>
      </c>
      <c r="E1215" s="24"/>
      <c r="F1215" s="24"/>
      <c r="G1215" s="27" t="s">
        <v>34</v>
      </c>
    </row>
    <row r="1216" spans="3:7" x14ac:dyDescent="0.25">
      <c r="C1216" s="26" t="s">
        <v>7046</v>
      </c>
      <c r="D1216" s="27">
        <v>2264</v>
      </c>
      <c r="E1216" s="24"/>
      <c r="F1216" s="24"/>
      <c r="G1216" s="27" t="s">
        <v>34</v>
      </c>
    </row>
    <row r="1217" spans="3:7" x14ac:dyDescent="0.25">
      <c r="C1217" s="26" t="s">
        <v>7045</v>
      </c>
      <c r="D1217" s="27">
        <v>2429</v>
      </c>
      <c r="E1217" s="24"/>
      <c r="F1217" s="24"/>
      <c r="G1217" s="27" t="s">
        <v>34</v>
      </c>
    </row>
    <row r="1218" spans="3:7" x14ac:dyDescent="0.25">
      <c r="C1218" s="26" t="s">
        <v>7044</v>
      </c>
      <c r="D1218" s="27">
        <v>2491</v>
      </c>
      <c r="E1218" s="24"/>
      <c r="F1218" s="24"/>
      <c r="G1218" s="27" t="s">
        <v>34</v>
      </c>
    </row>
    <row r="1219" spans="3:7" x14ac:dyDescent="0.25">
      <c r="C1219" s="26" t="s">
        <v>7043</v>
      </c>
      <c r="D1219" s="27">
        <v>2355</v>
      </c>
      <c r="E1219" s="24"/>
      <c r="F1219" s="24"/>
      <c r="G1219" s="27" t="s">
        <v>34</v>
      </c>
    </row>
    <row r="1220" spans="3:7" x14ac:dyDescent="0.25">
      <c r="C1220" s="26" t="s">
        <v>7042</v>
      </c>
      <c r="D1220" s="27">
        <v>1347</v>
      </c>
      <c r="E1220" s="24"/>
      <c r="F1220" s="24"/>
      <c r="G1220" s="27" t="s">
        <v>35</v>
      </c>
    </row>
    <row r="1221" spans="3:7" x14ac:dyDescent="0.25">
      <c r="C1221" s="26" t="s">
        <v>7041</v>
      </c>
      <c r="D1221" s="27">
        <v>1867</v>
      </c>
      <c r="E1221" s="24"/>
      <c r="F1221" s="24"/>
      <c r="G1221" s="27" t="s">
        <v>36</v>
      </c>
    </row>
    <row r="1222" spans="3:7" x14ac:dyDescent="0.25">
      <c r="C1222" s="26" t="s">
        <v>7040</v>
      </c>
      <c r="D1222" s="27">
        <v>2432</v>
      </c>
      <c r="E1222" s="24"/>
      <c r="F1222" s="24"/>
      <c r="G1222" s="27" t="s">
        <v>34</v>
      </c>
    </row>
    <row r="1223" spans="3:7" x14ac:dyDescent="0.25">
      <c r="C1223" s="26" t="s">
        <v>7039</v>
      </c>
      <c r="D1223" s="27">
        <v>1848</v>
      </c>
      <c r="E1223" s="24"/>
      <c r="F1223" s="24"/>
      <c r="G1223" s="27" t="s">
        <v>36</v>
      </c>
    </row>
    <row r="1224" spans="3:7" x14ac:dyDescent="0.25">
      <c r="C1224" s="26" t="s">
        <v>7038</v>
      </c>
      <c r="D1224" s="27">
        <v>1273</v>
      </c>
      <c r="E1224" s="24"/>
      <c r="F1224" s="24"/>
      <c r="G1224" s="27" t="s">
        <v>35</v>
      </c>
    </row>
    <row r="1225" spans="3:7" x14ac:dyDescent="0.25">
      <c r="C1225" s="26" t="s">
        <v>7037</v>
      </c>
      <c r="D1225" s="27">
        <v>2633</v>
      </c>
      <c r="E1225" s="24"/>
      <c r="F1225" s="24"/>
      <c r="G1225" s="27" t="s">
        <v>34</v>
      </c>
    </row>
    <row r="1226" spans="3:7" x14ac:dyDescent="0.25">
      <c r="C1226" s="26" t="s">
        <v>7036</v>
      </c>
      <c r="D1226" s="27">
        <v>1301</v>
      </c>
      <c r="E1226" s="24"/>
      <c r="F1226" s="24"/>
      <c r="G1226" s="27" t="s">
        <v>35</v>
      </c>
    </row>
    <row r="1227" spans="3:7" x14ac:dyDescent="0.25">
      <c r="C1227" s="26" t="s">
        <v>7035</v>
      </c>
      <c r="D1227" s="27">
        <v>2032</v>
      </c>
      <c r="E1227" s="24"/>
      <c r="F1227" s="24"/>
      <c r="G1227" s="27" t="s">
        <v>36</v>
      </c>
    </row>
    <row r="1228" spans="3:7" x14ac:dyDescent="0.25">
      <c r="C1228" s="26" t="s">
        <v>7034</v>
      </c>
      <c r="D1228" s="27">
        <v>1318</v>
      </c>
      <c r="E1228" s="24"/>
      <c r="F1228" s="24"/>
      <c r="G1228" s="27" t="s">
        <v>35</v>
      </c>
    </row>
    <row r="1229" spans="3:7" x14ac:dyDescent="0.25">
      <c r="C1229" s="26" t="s">
        <v>7033</v>
      </c>
      <c r="D1229" s="27">
        <v>2431</v>
      </c>
      <c r="E1229" s="24"/>
      <c r="F1229" s="24"/>
      <c r="G1229" s="27" t="s">
        <v>34</v>
      </c>
    </row>
    <row r="1230" spans="3:7" x14ac:dyDescent="0.25">
      <c r="C1230" s="26" t="s">
        <v>7032</v>
      </c>
      <c r="D1230" s="27">
        <v>1036</v>
      </c>
      <c r="E1230" s="24"/>
      <c r="F1230" s="24"/>
      <c r="G1230" s="27" t="s">
        <v>35</v>
      </c>
    </row>
    <row r="1231" spans="3:7" x14ac:dyDescent="0.25">
      <c r="C1231" s="26" t="s">
        <v>7031</v>
      </c>
      <c r="D1231" s="27">
        <v>2197</v>
      </c>
      <c r="E1231" s="24"/>
      <c r="F1231" s="24"/>
      <c r="G1231" s="27" t="s">
        <v>34</v>
      </c>
    </row>
    <row r="1232" spans="3:7" x14ac:dyDescent="0.25">
      <c r="C1232" s="26" t="s">
        <v>7030</v>
      </c>
      <c r="D1232" s="27">
        <v>2628</v>
      </c>
      <c r="E1232" s="24"/>
      <c r="F1232" s="24"/>
      <c r="G1232" s="27" t="s">
        <v>34</v>
      </c>
    </row>
    <row r="1233" spans="3:7" x14ac:dyDescent="0.25">
      <c r="C1233" s="26" t="s">
        <v>7029</v>
      </c>
      <c r="D1233" s="27">
        <v>3807</v>
      </c>
      <c r="E1233" s="24"/>
      <c r="F1233" s="24"/>
      <c r="G1233" s="27" t="s">
        <v>37</v>
      </c>
    </row>
    <row r="1234" spans="3:7" x14ac:dyDescent="0.25">
      <c r="C1234" s="26" t="s">
        <v>7028</v>
      </c>
      <c r="D1234" s="27">
        <v>2997</v>
      </c>
      <c r="E1234" s="24"/>
      <c r="F1234" s="24"/>
      <c r="G1234" s="27" t="s">
        <v>34</v>
      </c>
    </row>
    <row r="1235" spans="3:7" x14ac:dyDescent="0.25">
      <c r="C1235" s="26" t="s">
        <v>7027</v>
      </c>
      <c r="D1235" s="27">
        <v>3572</v>
      </c>
      <c r="E1235" s="24"/>
      <c r="F1235" s="24"/>
      <c r="G1235" s="27" t="s">
        <v>37</v>
      </c>
    </row>
    <row r="1236" spans="3:7" x14ac:dyDescent="0.25">
      <c r="C1236" s="26" t="s">
        <v>7026</v>
      </c>
      <c r="D1236" s="27">
        <v>2554</v>
      </c>
      <c r="E1236" s="24"/>
      <c r="F1236" s="24"/>
      <c r="G1236" s="27" t="s">
        <v>34</v>
      </c>
    </row>
    <row r="1237" spans="3:7" x14ac:dyDescent="0.25">
      <c r="C1237" s="26" t="s">
        <v>7025</v>
      </c>
      <c r="D1237" s="27">
        <v>4055</v>
      </c>
      <c r="E1237" s="24"/>
      <c r="F1237" s="24"/>
      <c r="G1237" s="27" t="s">
        <v>37</v>
      </c>
    </row>
    <row r="1238" spans="3:7" x14ac:dyDescent="0.25">
      <c r="C1238" s="26" t="s">
        <v>7024</v>
      </c>
      <c r="D1238" s="27">
        <v>1952</v>
      </c>
      <c r="E1238" s="24"/>
      <c r="F1238" s="24"/>
      <c r="G1238" s="27" t="s">
        <v>36</v>
      </c>
    </row>
    <row r="1239" spans="3:7" x14ac:dyDescent="0.25">
      <c r="C1239" s="26" t="s">
        <v>7023</v>
      </c>
      <c r="D1239" s="27">
        <v>2355</v>
      </c>
      <c r="E1239" s="24"/>
      <c r="F1239" s="24"/>
      <c r="G1239" s="27" t="s">
        <v>34</v>
      </c>
    </row>
    <row r="1240" spans="3:7" x14ac:dyDescent="0.25">
      <c r="C1240" s="26" t="s">
        <v>7022</v>
      </c>
      <c r="D1240" s="27">
        <v>4918</v>
      </c>
      <c r="E1240" s="24"/>
      <c r="F1240" s="24"/>
      <c r="G1240" s="27" t="s">
        <v>37</v>
      </c>
    </row>
    <row r="1241" spans="3:7" x14ac:dyDescent="0.25">
      <c r="C1241" s="26" t="s">
        <v>7021</v>
      </c>
      <c r="D1241" s="27">
        <v>2146</v>
      </c>
      <c r="E1241" s="24"/>
      <c r="F1241" s="24"/>
      <c r="G1241" s="27" t="s">
        <v>34</v>
      </c>
    </row>
    <row r="1242" spans="3:7" x14ac:dyDescent="0.25">
      <c r="C1242" s="26" t="s">
        <v>7020</v>
      </c>
      <c r="D1242" s="27">
        <v>1134</v>
      </c>
      <c r="E1242" s="24"/>
      <c r="F1242" s="24"/>
      <c r="G1242" s="27" t="s">
        <v>35</v>
      </c>
    </row>
    <row r="1243" spans="3:7" x14ac:dyDescent="0.25">
      <c r="C1243" s="26" t="s">
        <v>7019</v>
      </c>
      <c r="D1243" s="27">
        <v>2355</v>
      </c>
      <c r="E1243" s="24"/>
      <c r="F1243" s="24"/>
      <c r="G1243" s="27" t="s">
        <v>34</v>
      </c>
    </row>
    <row r="1244" spans="3:7" x14ac:dyDescent="0.25">
      <c r="C1244" s="26" t="s">
        <v>7018</v>
      </c>
      <c r="D1244" s="27">
        <v>1986</v>
      </c>
      <c r="E1244" s="24"/>
      <c r="F1244" s="24"/>
      <c r="G1244" s="27" t="s">
        <v>36</v>
      </c>
    </row>
    <row r="1245" spans="3:7" x14ac:dyDescent="0.25">
      <c r="C1245" s="26" t="s">
        <v>7017</v>
      </c>
      <c r="D1245" s="27">
        <v>2746</v>
      </c>
      <c r="E1245" s="24"/>
      <c r="F1245" s="24"/>
      <c r="G1245" s="27" t="s">
        <v>34</v>
      </c>
    </row>
    <row r="1246" spans="3:7" x14ac:dyDescent="0.25">
      <c r="C1246" s="26" t="s">
        <v>7016</v>
      </c>
      <c r="D1246" s="27">
        <v>2781</v>
      </c>
      <c r="E1246" s="24"/>
      <c r="F1246" s="24"/>
      <c r="G1246" s="27" t="s">
        <v>34</v>
      </c>
    </row>
    <row r="1247" spans="3:7" x14ac:dyDescent="0.25">
      <c r="C1247" s="26" t="s">
        <v>7015</v>
      </c>
      <c r="D1247" s="27">
        <v>2812</v>
      </c>
      <c r="E1247" s="24"/>
      <c r="F1247" s="24"/>
      <c r="G1247" s="27" t="s">
        <v>34</v>
      </c>
    </row>
    <row r="1248" spans="3:7" x14ac:dyDescent="0.25">
      <c r="C1248" s="26" t="s">
        <v>7014</v>
      </c>
      <c r="D1248" s="27">
        <v>2386</v>
      </c>
      <c r="E1248" s="24"/>
      <c r="F1248" s="24"/>
      <c r="G1248" s="27" t="s">
        <v>34</v>
      </c>
    </row>
    <row r="1249" spans="3:7" x14ac:dyDescent="0.25">
      <c r="C1249" s="26" t="s">
        <v>7013</v>
      </c>
      <c r="D1249" s="27">
        <v>2087</v>
      </c>
      <c r="E1249" s="24"/>
      <c r="F1249" s="24"/>
      <c r="G1249" s="27" t="s">
        <v>36</v>
      </c>
    </row>
    <row r="1250" spans="3:7" x14ac:dyDescent="0.25">
      <c r="C1250" s="26" t="s">
        <v>7012</v>
      </c>
      <c r="D1250" s="27">
        <v>1199</v>
      </c>
      <c r="E1250" s="24"/>
      <c r="F1250" s="24"/>
      <c r="G1250" s="27" t="s">
        <v>35</v>
      </c>
    </row>
    <row r="1251" spans="3:7" x14ac:dyDescent="0.25">
      <c r="C1251" s="26" t="s">
        <v>7011</v>
      </c>
      <c r="D1251" s="27">
        <v>2581</v>
      </c>
      <c r="E1251" s="24"/>
      <c r="F1251" s="24"/>
      <c r="G1251" s="27" t="s">
        <v>34</v>
      </c>
    </row>
    <row r="1252" spans="3:7" x14ac:dyDescent="0.25">
      <c r="C1252" s="26" t="s">
        <v>7010</v>
      </c>
      <c r="D1252" s="27">
        <v>2617</v>
      </c>
      <c r="E1252" s="24"/>
      <c r="F1252" s="24"/>
      <c r="G1252" s="27" t="s">
        <v>34</v>
      </c>
    </row>
    <row r="1253" spans="3:7" x14ac:dyDescent="0.25">
      <c r="C1253" s="26" t="s">
        <v>7009</v>
      </c>
      <c r="D1253" s="27">
        <v>2540</v>
      </c>
      <c r="E1253" s="24"/>
      <c r="F1253" s="24"/>
      <c r="G1253" s="27" t="s">
        <v>34</v>
      </c>
    </row>
    <row r="1254" spans="3:7" x14ac:dyDescent="0.25">
      <c r="C1254" s="26" t="s">
        <v>7008</v>
      </c>
      <c r="D1254" s="27">
        <v>2309</v>
      </c>
      <c r="E1254" s="24"/>
      <c r="F1254" s="24"/>
      <c r="G1254" s="27" t="s">
        <v>34</v>
      </c>
    </row>
    <row r="1255" spans="3:7" x14ac:dyDescent="0.25">
      <c r="C1255" s="26" t="s">
        <v>7007</v>
      </c>
      <c r="D1255" s="27">
        <v>2451</v>
      </c>
      <c r="E1255" s="24"/>
      <c r="F1255" s="24"/>
      <c r="G1255" s="27" t="s">
        <v>34</v>
      </c>
    </row>
    <row r="1256" spans="3:7" x14ac:dyDescent="0.25">
      <c r="C1256" s="26" t="s">
        <v>7006</v>
      </c>
      <c r="D1256" s="27">
        <v>2917</v>
      </c>
      <c r="E1256" s="24"/>
      <c r="F1256" s="24"/>
      <c r="G1256" s="27" t="s">
        <v>34</v>
      </c>
    </row>
    <row r="1257" spans="3:7" x14ac:dyDescent="0.25">
      <c r="C1257" s="26" t="s">
        <v>7005</v>
      </c>
      <c r="D1257" s="27">
        <v>1418</v>
      </c>
      <c r="E1257" s="24"/>
      <c r="F1257" s="24"/>
      <c r="G1257" s="27" t="s">
        <v>36</v>
      </c>
    </row>
    <row r="1258" spans="3:7" x14ac:dyDescent="0.25">
      <c r="C1258" s="26" t="s">
        <v>7004</v>
      </c>
      <c r="D1258" s="27">
        <v>1193</v>
      </c>
      <c r="E1258" s="24"/>
      <c r="F1258" s="24"/>
      <c r="G1258" s="27" t="s">
        <v>35</v>
      </c>
    </row>
    <row r="1259" spans="3:7" x14ac:dyDescent="0.25">
      <c r="C1259" s="26" t="s">
        <v>7003</v>
      </c>
      <c r="D1259" s="27">
        <v>1828</v>
      </c>
      <c r="E1259" s="24"/>
      <c r="F1259" s="24"/>
      <c r="G1259" s="27" t="s">
        <v>36</v>
      </c>
    </row>
    <row r="1260" spans="3:7" x14ac:dyDescent="0.25">
      <c r="C1260" s="26" t="s">
        <v>7002</v>
      </c>
      <c r="D1260" s="27">
        <v>3342</v>
      </c>
      <c r="E1260" s="24"/>
      <c r="F1260" s="24"/>
      <c r="G1260" s="27" t="s">
        <v>37</v>
      </c>
    </row>
    <row r="1261" spans="3:7" x14ac:dyDescent="0.25">
      <c r="C1261" s="26" t="s">
        <v>7001</v>
      </c>
      <c r="D1261" s="27">
        <v>2280</v>
      </c>
      <c r="E1261" s="24"/>
      <c r="F1261" s="24"/>
      <c r="G1261" s="27" t="s">
        <v>34</v>
      </c>
    </row>
    <row r="1262" spans="3:7" x14ac:dyDescent="0.25">
      <c r="C1262" s="26" t="s">
        <v>7000</v>
      </c>
      <c r="D1262" s="27">
        <v>1640</v>
      </c>
      <c r="E1262" s="24"/>
      <c r="F1262" s="24"/>
      <c r="G1262" s="27" t="s">
        <v>36</v>
      </c>
    </row>
    <row r="1263" spans="3:7" x14ac:dyDescent="0.25">
      <c r="C1263" s="26" t="s">
        <v>6999</v>
      </c>
      <c r="D1263" s="27">
        <v>1827</v>
      </c>
      <c r="E1263" s="24"/>
      <c r="F1263" s="24"/>
      <c r="G1263" s="27" t="s">
        <v>36</v>
      </c>
    </row>
    <row r="1264" spans="3:7" x14ac:dyDescent="0.25">
      <c r="C1264" s="26" t="s">
        <v>6998</v>
      </c>
      <c r="D1264" s="27">
        <v>1985</v>
      </c>
      <c r="E1264" s="24"/>
      <c r="F1264" s="24"/>
      <c r="G1264" s="27" t="s">
        <v>36</v>
      </c>
    </row>
    <row r="1265" spans="3:7" x14ac:dyDescent="0.25">
      <c r="C1265" s="26" t="s">
        <v>6997</v>
      </c>
      <c r="D1265" s="27">
        <v>2597</v>
      </c>
      <c r="E1265" s="24"/>
      <c r="F1265" s="24"/>
      <c r="G1265" s="27" t="s">
        <v>34</v>
      </c>
    </row>
    <row r="1266" spans="3:7" x14ac:dyDescent="0.25">
      <c r="C1266" s="26" t="s">
        <v>6996</v>
      </c>
      <c r="D1266" s="27">
        <v>2878</v>
      </c>
      <c r="E1266" s="24"/>
      <c r="F1266" s="24"/>
      <c r="G1266" s="27" t="s">
        <v>34</v>
      </c>
    </row>
    <row r="1267" spans="3:7" x14ac:dyDescent="0.25">
      <c r="C1267" s="26" t="s">
        <v>6995</v>
      </c>
      <c r="D1267" s="27">
        <v>2389</v>
      </c>
      <c r="E1267" s="24"/>
      <c r="F1267" s="24"/>
      <c r="G1267" s="27" t="s">
        <v>34</v>
      </c>
    </row>
    <row r="1268" spans="3:7" x14ac:dyDescent="0.25">
      <c r="C1268" s="26" t="s">
        <v>6994</v>
      </c>
      <c r="D1268" s="27">
        <v>2583</v>
      </c>
      <c r="E1268" s="24"/>
      <c r="F1268" s="24"/>
      <c r="G1268" s="27" t="s">
        <v>34</v>
      </c>
    </row>
    <row r="1269" spans="3:7" x14ac:dyDescent="0.25">
      <c r="C1269" s="26" t="s">
        <v>6993</v>
      </c>
      <c r="D1269" s="27">
        <v>1231</v>
      </c>
      <c r="E1269" s="24"/>
      <c r="F1269" s="24"/>
      <c r="G1269" s="27" t="s">
        <v>35</v>
      </c>
    </row>
    <row r="1270" spans="3:7" x14ac:dyDescent="0.25">
      <c r="C1270" s="26" t="s">
        <v>6992</v>
      </c>
      <c r="D1270" s="27">
        <v>1490</v>
      </c>
      <c r="E1270" s="24"/>
      <c r="F1270" s="24"/>
      <c r="G1270" s="27" t="s">
        <v>36</v>
      </c>
    </row>
    <row r="1271" spans="3:7" x14ac:dyDescent="0.25">
      <c r="C1271" s="26" t="s">
        <v>6991</v>
      </c>
      <c r="D1271" s="27">
        <v>2416</v>
      </c>
      <c r="E1271" s="24"/>
      <c r="F1271" s="24"/>
      <c r="G1271" s="27" t="s">
        <v>34</v>
      </c>
    </row>
    <row r="1272" spans="3:7" x14ac:dyDescent="0.25">
      <c r="C1272" s="26" t="s">
        <v>6990</v>
      </c>
      <c r="D1272" s="27">
        <v>1187</v>
      </c>
      <c r="E1272" s="24"/>
      <c r="F1272" s="24"/>
      <c r="G1272" s="27" t="s">
        <v>35</v>
      </c>
    </row>
    <row r="1273" spans="3:7" x14ac:dyDescent="0.25">
      <c r="C1273" s="26" t="s">
        <v>6989</v>
      </c>
      <c r="D1273" s="27">
        <v>1593</v>
      </c>
      <c r="E1273" s="24"/>
      <c r="F1273" s="24"/>
      <c r="G1273" s="27" t="s">
        <v>36</v>
      </c>
    </row>
    <row r="1274" spans="3:7" x14ac:dyDescent="0.25">
      <c r="C1274" s="26" t="s">
        <v>6988</v>
      </c>
      <c r="D1274" s="27">
        <v>3834</v>
      </c>
      <c r="E1274" s="24"/>
      <c r="F1274" s="24"/>
      <c r="G1274" s="27" t="s">
        <v>37</v>
      </c>
    </row>
    <row r="1275" spans="3:7" x14ac:dyDescent="0.25">
      <c r="C1275" s="26" t="s">
        <v>6987</v>
      </c>
      <c r="D1275" s="27">
        <v>2484</v>
      </c>
      <c r="E1275" s="24"/>
      <c r="F1275" s="24"/>
      <c r="G1275" s="27" t="s">
        <v>34</v>
      </c>
    </row>
    <row r="1276" spans="3:7" x14ac:dyDescent="0.25">
      <c r="C1276" s="26" t="s">
        <v>6986</v>
      </c>
      <c r="D1276" s="27">
        <v>2783</v>
      </c>
      <c r="E1276" s="24"/>
      <c r="F1276" s="24"/>
      <c r="G1276" s="27" t="s">
        <v>34</v>
      </c>
    </row>
    <row r="1277" spans="3:7" x14ac:dyDescent="0.25">
      <c r="C1277" s="26" t="s">
        <v>6985</v>
      </c>
      <c r="D1277" s="27">
        <v>2960</v>
      </c>
      <c r="E1277" s="24"/>
      <c r="F1277" s="24"/>
      <c r="G1277" s="27" t="s">
        <v>34</v>
      </c>
    </row>
    <row r="1278" spans="3:7" x14ac:dyDescent="0.25">
      <c r="C1278" s="26" t="s">
        <v>6984</v>
      </c>
      <c r="D1278" s="27">
        <v>2566</v>
      </c>
      <c r="E1278" s="24"/>
      <c r="F1278" s="24"/>
      <c r="G1278" s="27" t="s">
        <v>34</v>
      </c>
    </row>
    <row r="1279" spans="3:7" x14ac:dyDescent="0.25">
      <c r="C1279" s="26" t="s">
        <v>6983</v>
      </c>
      <c r="D1279" s="27">
        <v>2936</v>
      </c>
      <c r="E1279" s="24"/>
      <c r="F1279" s="24"/>
      <c r="G1279" s="27" t="s">
        <v>34</v>
      </c>
    </row>
    <row r="1280" spans="3:7" x14ac:dyDescent="0.25">
      <c r="C1280" s="26" t="s">
        <v>6982</v>
      </c>
      <c r="D1280" s="27">
        <v>1994</v>
      </c>
      <c r="E1280" s="24"/>
      <c r="F1280" s="24"/>
      <c r="G1280" s="27" t="s">
        <v>36</v>
      </c>
    </row>
    <row r="1281" spans="3:7" x14ac:dyDescent="0.25">
      <c r="C1281" s="26" t="s">
        <v>6981</v>
      </c>
      <c r="D1281" s="27">
        <v>2778</v>
      </c>
      <c r="E1281" s="24"/>
      <c r="F1281" s="24"/>
      <c r="G1281" s="27" t="s">
        <v>34</v>
      </c>
    </row>
    <row r="1282" spans="3:7" x14ac:dyDescent="0.25">
      <c r="C1282" s="26" t="s">
        <v>6980</v>
      </c>
      <c r="D1282" s="27">
        <v>2131</v>
      </c>
      <c r="E1282" s="24"/>
      <c r="F1282" s="24"/>
      <c r="G1282" s="27" t="s">
        <v>34</v>
      </c>
    </row>
    <row r="1283" spans="3:7" x14ac:dyDescent="0.25">
      <c r="C1283" s="26" t="s">
        <v>6979</v>
      </c>
      <c r="D1283" s="27">
        <v>2661</v>
      </c>
      <c r="E1283" s="24"/>
      <c r="F1283" s="24"/>
      <c r="G1283" s="27" t="s">
        <v>34</v>
      </c>
    </row>
    <row r="1284" spans="3:7" x14ac:dyDescent="0.25">
      <c r="C1284" s="26" t="s">
        <v>6978</v>
      </c>
      <c r="D1284" s="27">
        <v>2702</v>
      </c>
      <c r="E1284" s="24"/>
      <c r="F1284" s="24"/>
      <c r="G1284" s="27" t="s">
        <v>34</v>
      </c>
    </row>
    <row r="1285" spans="3:7" x14ac:dyDescent="0.25">
      <c r="C1285" s="26" t="s">
        <v>6977</v>
      </c>
      <c r="D1285" s="27">
        <v>2328</v>
      </c>
      <c r="E1285" s="24"/>
      <c r="F1285" s="24"/>
      <c r="G1285" s="27" t="s">
        <v>34</v>
      </c>
    </row>
    <row r="1286" spans="3:7" x14ac:dyDescent="0.25">
      <c r="C1286" s="26" t="s">
        <v>6976</v>
      </c>
      <c r="D1286" s="27">
        <v>2363</v>
      </c>
      <c r="E1286" s="24"/>
      <c r="F1286" s="24"/>
      <c r="G1286" s="27" t="s">
        <v>34</v>
      </c>
    </row>
    <row r="1287" spans="3:7" x14ac:dyDescent="0.25">
      <c r="C1287" s="26" t="s">
        <v>6975</v>
      </c>
      <c r="D1287" s="27">
        <v>3479</v>
      </c>
      <c r="E1287" s="24"/>
      <c r="F1287" s="24"/>
      <c r="G1287" s="27" t="s">
        <v>37</v>
      </c>
    </row>
    <row r="1288" spans="3:7" x14ac:dyDescent="0.25">
      <c r="C1288" s="26" t="s">
        <v>6974</v>
      </c>
      <c r="D1288" s="27">
        <v>2594</v>
      </c>
      <c r="E1288" s="24"/>
      <c r="F1288" s="24"/>
      <c r="G1288" s="27" t="s">
        <v>34</v>
      </c>
    </row>
    <row r="1289" spans="3:7" x14ac:dyDescent="0.25">
      <c r="C1289" s="26" t="s">
        <v>6973</v>
      </c>
      <c r="D1289" s="27">
        <v>2143</v>
      </c>
      <c r="E1289" s="24"/>
      <c r="F1289" s="24"/>
      <c r="G1289" s="27" t="s">
        <v>34</v>
      </c>
    </row>
    <row r="1290" spans="3:7" x14ac:dyDescent="0.25">
      <c r="C1290" s="26" t="s">
        <v>6972</v>
      </c>
      <c r="D1290" s="27">
        <v>2801</v>
      </c>
      <c r="E1290" s="24"/>
      <c r="F1290" s="24"/>
      <c r="G1290" s="27" t="s">
        <v>34</v>
      </c>
    </row>
    <row r="1291" spans="3:7" x14ac:dyDescent="0.25">
      <c r="C1291" s="26" t="s">
        <v>6971</v>
      </c>
      <c r="D1291" s="27">
        <v>2649</v>
      </c>
      <c r="E1291" s="24"/>
      <c r="F1291" s="24"/>
      <c r="G1291" s="27" t="s">
        <v>34</v>
      </c>
    </row>
    <row r="1292" spans="3:7" x14ac:dyDescent="0.25">
      <c r="C1292" s="26" t="s">
        <v>6970</v>
      </c>
      <c r="D1292" s="27">
        <v>2511</v>
      </c>
      <c r="E1292" s="24"/>
      <c r="F1292" s="24"/>
      <c r="G1292" s="27" t="s">
        <v>34</v>
      </c>
    </row>
    <row r="1293" spans="3:7" x14ac:dyDescent="0.25">
      <c r="C1293" s="26" t="s">
        <v>6969</v>
      </c>
      <c r="D1293" s="27">
        <v>1661</v>
      </c>
      <c r="E1293" s="24"/>
      <c r="F1293" s="24"/>
      <c r="G1293" s="27" t="s">
        <v>36</v>
      </c>
    </row>
    <row r="1294" spans="3:7" x14ac:dyDescent="0.25">
      <c r="C1294" s="26" t="s">
        <v>6968</v>
      </c>
      <c r="D1294" s="27">
        <v>737</v>
      </c>
      <c r="E1294" s="24"/>
      <c r="F1294" s="24"/>
      <c r="G1294" s="27" t="s">
        <v>38</v>
      </c>
    </row>
    <row r="1295" spans="3:7" x14ac:dyDescent="0.25">
      <c r="C1295" s="26" t="s">
        <v>6967</v>
      </c>
      <c r="D1295" s="27">
        <v>1823</v>
      </c>
      <c r="E1295" s="24"/>
      <c r="F1295" s="24"/>
      <c r="G1295" s="27" t="s">
        <v>36</v>
      </c>
    </row>
    <row r="1296" spans="3:7" x14ac:dyDescent="0.25">
      <c r="C1296" s="26" t="s">
        <v>6966</v>
      </c>
      <c r="D1296" s="27">
        <v>1650</v>
      </c>
      <c r="E1296" s="24"/>
      <c r="F1296" s="24"/>
      <c r="G1296" s="27" t="s">
        <v>36</v>
      </c>
    </row>
    <row r="1297" spans="3:7" x14ac:dyDescent="0.25">
      <c r="C1297" s="26" t="s">
        <v>6965</v>
      </c>
      <c r="D1297" s="27">
        <v>1691</v>
      </c>
      <c r="E1297" s="24"/>
      <c r="F1297" s="24"/>
      <c r="G1297" s="27" t="s">
        <v>36</v>
      </c>
    </row>
    <row r="1298" spans="3:7" x14ac:dyDescent="0.25">
      <c r="C1298" s="26" t="s">
        <v>6964</v>
      </c>
      <c r="D1298" s="27">
        <v>1747</v>
      </c>
      <c r="E1298" s="24"/>
      <c r="F1298" s="24"/>
      <c r="G1298" s="27" t="s">
        <v>36</v>
      </c>
    </row>
    <row r="1299" spans="3:7" x14ac:dyDescent="0.25">
      <c r="C1299" s="26" t="s">
        <v>6963</v>
      </c>
      <c r="D1299" s="27">
        <v>2557</v>
      </c>
      <c r="E1299" s="24"/>
      <c r="F1299" s="24"/>
      <c r="G1299" s="27" t="s">
        <v>34</v>
      </c>
    </row>
    <row r="1300" spans="3:7" x14ac:dyDescent="0.25">
      <c r="C1300" s="26" t="s">
        <v>6962</v>
      </c>
      <c r="D1300" s="27">
        <v>2121</v>
      </c>
      <c r="E1300" s="24"/>
      <c r="F1300" s="24"/>
      <c r="G1300" s="27" t="s">
        <v>34</v>
      </c>
    </row>
    <row r="1301" spans="3:7" x14ac:dyDescent="0.25">
      <c r="C1301" s="26" t="s">
        <v>6961</v>
      </c>
      <c r="D1301" s="27">
        <v>2667</v>
      </c>
      <c r="E1301" s="24"/>
      <c r="F1301" s="24"/>
      <c r="G1301" s="27" t="s">
        <v>34</v>
      </c>
    </row>
    <row r="1302" spans="3:7" x14ac:dyDescent="0.25">
      <c r="C1302" s="26" t="s">
        <v>6960</v>
      </c>
      <c r="D1302" s="27">
        <v>1399</v>
      </c>
      <c r="E1302" s="24"/>
      <c r="F1302" s="24"/>
      <c r="G1302" s="27" t="s">
        <v>35</v>
      </c>
    </row>
    <row r="1303" spans="3:7" x14ac:dyDescent="0.25">
      <c r="C1303" s="26" t="s">
        <v>6959</v>
      </c>
      <c r="D1303" s="27">
        <v>2774</v>
      </c>
      <c r="E1303" s="24"/>
      <c r="F1303" s="24"/>
      <c r="G1303" s="27" t="s">
        <v>34</v>
      </c>
    </row>
    <row r="1304" spans="3:7" x14ac:dyDescent="0.25">
      <c r="C1304" s="26" t="s">
        <v>6958</v>
      </c>
      <c r="D1304" s="27">
        <v>2928</v>
      </c>
      <c r="E1304" s="24"/>
      <c r="F1304" s="24"/>
      <c r="G1304" s="27" t="s">
        <v>34</v>
      </c>
    </row>
    <row r="1305" spans="3:7" x14ac:dyDescent="0.25">
      <c r="C1305" s="26" t="s">
        <v>6957</v>
      </c>
      <c r="D1305" s="27">
        <v>2507</v>
      </c>
      <c r="E1305" s="24"/>
      <c r="F1305" s="24"/>
      <c r="G1305" s="27" t="s">
        <v>34</v>
      </c>
    </row>
    <row r="1306" spans="3:7" x14ac:dyDescent="0.25">
      <c r="C1306" s="26" t="s">
        <v>6956</v>
      </c>
      <c r="D1306" s="27">
        <v>2714</v>
      </c>
      <c r="E1306" s="24"/>
      <c r="F1306" s="24"/>
      <c r="G1306" s="27" t="s">
        <v>34</v>
      </c>
    </row>
    <row r="1307" spans="3:7" x14ac:dyDescent="0.25">
      <c r="C1307" s="26" t="s">
        <v>6955</v>
      </c>
      <c r="D1307" s="27">
        <v>2727</v>
      </c>
      <c r="E1307" s="24"/>
      <c r="F1307" s="24"/>
      <c r="G1307" s="27" t="s">
        <v>34</v>
      </c>
    </row>
    <row r="1308" spans="3:7" x14ac:dyDescent="0.25">
      <c r="C1308" s="26" t="s">
        <v>6954</v>
      </c>
      <c r="D1308" s="27">
        <v>640</v>
      </c>
      <c r="E1308" s="24"/>
      <c r="F1308" s="24"/>
      <c r="G1308" s="27" t="s">
        <v>38</v>
      </c>
    </row>
    <row r="1309" spans="3:7" x14ac:dyDescent="0.25">
      <c r="C1309" s="26" t="s">
        <v>6953</v>
      </c>
      <c r="D1309" s="27">
        <v>2014</v>
      </c>
      <c r="E1309" s="24"/>
      <c r="F1309" s="24"/>
      <c r="G1309" s="27" t="s">
        <v>36</v>
      </c>
    </row>
    <row r="1310" spans="3:7" x14ac:dyDescent="0.25">
      <c r="C1310" s="26" t="s">
        <v>6952</v>
      </c>
      <c r="D1310" s="27">
        <v>1109</v>
      </c>
      <c r="E1310" s="24"/>
      <c r="F1310" s="24"/>
      <c r="G1310" s="27" t="s">
        <v>35</v>
      </c>
    </row>
    <row r="1311" spans="3:7" x14ac:dyDescent="0.25">
      <c r="C1311" s="26" t="s">
        <v>6951</v>
      </c>
      <c r="D1311" s="27">
        <v>1204</v>
      </c>
      <c r="E1311" s="24"/>
      <c r="F1311" s="24"/>
      <c r="G1311" s="27" t="s">
        <v>35</v>
      </c>
    </row>
    <row r="1312" spans="3:7" x14ac:dyDescent="0.25">
      <c r="C1312" s="26" t="s">
        <v>6950</v>
      </c>
      <c r="D1312" s="27">
        <v>2026</v>
      </c>
      <c r="E1312" s="24"/>
      <c r="F1312" s="24"/>
      <c r="G1312" s="27" t="s">
        <v>36</v>
      </c>
    </row>
    <row r="1313" spans="3:7" x14ac:dyDescent="0.25">
      <c r="C1313" s="26" t="s">
        <v>6949</v>
      </c>
      <c r="D1313" s="27">
        <v>2404</v>
      </c>
      <c r="E1313" s="24"/>
      <c r="F1313" s="24"/>
      <c r="G1313" s="27" t="s">
        <v>34</v>
      </c>
    </row>
    <row r="1314" spans="3:7" x14ac:dyDescent="0.25">
      <c r="C1314" s="26" t="s">
        <v>6948</v>
      </c>
      <c r="D1314" s="27">
        <v>2785</v>
      </c>
      <c r="E1314" s="24"/>
      <c r="F1314" s="24"/>
      <c r="G1314" s="27" t="s">
        <v>34</v>
      </c>
    </row>
    <row r="1315" spans="3:7" x14ac:dyDescent="0.25">
      <c r="C1315" s="26" t="s">
        <v>6947</v>
      </c>
      <c r="D1315" s="27">
        <v>1716</v>
      </c>
      <c r="E1315" s="24"/>
      <c r="F1315" s="24"/>
      <c r="G1315" s="27" t="s">
        <v>36</v>
      </c>
    </row>
    <row r="1316" spans="3:7" x14ac:dyDescent="0.25">
      <c r="C1316" s="26" t="s">
        <v>6946</v>
      </c>
      <c r="D1316" s="27">
        <v>985</v>
      </c>
      <c r="E1316" s="24"/>
      <c r="F1316" s="24"/>
      <c r="G1316" s="27" t="s">
        <v>35</v>
      </c>
    </row>
    <row r="1317" spans="3:7" x14ac:dyDescent="0.25">
      <c r="C1317" s="26" t="s">
        <v>6945</v>
      </c>
      <c r="D1317" s="27">
        <v>3544</v>
      </c>
      <c r="E1317" s="24"/>
      <c r="F1317" s="24"/>
      <c r="G1317" s="27" t="s">
        <v>37</v>
      </c>
    </row>
    <row r="1318" spans="3:7" x14ac:dyDescent="0.25">
      <c r="C1318" s="26" t="s">
        <v>6944</v>
      </c>
      <c r="D1318" s="27">
        <v>3272</v>
      </c>
      <c r="E1318" s="24"/>
      <c r="F1318" s="24"/>
      <c r="G1318" s="27" t="s">
        <v>37</v>
      </c>
    </row>
    <row r="1319" spans="3:7" x14ac:dyDescent="0.25">
      <c r="C1319" s="26" t="s">
        <v>6943</v>
      </c>
      <c r="D1319" s="27">
        <v>2389</v>
      </c>
      <c r="E1319" s="24"/>
      <c r="F1319" s="24"/>
      <c r="G1319" s="27" t="s">
        <v>34</v>
      </c>
    </row>
    <row r="1320" spans="3:7" x14ac:dyDescent="0.25">
      <c r="C1320" s="26" t="s">
        <v>6942</v>
      </c>
      <c r="D1320" s="27">
        <v>2389</v>
      </c>
      <c r="E1320" s="24"/>
      <c r="F1320" s="24"/>
      <c r="G1320" s="27" t="s">
        <v>34</v>
      </c>
    </row>
    <row r="1321" spans="3:7" x14ac:dyDescent="0.25">
      <c r="C1321" s="26" t="s">
        <v>6941</v>
      </c>
      <c r="D1321" s="27">
        <v>2601</v>
      </c>
      <c r="E1321" s="24"/>
      <c r="F1321" s="24"/>
      <c r="G1321" s="27" t="s">
        <v>34</v>
      </c>
    </row>
    <row r="1322" spans="3:7" x14ac:dyDescent="0.25">
      <c r="C1322" s="26" t="s">
        <v>6940</v>
      </c>
      <c r="D1322" s="27">
        <v>1454</v>
      </c>
      <c r="E1322" s="24"/>
      <c r="F1322" s="24"/>
      <c r="G1322" s="27" t="s">
        <v>36</v>
      </c>
    </row>
    <row r="1323" spans="3:7" x14ac:dyDescent="0.25">
      <c r="C1323" s="26" t="s">
        <v>6939</v>
      </c>
      <c r="D1323" s="27">
        <v>4004</v>
      </c>
      <c r="E1323" s="24"/>
      <c r="F1323" s="24"/>
      <c r="G1323" s="27" t="s">
        <v>37</v>
      </c>
    </row>
    <row r="1324" spans="3:7" x14ac:dyDescent="0.25">
      <c r="C1324" s="26" t="s">
        <v>6938</v>
      </c>
      <c r="D1324" s="27">
        <v>1658</v>
      </c>
      <c r="E1324" s="24"/>
      <c r="F1324" s="24"/>
      <c r="G1324" s="27" t="s">
        <v>36</v>
      </c>
    </row>
    <row r="1325" spans="3:7" x14ac:dyDescent="0.25">
      <c r="C1325" s="26" t="s">
        <v>6937</v>
      </c>
      <c r="D1325" s="27">
        <v>1260</v>
      </c>
      <c r="E1325" s="24"/>
      <c r="F1325" s="24"/>
      <c r="G1325" s="27" t="s">
        <v>35</v>
      </c>
    </row>
    <row r="1326" spans="3:7" x14ac:dyDescent="0.25">
      <c r="C1326" s="26" t="s">
        <v>6936</v>
      </c>
      <c r="D1326" s="27">
        <v>2251</v>
      </c>
      <c r="E1326" s="24"/>
      <c r="F1326" s="24"/>
      <c r="G1326" s="27" t="s">
        <v>34</v>
      </c>
    </row>
    <row r="1327" spans="3:7" x14ac:dyDescent="0.25">
      <c r="C1327" s="26" t="s">
        <v>6935</v>
      </c>
      <c r="D1327" s="27">
        <v>2077</v>
      </c>
      <c r="E1327" s="24"/>
      <c r="F1327" s="24"/>
      <c r="G1327" s="27" t="s">
        <v>36</v>
      </c>
    </row>
    <row r="1328" spans="3:7" x14ac:dyDescent="0.25">
      <c r="C1328" s="26" t="s">
        <v>6934</v>
      </c>
      <c r="D1328" s="27">
        <v>2927</v>
      </c>
      <c r="E1328" s="24"/>
      <c r="F1328" s="24"/>
      <c r="G1328" s="27" t="s">
        <v>34</v>
      </c>
    </row>
    <row r="1329" spans="3:7" x14ac:dyDescent="0.25">
      <c r="C1329" s="26" t="s">
        <v>6933</v>
      </c>
      <c r="D1329" s="27">
        <v>1178</v>
      </c>
      <c r="E1329" s="24"/>
      <c r="F1329" s="24"/>
      <c r="G1329" s="27" t="s">
        <v>35</v>
      </c>
    </row>
    <row r="1330" spans="3:7" x14ac:dyDescent="0.25">
      <c r="C1330" s="26" t="s">
        <v>6932</v>
      </c>
      <c r="D1330" s="27">
        <v>2343</v>
      </c>
      <c r="E1330" s="24"/>
      <c r="F1330" s="24"/>
      <c r="G1330" s="27" t="s">
        <v>34</v>
      </c>
    </row>
    <row r="1331" spans="3:7" x14ac:dyDescent="0.25">
      <c r="C1331" s="26" t="s">
        <v>6931</v>
      </c>
      <c r="D1331" s="27">
        <v>3498</v>
      </c>
      <c r="E1331" s="24"/>
      <c r="F1331" s="24"/>
      <c r="G1331" s="27" t="s">
        <v>37</v>
      </c>
    </row>
    <row r="1332" spans="3:7" x14ac:dyDescent="0.25">
      <c r="C1332" s="26" t="s">
        <v>6930</v>
      </c>
      <c r="D1332" s="27">
        <v>2641</v>
      </c>
      <c r="E1332" s="24"/>
      <c r="F1332" s="24"/>
      <c r="G1332" s="27" t="s">
        <v>34</v>
      </c>
    </row>
    <row r="1333" spans="3:7" x14ac:dyDescent="0.25">
      <c r="C1333" s="26" t="s">
        <v>6929</v>
      </c>
      <c r="D1333" s="27">
        <v>2993</v>
      </c>
      <c r="E1333" s="24"/>
      <c r="F1333" s="24"/>
      <c r="G1333" s="27" t="s">
        <v>34</v>
      </c>
    </row>
    <row r="1334" spans="3:7" x14ac:dyDescent="0.25">
      <c r="C1334" s="26" t="s">
        <v>6928</v>
      </c>
      <c r="D1334" s="27">
        <v>1031</v>
      </c>
      <c r="E1334" s="24"/>
      <c r="F1334" s="24"/>
      <c r="G1334" s="27" t="s">
        <v>35</v>
      </c>
    </row>
    <row r="1335" spans="3:7" x14ac:dyDescent="0.25">
      <c r="C1335" s="26" t="s">
        <v>6927</v>
      </c>
      <c r="D1335" s="27">
        <v>1310</v>
      </c>
      <c r="E1335" s="24"/>
      <c r="F1335" s="24"/>
      <c r="G1335" s="27" t="s">
        <v>35</v>
      </c>
    </row>
    <row r="1336" spans="3:7" x14ac:dyDescent="0.25">
      <c r="C1336" s="26" t="s">
        <v>6926</v>
      </c>
      <c r="D1336" s="27">
        <v>4039</v>
      </c>
      <c r="E1336" s="24"/>
      <c r="F1336" s="24"/>
      <c r="G1336" s="27" t="s">
        <v>37</v>
      </c>
    </row>
    <row r="1337" spans="3:7" x14ac:dyDescent="0.25">
      <c r="C1337" s="26" t="s">
        <v>6925</v>
      </c>
      <c r="D1337" s="27">
        <v>2410</v>
      </c>
      <c r="E1337" s="24"/>
      <c r="F1337" s="24"/>
      <c r="G1337" s="27" t="s">
        <v>34</v>
      </c>
    </row>
    <row r="1338" spans="3:7" x14ac:dyDescent="0.25">
      <c r="C1338" s="26" t="s">
        <v>6924</v>
      </c>
      <c r="D1338" s="27">
        <v>2699</v>
      </c>
      <c r="E1338" s="24"/>
      <c r="F1338" s="24"/>
      <c r="G1338" s="27" t="s">
        <v>34</v>
      </c>
    </row>
    <row r="1339" spans="3:7" x14ac:dyDescent="0.25">
      <c r="C1339" s="26" t="s">
        <v>6923</v>
      </c>
      <c r="D1339" s="27">
        <v>2428</v>
      </c>
      <c r="E1339" s="24"/>
      <c r="F1339" s="24"/>
      <c r="G1339" s="27" t="s">
        <v>34</v>
      </c>
    </row>
    <row r="1340" spans="3:7" x14ac:dyDescent="0.25">
      <c r="C1340" s="26" t="s">
        <v>6922</v>
      </c>
      <c r="D1340" s="27">
        <v>1562</v>
      </c>
      <c r="E1340" s="24"/>
      <c r="F1340" s="24"/>
      <c r="G1340" s="27" t="s">
        <v>36</v>
      </c>
    </row>
    <row r="1341" spans="3:7" x14ac:dyDescent="0.25">
      <c r="C1341" s="26" t="s">
        <v>6921</v>
      </c>
      <c r="D1341" s="27">
        <v>2915</v>
      </c>
      <c r="E1341" s="24"/>
      <c r="F1341" s="24"/>
      <c r="G1341" s="27" t="s">
        <v>34</v>
      </c>
    </row>
    <row r="1342" spans="3:7" x14ac:dyDescent="0.25">
      <c r="C1342" s="26" t="s">
        <v>6920</v>
      </c>
      <c r="D1342" s="27">
        <v>2080</v>
      </c>
      <c r="E1342" s="24"/>
      <c r="F1342" s="24"/>
      <c r="G1342" s="27" t="s">
        <v>36</v>
      </c>
    </row>
    <row r="1343" spans="3:7" x14ac:dyDescent="0.25">
      <c r="C1343" s="26" t="s">
        <v>6919</v>
      </c>
      <c r="D1343" s="27">
        <v>2676</v>
      </c>
      <c r="E1343" s="24"/>
      <c r="F1343" s="24"/>
      <c r="G1343" s="27" t="s">
        <v>34</v>
      </c>
    </row>
    <row r="1344" spans="3:7" x14ac:dyDescent="0.25">
      <c r="C1344" s="26" t="s">
        <v>6918</v>
      </c>
      <c r="D1344" s="27">
        <v>3031</v>
      </c>
      <c r="E1344" s="24"/>
      <c r="F1344" s="24"/>
      <c r="G1344" s="27" t="s">
        <v>37</v>
      </c>
    </row>
    <row r="1345" spans="3:7" x14ac:dyDescent="0.25">
      <c r="C1345" s="26" t="s">
        <v>6917</v>
      </c>
      <c r="D1345" s="27">
        <v>2517</v>
      </c>
      <c r="E1345" s="24"/>
      <c r="F1345" s="24"/>
      <c r="G1345" s="27" t="s">
        <v>34</v>
      </c>
    </row>
    <row r="1346" spans="3:7" x14ac:dyDescent="0.25">
      <c r="C1346" s="26" t="s">
        <v>6916</v>
      </c>
      <c r="D1346" s="27">
        <v>2709</v>
      </c>
      <c r="E1346" s="24"/>
      <c r="F1346" s="24"/>
      <c r="G1346" s="27" t="s">
        <v>34</v>
      </c>
    </row>
    <row r="1347" spans="3:7" x14ac:dyDescent="0.25">
      <c r="C1347" s="26" t="s">
        <v>6915</v>
      </c>
      <c r="D1347" s="27">
        <v>2521</v>
      </c>
      <c r="E1347" s="24"/>
      <c r="F1347" s="24"/>
      <c r="G1347" s="27" t="s">
        <v>34</v>
      </c>
    </row>
    <row r="1348" spans="3:7" x14ac:dyDescent="0.25">
      <c r="C1348" s="26" t="s">
        <v>6914</v>
      </c>
      <c r="D1348" s="27">
        <v>2288</v>
      </c>
      <c r="E1348" s="24"/>
      <c r="F1348" s="24"/>
      <c r="G1348" s="27" t="s">
        <v>34</v>
      </c>
    </row>
    <row r="1349" spans="3:7" x14ac:dyDescent="0.25">
      <c r="C1349" s="26" t="s">
        <v>6913</v>
      </c>
      <c r="D1349" s="27">
        <v>1091</v>
      </c>
      <c r="E1349" s="24"/>
      <c r="F1349" s="24"/>
      <c r="G1349" s="27" t="s">
        <v>35</v>
      </c>
    </row>
    <row r="1350" spans="3:7" x14ac:dyDescent="0.25">
      <c r="C1350" s="26" t="s">
        <v>6912</v>
      </c>
      <c r="D1350" s="27">
        <v>1287</v>
      </c>
      <c r="E1350" s="24"/>
      <c r="F1350" s="24"/>
      <c r="G1350" s="27" t="s">
        <v>35</v>
      </c>
    </row>
    <row r="1351" spans="3:7" x14ac:dyDescent="0.25">
      <c r="C1351" s="26" t="s">
        <v>6911</v>
      </c>
      <c r="D1351" s="27">
        <v>1344</v>
      </c>
      <c r="E1351" s="24"/>
      <c r="F1351" s="24"/>
      <c r="G1351" s="27" t="s">
        <v>35</v>
      </c>
    </row>
    <row r="1352" spans="3:7" x14ac:dyDescent="0.25">
      <c r="C1352" s="26" t="s">
        <v>6910</v>
      </c>
      <c r="D1352" s="27">
        <v>1409</v>
      </c>
      <c r="E1352" s="24"/>
      <c r="F1352" s="24"/>
      <c r="G1352" s="27" t="s">
        <v>36</v>
      </c>
    </row>
    <row r="1353" spans="3:7" x14ac:dyDescent="0.25">
      <c r="C1353" s="26" t="s">
        <v>6909</v>
      </c>
      <c r="D1353" s="27">
        <v>3062</v>
      </c>
      <c r="E1353" s="24"/>
      <c r="F1353" s="24"/>
      <c r="G1353" s="27" t="s">
        <v>37</v>
      </c>
    </row>
    <row r="1354" spans="3:7" x14ac:dyDescent="0.25">
      <c r="C1354" s="26" t="s">
        <v>6908</v>
      </c>
      <c r="D1354" s="27">
        <v>2573</v>
      </c>
      <c r="E1354" s="24"/>
      <c r="F1354" s="24"/>
      <c r="G1354" s="27" t="s">
        <v>34</v>
      </c>
    </row>
    <row r="1355" spans="3:7" x14ac:dyDescent="0.25">
      <c r="C1355" s="26" t="s">
        <v>6907</v>
      </c>
      <c r="D1355" s="27">
        <v>2251</v>
      </c>
      <c r="E1355" s="24"/>
      <c r="F1355" s="24"/>
      <c r="G1355" s="27" t="s">
        <v>34</v>
      </c>
    </row>
    <row r="1356" spans="3:7" x14ac:dyDescent="0.25">
      <c r="C1356" s="26" t="s">
        <v>6906</v>
      </c>
      <c r="D1356" s="27">
        <v>4162</v>
      </c>
      <c r="E1356" s="24"/>
      <c r="F1356" s="24"/>
      <c r="G1356" s="27" t="s">
        <v>37</v>
      </c>
    </row>
    <row r="1357" spans="3:7" x14ac:dyDescent="0.25">
      <c r="C1357" s="26" t="s">
        <v>6905</v>
      </c>
      <c r="D1357" s="27">
        <v>1384</v>
      </c>
      <c r="E1357" s="24"/>
      <c r="F1357" s="24"/>
      <c r="G1357" s="27" t="s">
        <v>35</v>
      </c>
    </row>
    <row r="1358" spans="3:7" x14ac:dyDescent="0.25">
      <c r="C1358" s="26" t="s">
        <v>6904</v>
      </c>
      <c r="D1358" s="27">
        <v>2917</v>
      </c>
      <c r="E1358" s="24"/>
      <c r="F1358" s="24"/>
      <c r="G1358" s="27" t="s">
        <v>34</v>
      </c>
    </row>
    <row r="1359" spans="3:7" x14ac:dyDescent="0.25">
      <c r="C1359" s="26" t="s">
        <v>6903</v>
      </c>
      <c r="D1359" s="27">
        <v>1596</v>
      </c>
      <c r="E1359" s="24"/>
      <c r="F1359" s="24"/>
      <c r="G1359" s="27" t="s">
        <v>36</v>
      </c>
    </row>
    <row r="1360" spans="3:7" x14ac:dyDescent="0.25">
      <c r="C1360" s="26" t="s">
        <v>6902</v>
      </c>
      <c r="D1360" s="27">
        <v>2067</v>
      </c>
      <c r="E1360" s="24"/>
      <c r="F1360" s="24"/>
      <c r="G1360" s="27" t="s">
        <v>36</v>
      </c>
    </row>
    <row r="1361" spans="3:7" x14ac:dyDescent="0.25">
      <c r="C1361" s="26" t="s">
        <v>6901</v>
      </c>
      <c r="D1361" s="27">
        <v>2492</v>
      </c>
      <c r="E1361" s="24"/>
      <c r="F1361" s="24"/>
      <c r="G1361" s="27" t="s">
        <v>34</v>
      </c>
    </row>
    <row r="1362" spans="3:7" x14ac:dyDescent="0.25">
      <c r="C1362" s="26" t="s">
        <v>6900</v>
      </c>
      <c r="D1362" s="27">
        <v>2233</v>
      </c>
      <c r="E1362" s="24"/>
      <c r="F1362" s="24"/>
      <c r="G1362" s="27" t="s">
        <v>34</v>
      </c>
    </row>
    <row r="1363" spans="3:7" x14ac:dyDescent="0.25">
      <c r="C1363" s="26" t="s">
        <v>6899</v>
      </c>
      <c r="D1363" s="27">
        <v>2383</v>
      </c>
      <c r="E1363" s="24"/>
      <c r="F1363" s="24"/>
      <c r="G1363" s="27" t="s">
        <v>34</v>
      </c>
    </row>
    <row r="1364" spans="3:7" x14ac:dyDescent="0.25">
      <c r="C1364" s="26" t="s">
        <v>6898</v>
      </c>
      <c r="D1364" s="27">
        <v>2559</v>
      </c>
      <c r="E1364" s="24"/>
      <c r="F1364" s="24"/>
      <c r="G1364" s="27" t="s">
        <v>34</v>
      </c>
    </row>
    <row r="1365" spans="3:7" x14ac:dyDescent="0.25">
      <c r="C1365" s="26" t="s">
        <v>6897</v>
      </c>
      <c r="D1365" s="27">
        <v>2743</v>
      </c>
      <c r="E1365" s="24"/>
      <c r="F1365" s="24"/>
      <c r="G1365" s="27" t="s">
        <v>34</v>
      </c>
    </row>
    <row r="1366" spans="3:7" x14ac:dyDescent="0.25">
      <c r="C1366" s="26" t="s">
        <v>6896</v>
      </c>
      <c r="D1366" s="27">
        <v>2051</v>
      </c>
      <c r="E1366" s="24"/>
      <c r="F1366" s="24"/>
      <c r="G1366" s="27" t="s">
        <v>36</v>
      </c>
    </row>
    <row r="1367" spans="3:7" x14ac:dyDescent="0.25">
      <c r="C1367" s="26" t="s">
        <v>6895</v>
      </c>
      <c r="D1367" s="27">
        <v>2120</v>
      </c>
      <c r="E1367" s="24"/>
      <c r="F1367" s="24"/>
      <c r="G1367" s="27" t="s">
        <v>34</v>
      </c>
    </row>
    <row r="1368" spans="3:7" x14ac:dyDescent="0.25">
      <c r="C1368" s="26" t="s">
        <v>6894</v>
      </c>
      <c r="D1368" s="27">
        <v>2619</v>
      </c>
      <c r="E1368" s="24"/>
      <c r="F1368" s="24"/>
      <c r="G1368" s="27" t="s">
        <v>34</v>
      </c>
    </row>
    <row r="1369" spans="3:7" x14ac:dyDescent="0.25">
      <c r="C1369" s="26" t="s">
        <v>6893</v>
      </c>
      <c r="D1369" s="27">
        <v>1256</v>
      </c>
      <c r="E1369" s="24"/>
      <c r="F1369" s="24"/>
      <c r="G1369" s="27" t="s">
        <v>35</v>
      </c>
    </row>
    <row r="1370" spans="3:7" x14ac:dyDescent="0.25">
      <c r="C1370" s="26" t="s">
        <v>6892</v>
      </c>
      <c r="D1370" s="27">
        <v>2355</v>
      </c>
      <c r="E1370" s="24"/>
      <c r="F1370" s="24"/>
      <c r="G1370" s="27" t="s">
        <v>34</v>
      </c>
    </row>
    <row r="1371" spans="3:7" x14ac:dyDescent="0.25">
      <c r="C1371" s="26" t="s">
        <v>6891</v>
      </c>
      <c r="D1371" s="27">
        <v>2700</v>
      </c>
      <c r="E1371" s="24"/>
      <c r="F1371" s="24"/>
      <c r="G1371" s="27" t="s">
        <v>34</v>
      </c>
    </row>
    <row r="1372" spans="3:7" x14ac:dyDescent="0.25">
      <c r="C1372" s="26" t="s">
        <v>6890</v>
      </c>
      <c r="D1372" s="27">
        <v>2449</v>
      </c>
      <c r="E1372" s="24"/>
      <c r="F1372" s="24"/>
      <c r="G1372" s="27" t="s">
        <v>34</v>
      </c>
    </row>
    <row r="1373" spans="3:7" x14ac:dyDescent="0.25">
      <c r="C1373" s="26" t="s">
        <v>6889</v>
      </c>
      <c r="D1373" s="27">
        <v>2091</v>
      </c>
      <c r="E1373" s="24"/>
      <c r="F1373" s="24"/>
      <c r="G1373" s="27" t="s">
        <v>36</v>
      </c>
    </row>
    <row r="1374" spans="3:7" x14ac:dyDescent="0.25">
      <c r="C1374" s="26" t="s">
        <v>6888</v>
      </c>
      <c r="D1374" s="27">
        <v>2384</v>
      </c>
      <c r="E1374" s="24"/>
      <c r="F1374" s="24"/>
      <c r="G1374" s="27" t="s">
        <v>34</v>
      </c>
    </row>
    <row r="1375" spans="3:7" x14ac:dyDescent="0.25">
      <c r="C1375" s="26" t="s">
        <v>6887</v>
      </c>
      <c r="D1375" s="27">
        <v>922</v>
      </c>
      <c r="E1375" s="24"/>
      <c r="F1375" s="24"/>
      <c r="G1375" s="27" t="s">
        <v>35</v>
      </c>
    </row>
    <row r="1376" spans="3:7" x14ac:dyDescent="0.25">
      <c r="C1376" s="26" t="s">
        <v>6886</v>
      </c>
      <c r="D1376" s="27">
        <v>2295</v>
      </c>
      <c r="E1376" s="24"/>
      <c r="F1376" s="24"/>
      <c r="G1376" s="27" t="s">
        <v>34</v>
      </c>
    </row>
    <row r="1377" spans="3:7" x14ac:dyDescent="0.25">
      <c r="C1377" s="26" t="s">
        <v>6885</v>
      </c>
      <c r="D1377" s="27">
        <v>2421</v>
      </c>
      <c r="E1377" s="24"/>
      <c r="F1377" s="24"/>
      <c r="G1377" s="27" t="s">
        <v>34</v>
      </c>
    </row>
    <row r="1378" spans="3:7" x14ac:dyDescent="0.25">
      <c r="C1378" s="26" t="s">
        <v>6884</v>
      </c>
      <c r="D1378" s="27">
        <v>4000</v>
      </c>
      <c r="E1378" s="24"/>
      <c r="F1378" s="24"/>
      <c r="G1378" s="27" t="s">
        <v>37</v>
      </c>
    </row>
    <row r="1379" spans="3:7" x14ac:dyDescent="0.25">
      <c r="C1379" s="26" t="s">
        <v>6883</v>
      </c>
      <c r="D1379" s="27">
        <v>2880</v>
      </c>
      <c r="E1379" s="24"/>
      <c r="F1379" s="24"/>
      <c r="G1379" s="27" t="s">
        <v>34</v>
      </c>
    </row>
    <row r="1380" spans="3:7" x14ac:dyDescent="0.25">
      <c r="C1380" s="26" t="s">
        <v>6882</v>
      </c>
      <c r="D1380" s="27">
        <v>2635</v>
      </c>
      <c r="E1380" s="24"/>
      <c r="F1380" s="24"/>
      <c r="G1380" s="27" t="s">
        <v>34</v>
      </c>
    </row>
    <row r="1381" spans="3:7" x14ac:dyDescent="0.25">
      <c r="C1381" s="26" t="s">
        <v>6881</v>
      </c>
      <c r="D1381" s="27">
        <v>822</v>
      </c>
      <c r="E1381" s="24"/>
      <c r="F1381" s="24"/>
      <c r="G1381" s="27" t="s">
        <v>38</v>
      </c>
    </row>
    <row r="1382" spans="3:7" x14ac:dyDescent="0.25">
      <c r="C1382" s="26" t="s">
        <v>6880</v>
      </c>
      <c r="D1382" s="27">
        <v>2033</v>
      </c>
      <c r="E1382" s="24"/>
      <c r="F1382" s="24"/>
      <c r="G1382" s="27" t="s">
        <v>36</v>
      </c>
    </row>
    <row r="1383" spans="3:7" x14ac:dyDescent="0.25">
      <c r="C1383" s="26" t="s">
        <v>6879</v>
      </c>
      <c r="D1383" s="27">
        <v>1840</v>
      </c>
      <c r="E1383" s="24"/>
      <c r="F1383" s="24"/>
      <c r="G1383" s="27" t="s">
        <v>36</v>
      </c>
    </row>
    <row r="1384" spans="3:7" x14ac:dyDescent="0.25">
      <c r="C1384" s="26" t="s">
        <v>6878</v>
      </c>
      <c r="D1384" s="27">
        <v>1061</v>
      </c>
      <c r="E1384" s="24"/>
      <c r="F1384" s="24"/>
      <c r="G1384" s="27" t="s">
        <v>35</v>
      </c>
    </row>
    <row r="1385" spans="3:7" x14ac:dyDescent="0.25">
      <c r="C1385" s="26" t="s">
        <v>6877</v>
      </c>
      <c r="D1385" s="27">
        <v>822</v>
      </c>
      <c r="E1385" s="24"/>
      <c r="F1385" s="24"/>
      <c r="G1385" s="27" t="s">
        <v>38</v>
      </c>
    </row>
    <row r="1386" spans="3:7" x14ac:dyDescent="0.25">
      <c r="C1386" s="26" t="s">
        <v>6876</v>
      </c>
      <c r="D1386" s="27">
        <v>3512</v>
      </c>
      <c r="E1386" s="24"/>
      <c r="F1386" s="24"/>
      <c r="G1386" s="27" t="s">
        <v>37</v>
      </c>
    </row>
    <row r="1387" spans="3:7" x14ac:dyDescent="0.25">
      <c r="C1387" s="26" t="s">
        <v>6875</v>
      </c>
      <c r="D1387" s="27">
        <v>2726</v>
      </c>
      <c r="E1387" s="24"/>
      <c r="F1387" s="24"/>
      <c r="G1387" s="27" t="s">
        <v>34</v>
      </c>
    </row>
    <row r="1388" spans="3:7" x14ac:dyDescent="0.25">
      <c r="C1388" s="26" t="s">
        <v>6874</v>
      </c>
      <c r="D1388" s="27">
        <v>2971</v>
      </c>
      <c r="E1388" s="24"/>
      <c r="F1388" s="24"/>
      <c r="G1388" s="27" t="s">
        <v>34</v>
      </c>
    </row>
    <row r="1389" spans="3:7" x14ac:dyDescent="0.25">
      <c r="C1389" s="26" t="s">
        <v>6873</v>
      </c>
      <c r="D1389" s="27">
        <v>2617</v>
      </c>
      <c r="E1389" s="24"/>
      <c r="F1389" s="24"/>
      <c r="G1389" s="27" t="s">
        <v>34</v>
      </c>
    </row>
    <row r="1390" spans="3:7" x14ac:dyDescent="0.25">
      <c r="C1390" s="26" t="s">
        <v>6872</v>
      </c>
      <c r="D1390" s="27">
        <v>1144</v>
      </c>
      <c r="E1390" s="24"/>
      <c r="F1390" s="24"/>
      <c r="G1390" s="27" t="s">
        <v>35</v>
      </c>
    </row>
    <row r="1391" spans="3:7" x14ac:dyDescent="0.25">
      <c r="C1391" s="26" t="s">
        <v>6871</v>
      </c>
      <c r="D1391" s="27">
        <v>2820</v>
      </c>
      <c r="E1391" s="24"/>
      <c r="F1391" s="24"/>
      <c r="G1391" s="27" t="s">
        <v>34</v>
      </c>
    </row>
    <row r="1392" spans="3:7" x14ac:dyDescent="0.25">
      <c r="C1392" s="26" t="s">
        <v>6870</v>
      </c>
      <c r="D1392" s="27">
        <v>2758</v>
      </c>
      <c r="E1392" s="24"/>
      <c r="F1392" s="24"/>
      <c r="G1392" s="27" t="s">
        <v>34</v>
      </c>
    </row>
    <row r="1393" spans="3:7" x14ac:dyDescent="0.25">
      <c r="C1393" s="26" t="s">
        <v>6869</v>
      </c>
      <c r="D1393" s="27">
        <v>2734</v>
      </c>
      <c r="E1393" s="24"/>
      <c r="F1393" s="24"/>
      <c r="G1393" s="27" t="s">
        <v>34</v>
      </c>
    </row>
    <row r="1394" spans="3:7" x14ac:dyDescent="0.25">
      <c r="C1394" s="26" t="s">
        <v>6868</v>
      </c>
      <c r="D1394" s="27">
        <v>1827</v>
      </c>
      <c r="E1394" s="24"/>
      <c r="F1394" s="24"/>
      <c r="G1394" s="27" t="s">
        <v>36</v>
      </c>
    </row>
    <row r="1395" spans="3:7" x14ac:dyDescent="0.25">
      <c r="C1395" s="26" t="s">
        <v>6867</v>
      </c>
      <c r="D1395" s="27">
        <v>1526</v>
      </c>
      <c r="E1395" s="24"/>
      <c r="F1395" s="24"/>
      <c r="G1395" s="27" t="s">
        <v>36</v>
      </c>
    </row>
    <row r="1396" spans="3:7" x14ac:dyDescent="0.25">
      <c r="C1396" s="26" t="s">
        <v>6866</v>
      </c>
      <c r="D1396" s="27">
        <v>913</v>
      </c>
      <c r="E1396" s="24"/>
      <c r="F1396" s="24"/>
      <c r="G1396" s="27" t="s">
        <v>35</v>
      </c>
    </row>
    <row r="1397" spans="3:7" x14ac:dyDescent="0.25">
      <c r="C1397" s="26" t="s">
        <v>6865</v>
      </c>
      <c r="D1397" s="27">
        <v>2324</v>
      </c>
      <c r="E1397" s="24"/>
      <c r="F1397" s="24"/>
      <c r="G1397" s="27" t="s">
        <v>34</v>
      </c>
    </row>
    <row r="1398" spans="3:7" x14ac:dyDescent="0.25">
      <c r="C1398" s="26" t="s">
        <v>6864</v>
      </c>
      <c r="D1398" s="27">
        <v>2578</v>
      </c>
      <c r="E1398" s="24"/>
      <c r="F1398" s="24"/>
      <c r="G1398" s="27" t="s">
        <v>34</v>
      </c>
    </row>
    <row r="1399" spans="3:7" x14ac:dyDescent="0.25">
      <c r="C1399" s="26" t="s">
        <v>6863</v>
      </c>
      <c r="D1399" s="27">
        <v>2446</v>
      </c>
      <c r="E1399" s="24"/>
      <c r="F1399" s="24"/>
      <c r="G1399" s="27" t="s">
        <v>34</v>
      </c>
    </row>
    <row r="1400" spans="3:7" x14ac:dyDescent="0.25">
      <c r="C1400" s="26" t="s">
        <v>6862</v>
      </c>
      <c r="D1400" s="27">
        <v>1099</v>
      </c>
      <c r="E1400" s="24"/>
      <c r="F1400" s="24"/>
      <c r="G1400" s="27" t="s">
        <v>35</v>
      </c>
    </row>
    <row r="1401" spans="3:7" x14ac:dyDescent="0.25">
      <c r="C1401" s="26" t="s">
        <v>6861</v>
      </c>
      <c r="D1401" s="27">
        <v>788</v>
      </c>
      <c r="E1401" s="24"/>
      <c r="F1401" s="24"/>
      <c r="G1401" s="27" t="s">
        <v>38</v>
      </c>
    </row>
    <row r="1402" spans="3:7" x14ac:dyDescent="0.25">
      <c r="C1402" s="26" t="s">
        <v>6860</v>
      </c>
      <c r="D1402" s="27">
        <v>1190</v>
      </c>
      <c r="E1402" s="24"/>
      <c r="F1402" s="24"/>
      <c r="G1402" s="27" t="s">
        <v>35</v>
      </c>
    </row>
    <row r="1403" spans="3:7" x14ac:dyDescent="0.25">
      <c r="C1403" s="26" t="s">
        <v>6859</v>
      </c>
      <c r="D1403" s="27">
        <v>2542</v>
      </c>
      <c r="E1403" s="24"/>
      <c r="F1403" s="24"/>
      <c r="G1403" s="27" t="s">
        <v>34</v>
      </c>
    </row>
    <row r="1404" spans="3:7" x14ac:dyDescent="0.25">
      <c r="C1404" s="26" t="s">
        <v>6858</v>
      </c>
      <c r="D1404" s="27">
        <v>3651</v>
      </c>
      <c r="E1404" s="24"/>
      <c r="F1404" s="24"/>
      <c r="G1404" s="27" t="s">
        <v>37</v>
      </c>
    </row>
    <row r="1405" spans="3:7" x14ac:dyDescent="0.25">
      <c r="C1405" s="26" t="s">
        <v>6857</v>
      </c>
      <c r="D1405" s="27">
        <v>2049</v>
      </c>
      <c r="E1405" s="24"/>
      <c r="F1405" s="24"/>
      <c r="G1405" s="27" t="s">
        <v>36</v>
      </c>
    </row>
    <row r="1406" spans="3:7" x14ac:dyDescent="0.25">
      <c r="C1406" s="26" t="s">
        <v>6856</v>
      </c>
      <c r="D1406" s="27">
        <v>2753</v>
      </c>
      <c r="E1406" s="24"/>
      <c r="F1406" s="24"/>
      <c r="G1406" s="27" t="s">
        <v>34</v>
      </c>
    </row>
    <row r="1407" spans="3:7" x14ac:dyDescent="0.25">
      <c r="C1407" s="26" t="s">
        <v>6855</v>
      </c>
      <c r="D1407" s="27">
        <v>1007</v>
      </c>
      <c r="E1407" s="24"/>
      <c r="F1407" s="24"/>
      <c r="G1407" s="27" t="s">
        <v>35</v>
      </c>
    </row>
    <row r="1408" spans="3:7" x14ac:dyDescent="0.25">
      <c r="C1408" s="26" t="s">
        <v>6854</v>
      </c>
      <c r="D1408" s="27">
        <v>2399</v>
      </c>
      <c r="E1408" s="24"/>
      <c r="F1408" s="24"/>
      <c r="G1408" s="27" t="s">
        <v>34</v>
      </c>
    </row>
    <row r="1409" spans="3:7" x14ac:dyDescent="0.25">
      <c r="C1409" s="26" t="s">
        <v>6853</v>
      </c>
      <c r="D1409" s="27">
        <v>789</v>
      </c>
      <c r="E1409" s="24"/>
      <c r="F1409" s="24"/>
      <c r="G1409" s="27" t="s">
        <v>38</v>
      </c>
    </row>
    <row r="1410" spans="3:7" x14ac:dyDescent="0.25">
      <c r="C1410" s="26" t="s">
        <v>6852</v>
      </c>
      <c r="D1410" s="27">
        <v>2689</v>
      </c>
      <c r="E1410" s="24"/>
      <c r="F1410" s="24"/>
      <c r="G1410" s="27" t="s">
        <v>34</v>
      </c>
    </row>
    <row r="1411" spans="3:7" x14ac:dyDescent="0.25">
      <c r="C1411" s="26" t="s">
        <v>6851</v>
      </c>
      <c r="D1411" s="27">
        <v>2714</v>
      </c>
      <c r="E1411" s="24"/>
      <c r="F1411" s="24"/>
      <c r="G1411" s="27" t="s">
        <v>34</v>
      </c>
    </row>
    <row r="1412" spans="3:7" x14ac:dyDescent="0.25">
      <c r="C1412" s="26" t="s">
        <v>6850</v>
      </c>
      <c r="D1412" s="27">
        <v>1096</v>
      </c>
      <c r="E1412" s="24"/>
      <c r="F1412" s="24"/>
      <c r="G1412" s="27" t="s">
        <v>35</v>
      </c>
    </row>
    <row r="1413" spans="3:7" x14ac:dyDescent="0.25">
      <c r="C1413" s="26" t="s">
        <v>6849</v>
      </c>
      <c r="D1413" s="27">
        <v>2053</v>
      </c>
      <c r="E1413" s="24"/>
      <c r="F1413" s="24"/>
      <c r="G1413" s="27" t="s">
        <v>36</v>
      </c>
    </row>
    <row r="1414" spans="3:7" x14ac:dyDescent="0.25">
      <c r="C1414" s="26" t="s">
        <v>6848</v>
      </c>
      <c r="D1414" s="27">
        <v>2385</v>
      </c>
      <c r="E1414" s="24"/>
      <c r="F1414" s="24"/>
      <c r="G1414" s="27" t="s">
        <v>34</v>
      </c>
    </row>
    <row r="1415" spans="3:7" x14ac:dyDescent="0.25">
      <c r="C1415" s="26" t="s">
        <v>6847</v>
      </c>
      <c r="D1415" s="27">
        <v>2633</v>
      </c>
      <c r="E1415" s="24"/>
      <c r="F1415" s="24"/>
      <c r="G1415" s="27" t="s">
        <v>34</v>
      </c>
    </row>
    <row r="1416" spans="3:7" x14ac:dyDescent="0.25">
      <c r="C1416" s="26" t="s">
        <v>6846</v>
      </c>
      <c r="D1416" s="27">
        <v>2433</v>
      </c>
      <c r="E1416" s="24"/>
      <c r="F1416" s="24"/>
      <c r="G1416" s="27" t="s">
        <v>34</v>
      </c>
    </row>
    <row r="1417" spans="3:7" x14ac:dyDescent="0.25">
      <c r="C1417" s="26" t="s">
        <v>6845</v>
      </c>
      <c r="D1417" s="27">
        <v>2399</v>
      </c>
      <c r="E1417" s="24"/>
      <c r="F1417" s="24"/>
      <c r="G1417" s="27" t="s">
        <v>34</v>
      </c>
    </row>
    <row r="1418" spans="3:7" x14ac:dyDescent="0.25">
      <c r="C1418" s="26" t="s">
        <v>6844</v>
      </c>
      <c r="D1418" s="27">
        <v>2046</v>
      </c>
      <c r="E1418" s="24"/>
      <c r="F1418" s="24"/>
      <c r="G1418" s="27" t="s">
        <v>36</v>
      </c>
    </row>
    <row r="1419" spans="3:7" x14ac:dyDescent="0.25">
      <c r="C1419" s="26" t="s">
        <v>6843</v>
      </c>
      <c r="D1419" s="27">
        <v>3646</v>
      </c>
      <c r="E1419" s="24"/>
      <c r="F1419" s="24"/>
      <c r="G1419" s="27" t="s">
        <v>37</v>
      </c>
    </row>
    <row r="1420" spans="3:7" x14ac:dyDescent="0.25">
      <c r="C1420" s="26" t="s">
        <v>6842</v>
      </c>
      <c r="D1420" s="27">
        <v>1146</v>
      </c>
      <c r="E1420" s="24"/>
      <c r="F1420" s="24"/>
      <c r="G1420" s="27" t="s">
        <v>35</v>
      </c>
    </row>
    <row r="1421" spans="3:7" x14ac:dyDescent="0.25">
      <c r="C1421" s="26" t="s">
        <v>6841</v>
      </c>
      <c r="D1421" s="27">
        <v>2352</v>
      </c>
      <c r="E1421" s="24"/>
      <c r="F1421" s="24"/>
      <c r="G1421" s="27" t="s">
        <v>34</v>
      </c>
    </row>
    <row r="1422" spans="3:7" x14ac:dyDescent="0.25">
      <c r="C1422" s="26" t="s">
        <v>6840</v>
      </c>
      <c r="D1422" s="27">
        <v>2700</v>
      </c>
      <c r="E1422" s="24"/>
      <c r="F1422" s="24"/>
      <c r="G1422" s="27" t="s">
        <v>34</v>
      </c>
    </row>
    <row r="1423" spans="3:7" x14ac:dyDescent="0.25">
      <c r="C1423" s="26" t="s">
        <v>6839</v>
      </c>
      <c r="D1423" s="27">
        <v>1194</v>
      </c>
      <c r="E1423" s="24"/>
      <c r="F1423" s="24"/>
      <c r="G1423" s="27" t="s">
        <v>35</v>
      </c>
    </row>
    <row r="1424" spans="3:7" x14ac:dyDescent="0.25">
      <c r="C1424" s="26" t="s">
        <v>6838</v>
      </c>
      <c r="D1424" s="27">
        <v>1320</v>
      </c>
      <c r="E1424" s="24"/>
      <c r="F1424" s="24"/>
      <c r="G1424" s="27" t="s">
        <v>35</v>
      </c>
    </row>
    <row r="1425" spans="3:7" x14ac:dyDescent="0.25">
      <c r="C1425" s="26" t="s">
        <v>6837</v>
      </c>
      <c r="D1425" s="27">
        <v>2484</v>
      </c>
      <c r="E1425" s="24"/>
      <c r="F1425" s="24"/>
      <c r="G1425" s="27" t="s">
        <v>34</v>
      </c>
    </row>
    <row r="1426" spans="3:7" x14ac:dyDescent="0.25">
      <c r="C1426" s="26" t="s">
        <v>6836</v>
      </c>
      <c r="D1426" s="27">
        <v>2682</v>
      </c>
      <c r="E1426" s="24"/>
      <c r="F1426" s="24"/>
      <c r="G1426" s="27" t="s">
        <v>34</v>
      </c>
    </row>
    <row r="1427" spans="3:7" x14ac:dyDescent="0.25">
      <c r="C1427" s="26" t="s">
        <v>6835</v>
      </c>
      <c r="D1427" s="27">
        <v>2002</v>
      </c>
      <c r="E1427" s="24"/>
      <c r="F1427" s="24"/>
      <c r="G1427" s="27" t="s">
        <v>36</v>
      </c>
    </row>
    <row r="1428" spans="3:7" x14ac:dyDescent="0.25">
      <c r="C1428" s="26" t="s">
        <v>6834</v>
      </c>
      <c r="D1428" s="27">
        <v>2958</v>
      </c>
      <c r="E1428" s="24"/>
      <c r="F1428" s="24"/>
      <c r="G1428" s="27" t="s">
        <v>34</v>
      </c>
    </row>
    <row r="1429" spans="3:7" x14ac:dyDescent="0.25">
      <c r="C1429" s="26" t="s">
        <v>6833</v>
      </c>
      <c r="D1429" s="27">
        <v>2874</v>
      </c>
      <c r="E1429" s="24"/>
      <c r="F1429" s="24"/>
      <c r="G1429" s="27" t="s">
        <v>34</v>
      </c>
    </row>
    <row r="1430" spans="3:7" x14ac:dyDescent="0.25">
      <c r="C1430" s="26" t="s">
        <v>6832</v>
      </c>
      <c r="D1430" s="27">
        <v>2399</v>
      </c>
      <c r="E1430" s="24"/>
      <c r="F1430" s="24"/>
      <c r="G1430" s="27" t="s">
        <v>34</v>
      </c>
    </row>
    <row r="1431" spans="3:7" x14ac:dyDescent="0.25">
      <c r="C1431" s="26" t="s">
        <v>6831</v>
      </c>
      <c r="D1431" s="27">
        <v>2661</v>
      </c>
      <c r="E1431" s="24"/>
      <c r="F1431" s="24"/>
      <c r="G1431" s="27" t="s">
        <v>34</v>
      </c>
    </row>
    <row r="1432" spans="3:7" x14ac:dyDescent="0.25">
      <c r="C1432" s="26" t="s">
        <v>6830</v>
      </c>
      <c r="D1432" s="27">
        <v>2246</v>
      </c>
      <c r="E1432" s="24"/>
      <c r="F1432" s="24"/>
      <c r="G1432" s="27" t="s">
        <v>34</v>
      </c>
    </row>
    <row r="1433" spans="3:7" x14ac:dyDescent="0.25">
      <c r="C1433" s="26" t="s">
        <v>6829</v>
      </c>
      <c r="D1433" s="27">
        <v>2557</v>
      </c>
      <c r="E1433" s="24"/>
      <c r="F1433" s="24"/>
      <c r="G1433" s="27" t="s">
        <v>34</v>
      </c>
    </row>
    <row r="1434" spans="3:7" x14ac:dyDescent="0.25">
      <c r="C1434" s="26" t="s">
        <v>6828</v>
      </c>
      <c r="D1434" s="27">
        <v>1232</v>
      </c>
      <c r="E1434" s="24"/>
      <c r="F1434" s="24"/>
      <c r="G1434" s="27" t="s">
        <v>35</v>
      </c>
    </row>
    <row r="1435" spans="3:7" x14ac:dyDescent="0.25">
      <c r="C1435" s="26" t="s">
        <v>6827</v>
      </c>
      <c r="D1435" s="27">
        <v>2570</v>
      </c>
      <c r="E1435" s="24"/>
      <c r="F1435" s="24"/>
      <c r="G1435" s="27" t="s">
        <v>34</v>
      </c>
    </row>
    <row r="1436" spans="3:7" x14ac:dyDescent="0.25">
      <c r="C1436" s="26" t="s">
        <v>6826</v>
      </c>
      <c r="D1436" s="27">
        <v>2982</v>
      </c>
      <c r="E1436" s="24"/>
      <c r="F1436" s="24"/>
      <c r="G1436" s="27" t="s">
        <v>34</v>
      </c>
    </row>
    <row r="1437" spans="3:7" x14ac:dyDescent="0.25">
      <c r="C1437" s="26" t="s">
        <v>6825</v>
      </c>
      <c r="D1437" s="27">
        <v>2078</v>
      </c>
      <c r="E1437" s="24"/>
      <c r="F1437" s="24"/>
      <c r="G1437" s="27" t="s">
        <v>36</v>
      </c>
    </row>
    <row r="1438" spans="3:7" x14ac:dyDescent="0.25">
      <c r="C1438" s="26" t="s">
        <v>6824</v>
      </c>
      <c r="D1438" s="27">
        <v>2063</v>
      </c>
      <c r="E1438" s="24"/>
      <c r="F1438" s="24"/>
      <c r="G1438" s="27" t="s">
        <v>36</v>
      </c>
    </row>
    <row r="1439" spans="3:7" x14ac:dyDescent="0.25">
      <c r="C1439" s="26" t="s">
        <v>6823</v>
      </c>
      <c r="D1439" s="27">
        <v>1768</v>
      </c>
      <c r="E1439" s="24"/>
      <c r="F1439" s="24"/>
      <c r="G1439" s="27" t="s">
        <v>36</v>
      </c>
    </row>
    <row r="1440" spans="3:7" x14ac:dyDescent="0.25">
      <c r="C1440" s="26" t="s">
        <v>6822</v>
      </c>
      <c r="D1440" s="27">
        <v>1368</v>
      </c>
      <c r="E1440" s="24"/>
      <c r="F1440" s="24"/>
      <c r="G1440" s="27" t="s">
        <v>35</v>
      </c>
    </row>
    <row r="1441" spans="3:7" x14ac:dyDescent="0.25">
      <c r="C1441" s="26" t="s">
        <v>6821</v>
      </c>
      <c r="D1441" s="27">
        <v>2211</v>
      </c>
      <c r="E1441" s="24"/>
      <c r="F1441" s="24"/>
      <c r="G1441" s="27" t="s">
        <v>34</v>
      </c>
    </row>
    <row r="1442" spans="3:7" x14ac:dyDescent="0.25">
      <c r="C1442" s="26" t="s">
        <v>6820</v>
      </c>
      <c r="D1442" s="27">
        <v>1601</v>
      </c>
      <c r="E1442" s="24"/>
      <c r="F1442" s="24"/>
      <c r="G1442" s="27" t="s">
        <v>36</v>
      </c>
    </row>
    <row r="1443" spans="3:7" x14ac:dyDescent="0.25">
      <c r="C1443" s="26" t="s">
        <v>6819</v>
      </c>
      <c r="D1443" s="27">
        <v>2344</v>
      </c>
      <c r="E1443" s="24"/>
      <c r="F1443" s="24"/>
      <c r="G1443" s="27" t="s">
        <v>34</v>
      </c>
    </row>
    <row r="1444" spans="3:7" x14ac:dyDescent="0.25">
      <c r="C1444" s="26" t="s">
        <v>6818</v>
      </c>
      <c r="D1444" s="27">
        <v>2344</v>
      </c>
      <c r="E1444" s="24"/>
      <c r="F1444" s="24"/>
      <c r="G1444" s="27" t="s">
        <v>34</v>
      </c>
    </row>
    <row r="1445" spans="3:7" x14ac:dyDescent="0.25">
      <c r="C1445" s="26" t="s">
        <v>6817</v>
      </c>
      <c r="D1445" s="27">
        <v>2546</v>
      </c>
      <c r="E1445" s="24"/>
      <c r="F1445" s="24"/>
      <c r="G1445" s="27" t="s">
        <v>34</v>
      </c>
    </row>
    <row r="1446" spans="3:7" x14ac:dyDescent="0.25">
      <c r="C1446" s="26" t="s">
        <v>6816</v>
      </c>
      <c r="D1446" s="27">
        <v>3287</v>
      </c>
      <c r="E1446" s="24"/>
      <c r="F1446" s="24"/>
      <c r="G1446" s="27" t="s">
        <v>37</v>
      </c>
    </row>
    <row r="1447" spans="3:7" x14ac:dyDescent="0.25">
      <c r="C1447" s="26" t="s">
        <v>6815</v>
      </c>
      <c r="D1447" s="27">
        <v>2038</v>
      </c>
      <c r="E1447" s="24"/>
      <c r="F1447" s="24"/>
      <c r="G1447" s="27" t="s">
        <v>36</v>
      </c>
    </row>
    <row r="1448" spans="3:7" x14ac:dyDescent="0.25">
      <c r="C1448" s="26" t="s">
        <v>6814</v>
      </c>
      <c r="D1448" s="27">
        <v>1888</v>
      </c>
      <c r="E1448" s="24"/>
      <c r="F1448" s="24"/>
      <c r="G1448" s="27" t="s">
        <v>36</v>
      </c>
    </row>
    <row r="1449" spans="3:7" x14ac:dyDescent="0.25">
      <c r="C1449" s="26" t="s">
        <v>6813</v>
      </c>
      <c r="D1449" s="27">
        <v>2695</v>
      </c>
      <c r="E1449" s="24"/>
      <c r="F1449" s="24"/>
      <c r="G1449" s="27" t="s">
        <v>34</v>
      </c>
    </row>
    <row r="1450" spans="3:7" x14ac:dyDescent="0.25">
      <c r="C1450" s="26" t="s">
        <v>6812</v>
      </c>
      <c r="D1450" s="27">
        <v>2766</v>
      </c>
      <c r="E1450" s="24"/>
      <c r="F1450" s="24"/>
      <c r="G1450" s="27" t="s">
        <v>34</v>
      </c>
    </row>
    <row r="1451" spans="3:7" x14ac:dyDescent="0.25">
      <c r="C1451" s="26" t="s">
        <v>6811</v>
      </c>
      <c r="D1451" s="27">
        <v>2603</v>
      </c>
      <c r="E1451" s="24"/>
      <c r="F1451" s="24"/>
      <c r="G1451" s="27" t="s">
        <v>34</v>
      </c>
    </row>
    <row r="1452" spans="3:7" x14ac:dyDescent="0.25">
      <c r="C1452" s="26" t="s">
        <v>6810</v>
      </c>
      <c r="D1452" s="27">
        <v>2400</v>
      </c>
      <c r="E1452" s="24"/>
      <c r="F1452" s="24"/>
      <c r="G1452" s="27" t="s">
        <v>34</v>
      </c>
    </row>
    <row r="1453" spans="3:7" x14ac:dyDescent="0.25">
      <c r="C1453" s="26" t="s">
        <v>6809</v>
      </c>
      <c r="D1453" s="27">
        <v>3171</v>
      </c>
      <c r="E1453" s="24"/>
      <c r="F1453" s="24"/>
      <c r="G1453" s="27" t="s">
        <v>37</v>
      </c>
    </row>
    <row r="1454" spans="3:7" x14ac:dyDescent="0.25">
      <c r="C1454" s="26" t="s">
        <v>6808</v>
      </c>
      <c r="D1454" s="27">
        <v>2250</v>
      </c>
      <c r="E1454" s="24"/>
      <c r="F1454" s="24"/>
      <c r="G1454" s="27" t="s">
        <v>34</v>
      </c>
    </row>
    <row r="1455" spans="3:7" x14ac:dyDescent="0.25">
      <c r="C1455" s="26" t="s">
        <v>6807</v>
      </c>
      <c r="D1455" s="27">
        <v>2504</v>
      </c>
      <c r="E1455" s="24"/>
      <c r="F1455" s="24"/>
      <c r="G1455" s="27" t="s">
        <v>34</v>
      </c>
    </row>
    <row r="1456" spans="3:7" x14ac:dyDescent="0.25">
      <c r="C1456" s="26" t="s">
        <v>6806</v>
      </c>
      <c r="D1456" s="27">
        <v>2344</v>
      </c>
      <c r="E1456" s="24"/>
      <c r="F1456" s="24"/>
      <c r="G1456" s="27" t="s">
        <v>34</v>
      </c>
    </row>
    <row r="1457" spans="3:7" x14ac:dyDescent="0.25">
      <c r="C1457" s="26" t="s">
        <v>6805</v>
      </c>
      <c r="D1457" s="27">
        <v>2404</v>
      </c>
      <c r="E1457" s="24"/>
      <c r="F1457" s="24"/>
      <c r="G1457" s="27" t="s">
        <v>34</v>
      </c>
    </row>
    <row r="1458" spans="3:7" x14ac:dyDescent="0.25">
      <c r="C1458" s="26" t="s">
        <v>6804</v>
      </c>
      <c r="D1458" s="27">
        <v>2453</v>
      </c>
      <c r="E1458" s="24"/>
      <c r="F1458" s="24"/>
      <c r="G1458" s="27" t="s">
        <v>34</v>
      </c>
    </row>
    <row r="1459" spans="3:7" x14ac:dyDescent="0.25">
      <c r="C1459" s="26" t="s">
        <v>6803</v>
      </c>
      <c r="D1459" s="27">
        <v>2314</v>
      </c>
      <c r="E1459" s="24"/>
      <c r="F1459" s="24"/>
      <c r="G1459" s="27" t="s">
        <v>34</v>
      </c>
    </row>
    <row r="1460" spans="3:7" x14ac:dyDescent="0.25">
      <c r="C1460" s="26" t="s">
        <v>6802</v>
      </c>
      <c r="D1460" s="27">
        <v>2477</v>
      </c>
      <c r="E1460" s="24"/>
      <c r="F1460" s="24"/>
      <c r="G1460" s="27" t="s">
        <v>34</v>
      </c>
    </row>
    <row r="1461" spans="3:7" x14ac:dyDescent="0.25">
      <c r="C1461" s="26" t="s">
        <v>6801</v>
      </c>
      <c r="D1461" s="27">
        <v>3066</v>
      </c>
      <c r="E1461" s="24"/>
      <c r="F1461" s="24"/>
      <c r="G1461" s="27" t="s">
        <v>37</v>
      </c>
    </row>
    <row r="1462" spans="3:7" x14ac:dyDescent="0.25">
      <c r="C1462" s="26" t="s">
        <v>6800</v>
      </c>
      <c r="D1462" s="27">
        <v>1362</v>
      </c>
      <c r="E1462" s="24"/>
      <c r="F1462" s="24"/>
      <c r="G1462" s="27" t="s">
        <v>35</v>
      </c>
    </row>
    <row r="1463" spans="3:7" x14ac:dyDescent="0.25">
      <c r="C1463" s="26" t="s">
        <v>6799</v>
      </c>
      <c r="D1463" s="27">
        <v>2230</v>
      </c>
      <c r="E1463" s="24"/>
      <c r="F1463" s="24"/>
      <c r="G1463" s="27" t="s">
        <v>34</v>
      </c>
    </row>
    <row r="1464" spans="3:7" x14ac:dyDescent="0.25">
      <c r="C1464" s="26" t="s">
        <v>6798</v>
      </c>
      <c r="D1464" s="27">
        <v>1844</v>
      </c>
      <c r="E1464" s="24"/>
      <c r="F1464" s="24"/>
      <c r="G1464" s="27" t="s">
        <v>36</v>
      </c>
    </row>
    <row r="1465" spans="3:7" x14ac:dyDescent="0.25">
      <c r="C1465" s="26" t="s">
        <v>6797</v>
      </c>
      <c r="D1465" s="27">
        <v>942</v>
      </c>
      <c r="E1465" s="24"/>
      <c r="F1465" s="24"/>
      <c r="G1465" s="27" t="s">
        <v>35</v>
      </c>
    </row>
    <row r="1466" spans="3:7" x14ac:dyDescent="0.25">
      <c r="C1466" s="26" t="s">
        <v>6796</v>
      </c>
      <c r="D1466" s="27">
        <v>2565</v>
      </c>
      <c r="E1466" s="24"/>
      <c r="F1466" s="24"/>
      <c r="G1466" s="27" t="s">
        <v>34</v>
      </c>
    </row>
    <row r="1467" spans="3:7" x14ac:dyDescent="0.25">
      <c r="C1467" s="26" t="s">
        <v>6795</v>
      </c>
      <c r="D1467" s="27">
        <v>1094</v>
      </c>
      <c r="E1467" s="24"/>
      <c r="F1467" s="24"/>
      <c r="G1467" s="27" t="s">
        <v>35</v>
      </c>
    </row>
    <row r="1468" spans="3:7" x14ac:dyDescent="0.25">
      <c r="C1468" s="26" t="s">
        <v>6794</v>
      </c>
      <c r="D1468" s="27">
        <v>1151</v>
      </c>
      <c r="E1468" s="24"/>
      <c r="F1468" s="24"/>
      <c r="G1468" s="27" t="s">
        <v>35</v>
      </c>
    </row>
    <row r="1469" spans="3:7" x14ac:dyDescent="0.25">
      <c r="C1469" s="26" t="s">
        <v>6793</v>
      </c>
      <c r="D1469" s="27">
        <v>1871</v>
      </c>
      <c r="E1469" s="24"/>
      <c r="F1469" s="24"/>
      <c r="G1469" s="27" t="s">
        <v>36</v>
      </c>
    </row>
    <row r="1470" spans="3:7" x14ac:dyDescent="0.25">
      <c r="C1470" s="26" t="s">
        <v>6792</v>
      </c>
      <c r="D1470" s="27">
        <v>1855</v>
      </c>
      <c r="E1470" s="24"/>
      <c r="F1470" s="24"/>
      <c r="G1470" s="27" t="s">
        <v>36</v>
      </c>
    </row>
    <row r="1471" spans="3:7" x14ac:dyDescent="0.25">
      <c r="C1471" s="26" t="s">
        <v>6791</v>
      </c>
      <c r="D1471" s="27">
        <v>2616</v>
      </c>
      <c r="E1471" s="24"/>
      <c r="F1471" s="24"/>
      <c r="G1471" s="27" t="s">
        <v>34</v>
      </c>
    </row>
    <row r="1472" spans="3:7" x14ac:dyDescent="0.25">
      <c r="C1472" s="26" t="s">
        <v>6790</v>
      </c>
      <c r="D1472" s="27">
        <v>1540</v>
      </c>
      <c r="E1472" s="24"/>
      <c r="F1472" s="24"/>
      <c r="G1472" s="27" t="s">
        <v>36</v>
      </c>
    </row>
    <row r="1473" spans="3:7" x14ac:dyDescent="0.25">
      <c r="C1473" s="26" t="s">
        <v>6789</v>
      </c>
      <c r="D1473" s="27">
        <v>2009</v>
      </c>
      <c r="E1473" s="24"/>
      <c r="F1473" s="24"/>
      <c r="G1473" s="27" t="s">
        <v>36</v>
      </c>
    </row>
    <row r="1474" spans="3:7" x14ac:dyDescent="0.25">
      <c r="C1474" s="26" t="s">
        <v>6788</v>
      </c>
      <c r="D1474" s="27">
        <v>2661</v>
      </c>
      <c r="E1474" s="24"/>
      <c r="F1474" s="24"/>
      <c r="G1474" s="27" t="s">
        <v>34</v>
      </c>
    </row>
    <row r="1475" spans="3:7" x14ac:dyDescent="0.25">
      <c r="C1475" s="26" t="s">
        <v>6787</v>
      </c>
      <c r="D1475" s="27">
        <v>1975</v>
      </c>
      <c r="E1475" s="24"/>
      <c r="F1475" s="24"/>
      <c r="G1475" s="27" t="s">
        <v>36</v>
      </c>
    </row>
    <row r="1476" spans="3:7" x14ac:dyDescent="0.25">
      <c r="C1476" s="26" t="s">
        <v>6786</v>
      </c>
      <c r="D1476" s="27">
        <v>2389</v>
      </c>
      <c r="E1476" s="24"/>
      <c r="F1476" s="24"/>
      <c r="G1476" s="27" t="s">
        <v>34</v>
      </c>
    </row>
    <row r="1477" spans="3:7" x14ac:dyDescent="0.25">
      <c r="C1477" s="26" t="s">
        <v>6785</v>
      </c>
      <c r="D1477" s="27">
        <v>2213</v>
      </c>
      <c r="E1477" s="24"/>
      <c r="F1477" s="24"/>
      <c r="G1477" s="27" t="s">
        <v>34</v>
      </c>
    </row>
    <row r="1478" spans="3:7" x14ac:dyDescent="0.25">
      <c r="C1478" s="26" t="s">
        <v>6784</v>
      </c>
      <c r="D1478" s="27">
        <v>1616</v>
      </c>
      <c r="E1478" s="24"/>
      <c r="F1478" s="24"/>
      <c r="G1478" s="27" t="s">
        <v>36</v>
      </c>
    </row>
    <row r="1479" spans="3:7" x14ac:dyDescent="0.25">
      <c r="C1479" s="26" t="s">
        <v>6783</v>
      </c>
      <c r="D1479" s="27">
        <v>2788</v>
      </c>
      <c r="E1479" s="24"/>
      <c r="F1479" s="24"/>
      <c r="G1479" s="27" t="s">
        <v>34</v>
      </c>
    </row>
    <row r="1480" spans="3:7" x14ac:dyDescent="0.25">
      <c r="C1480" s="26" t="s">
        <v>6782</v>
      </c>
      <c r="D1480" s="27">
        <v>2251</v>
      </c>
      <c r="E1480" s="24"/>
      <c r="F1480" s="24"/>
      <c r="G1480" s="27" t="s">
        <v>34</v>
      </c>
    </row>
    <row r="1481" spans="3:7" x14ac:dyDescent="0.25">
      <c r="C1481" s="26" t="s">
        <v>6781</v>
      </c>
      <c r="D1481" s="27">
        <v>2421</v>
      </c>
      <c r="E1481" s="24"/>
      <c r="F1481" s="24"/>
      <c r="G1481" s="27" t="s">
        <v>34</v>
      </c>
    </row>
    <row r="1482" spans="3:7" x14ac:dyDescent="0.25">
      <c r="C1482" s="26" t="s">
        <v>6780</v>
      </c>
      <c r="D1482" s="27">
        <v>2671</v>
      </c>
      <c r="E1482" s="24"/>
      <c r="F1482" s="24"/>
      <c r="G1482" s="27" t="s">
        <v>34</v>
      </c>
    </row>
    <row r="1483" spans="3:7" x14ac:dyDescent="0.25">
      <c r="C1483" s="26" t="s">
        <v>6779</v>
      </c>
      <c r="D1483" s="27">
        <v>1843</v>
      </c>
      <c r="E1483" s="24"/>
      <c r="F1483" s="24"/>
      <c r="G1483" s="27" t="s">
        <v>36</v>
      </c>
    </row>
    <row r="1484" spans="3:7" x14ac:dyDescent="0.25">
      <c r="C1484" s="26" t="s">
        <v>6778</v>
      </c>
      <c r="D1484" s="27">
        <v>2815</v>
      </c>
      <c r="E1484" s="24"/>
      <c r="F1484" s="24"/>
      <c r="G1484" s="27" t="s">
        <v>34</v>
      </c>
    </row>
    <row r="1485" spans="3:7" x14ac:dyDescent="0.25">
      <c r="C1485" s="26" t="s">
        <v>6777</v>
      </c>
      <c r="D1485" s="27">
        <v>2447</v>
      </c>
      <c r="E1485" s="24"/>
      <c r="F1485" s="24"/>
      <c r="G1485" s="27" t="s">
        <v>34</v>
      </c>
    </row>
    <row r="1486" spans="3:7" x14ac:dyDescent="0.25">
      <c r="C1486" s="26" t="s">
        <v>6776</v>
      </c>
      <c r="D1486" s="27">
        <v>2269</v>
      </c>
      <c r="E1486" s="24"/>
      <c r="F1486" s="24"/>
      <c r="G1486" s="27" t="s">
        <v>34</v>
      </c>
    </row>
    <row r="1487" spans="3:7" x14ac:dyDescent="0.25">
      <c r="C1487" s="26" t="s">
        <v>6775</v>
      </c>
      <c r="D1487" s="27">
        <v>2655</v>
      </c>
      <c r="E1487" s="24"/>
      <c r="F1487" s="24"/>
      <c r="G1487" s="27" t="s">
        <v>34</v>
      </c>
    </row>
    <row r="1488" spans="3:7" x14ac:dyDescent="0.25">
      <c r="C1488" s="26" t="s">
        <v>6774</v>
      </c>
      <c r="D1488" s="27">
        <v>2478</v>
      </c>
      <c r="E1488" s="24"/>
      <c r="F1488" s="24"/>
      <c r="G1488" s="27" t="s">
        <v>34</v>
      </c>
    </row>
    <row r="1489" spans="3:7" x14ac:dyDescent="0.25">
      <c r="C1489" s="26" t="s">
        <v>6773</v>
      </c>
      <c r="D1489" s="27">
        <v>2324</v>
      </c>
      <c r="E1489" s="24"/>
      <c r="F1489" s="24"/>
      <c r="G1489" s="27" t="s">
        <v>34</v>
      </c>
    </row>
    <row r="1490" spans="3:7" x14ac:dyDescent="0.25">
      <c r="C1490" s="26" t="s">
        <v>6772</v>
      </c>
      <c r="D1490" s="27">
        <v>2557</v>
      </c>
      <c r="E1490" s="24"/>
      <c r="F1490" s="24"/>
      <c r="G1490" s="27" t="s">
        <v>34</v>
      </c>
    </row>
    <row r="1491" spans="3:7" x14ac:dyDescent="0.25">
      <c r="C1491" s="26" t="s">
        <v>6771</v>
      </c>
      <c r="D1491" s="27">
        <v>2251</v>
      </c>
      <c r="E1491" s="24"/>
      <c r="F1491" s="24"/>
      <c r="G1491" s="27" t="s">
        <v>34</v>
      </c>
    </row>
    <row r="1492" spans="3:7" x14ac:dyDescent="0.25">
      <c r="C1492" s="26" t="s">
        <v>6770</v>
      </c>
      <c r="D1492" s="27">
        <v>2592</v>
      </c>
      <c r="E1492" s="24"/>
      <c r="F1492" s="24"/>
      <c r="G1492" s="27" t="s">
        <v>34</v>
      </c>
    </row>
    <row r="1493" spans="3:7" x14ac:dyDescent="0.25">
      <c r="C1493" s="26" t="s">
        <v>6769</v>
      </c>
      <c r="D1493" s="27">
        <v>1431</v>
      </c>
      <c r="E1493" s="24"/>
      <c r="F1493" s="24"/>
      <c r="G1493" s="27" t="s">
        <v>36</v>
      </c>
    </row>
    <row r="1494" spans="3:7" x14ac:dyDescent="0.25">
      <c r="C1494" s="26" t="s">
        <v>6768</v>
      </c>
      <c r="D1494" s="27">
        <v>2557</v>
      </c>
      <c r="E1494" s="24"/>
      <c r="F1494" s="24"/>
      <c r="G1494" s="27" t="s">
        <v>34</v>
      </c>
    </row>
    <row r="1495" spans="3:7" x14ac:dyDescent="0.25">
      <c r="C1495" s="26" t="s">
        <v>6767</v>
      </c>
      <c r="D1495" s="27">
        <v>2334</v>
      </c>
      <c r="E1495" s="24"/>
      <c r="F1495" s="24"/>
      <c r="G1495" s="27" t="s">
        <v>34</v>
      </c>
    </row>
    <row r="1496" spans="3:7" x14ac:dyDescent="0.25">
      <c r="C1496" s="26" t="s">
        <v>6766</v>
      </c>
      <c r="D1496" s="27">
        <v>2612</v>
      </c>
      <c r="E1496" s="24"/>
      <c r="F1496" s="24"/>
      <c r="G1496" s="27" t="s">
        <v>34</v>
      </c>
    </row>
    <row r="1497" spans="3:7" x14ac:dyDescent="0.25">
      <c r="C1497" s="26" t="s">
        <v>6765</v>
      </c>
      <c r="D1497" s="27">
        <v>2613</v>
      </c>
      <c r="E1497" s="24"/>
      <c r="F1497" s="24"/>
      <c r="G1497" s="27" t="s">
        <v>34</v>
      </c>
    </row>
    <row r="1498" spans="3:7" x14ac:dyDescent="0.25">
      <c r="C1498" s="26" t="s">
        <v>6764</v>
      </c>
      <c r="D1498" s="27">
        <v>1560</v>
      </c>
      <c r="E1498" s="24"/>
      <c r="F1498" s="24"/>
      <c r="G1498" s="27" t="s">
        <v>36</v>
      </c>
    </row>
    <row r="1499" spans="3:7" x14ac:dyDescent="0.25">
      <c r="C1499" s="26" t="s">
        <v>6763</v>
      </c>
      <c r="D1499" s="27">
        <v>2590</v>
      </c>
      <c r="E1499" s="24"/>
      <c r="F1499" s="24"/>
      <c r="G1499" s="27" t="s">
        <v>34</v>
      </c>
    </row>
    <row r="1500" spans="3:7" x14ac:dyDescent="0.25">
      <c r="C1500" s="26" t="s">
        <v>6762</v>
      </c>
      <c r="D1500" s="27">
        <v>2435</v>
      </c>
      <c r="E1500" s="24"/>
      <c r="F1500" s="24"/>
      <c r="G1500" s="27" t="s">
        <v>34</v>
      </c>
    </row>
    <row r="1501" spans="3:7" x14ac:dyDescent="0.25">
      <c r="C1501" s="26" t="s">
        <v>6761</v>
      </c>
      <c r="D1501" s="27">
        <v>2557</v>
      </c>
      <c r="E1501" s="24"/>
      <c r="F1501" s="24"/>
      <c r="G1501" s="27" t="s">
        <v>34</v>
      </c>
    </row>
    <row r="1502" spans="3:7" x14ac:dyDescent="0.25">
      <c r="C1502" s="26" t="s">
        <v>6760</v>
      </c>
      <c r="D1502" s="27">
        <v>2389</v>
      </c>
      <c r="E1502" s="24"/>
      <c r="F1502" s="24"/>
      <c r="G1502" s="27" t="s">
        <v>34</v>
      </c>
    </row>
    <row r="1503" spans="3:7" x14ac:dyDescent="0.25">
      <c r="C1503" s="26" t="s">
        <v>6759</v>
      </c>
      <c r="D1503" s="27">
        <v>2420</v>
      </c>
      <c r="E1503" s="24"/>
      <c r="F1503" s="24"/>
      <c r="G1503" s="27" t="s">
        <v>34</v>
      </c>
    </row>
    <row r="1504" spans="3:7" x14ac:dyDescent="0.25">
      <c r="C1504" s="26" t="s">
        <v>6758</v>
      </c>
      <c r="D1504" s="27">
        <v>2548</v>
      </c>
      <c r="E1504" s="24"/>
      <c r="F1504" s="24"/>
      <c r="G1504" s="27" t="s">
        <v>34</v>
      </c>
    </row>
    <row r="1505" spans="3:7" x14ac:dyDescent="0.25">
      <c r="C1505" s="26" t="s">
        <v>6757</v>
      </c>
      <c r="D1505" s="27">
        <v>1064</v>
      </c>
      <c r="E1505" s="24"/>
      <c r="F1505" s="24"/>
      <c r="G1505" s="27" t="s">
        <v>35</v>
      </c>
    </row>
    <row r="1506" spans="3:7" x14ac:dyDescent="0.25">
      <c r="C1506" s="26" t="s">
        <v>6756</v>
      </c>
      <c r="D1506" s="27">
        <v>1800</v>
      </c>
      <c r="E1506" s="24"/>
      <c r="F1506" s="24"/>
      <c r="G1506" s="27" t="s">
        <v>36</v>
      </c>
    </row>
    <row r="1507" spans="3:7" x14ac:dyDescent="0.25">
      <c r="C1507" s="26" t="s">
        <v>6755</v>
      </c>
      <c r="D1507" s="27">
        <v>2420</v>
      </c>
      <c r="E1507" s="24"/>
      <c r="F1507" s="24"/>
      <c r="G1507" s="27" t="s">
        <v>34</v>
      </c>
    </row>
    <row r="1508" spans="3:7" x14ac:dyDescent="0.25">
      <c r="C1508" s="26" t="s">
        <v>6754</v>
      </c>
      <c r="D1508" s="27">
        <v>2545</v>
      </c>
      <c r="E1508" s="24"/>
      <c r="F1508" s="24"/>
      <c r="G1508" s="27" t="s">
        <v>34</v>
      </c>
    </row>
    <row r="1509" spans="3:7" x14ac:dyDescent="0.25">
      <c r="C1509" s="26" t="s">
        <v>6753</v>
      </c>
      <c r="D1509" s="27">
        <v>2420</v>
      </c>
      <c r="E1509" s="24"/>
      <c r="F1509" s="24"/>
      <c r="G1509" s="27" t="s">
        <v>34</v>
      </c>
    </row>
    <row r="1510" spans="3:7" x14ac:dyDescent="0.25">
      <c r="C1510" s="26" t="s">
        <v>6752</v>
      </c>
      <c r="D1510" s="27">
        <v>2383</v>
      </c>
      <c r="E1510" s="24"/>
      <c r="F1510" s="24"/>
      <c r="G1510" s="27" t="s">
        <v>34</v>
      </c>
    </row>
    <row r="1511" spans="3:7" x14ac:dyDescent="0.25">
      <c r="C1511" s="26" t="s">
        <v>6751</v>
      </c>
      <c r="D1511" s="27">
        <v>1091</v>
      </c>
      <c r="E1511" s="24"/>
      <c r="F1511" s="24"/>
      <c r="G1511" s="27" t="s">
        <v>35</v>
      </c>
    </row>
    <row r="1512" spans="3:7" x14ac:dyDescent="0.25">
      <c r="C1512" s="26" t="s">
        <v>6750</v>
      </c>
      <c r="D1512" s="27">
        <v>1851</v>
      </c>
      <c r="E1512" s="24"/>
      <c r="F1512" s="24"/>
      <c r="G1512" s="27" t="s">
        <v>36</v>
      </c>
    </row>
    <row r="1513" spans="3:7" x14ac:dyDescent="0.25">
      <c r="C1513" s="26" t="s">
        <v>6749</v>
      </c>
      <c r="D1513" s="27">
        <v>1345</v>
      </c>
      <c r="E1513" s="24"/>
      <c r="F1513" s="24"/>
      <c r="G1513" s="27" t="s">
        <v>35</v>
      </c>
    </row>
    <row r="1514" spans="3:7" x14ac:dyDescent="0.25">
      <c r="C1514" s="26" t="s">
        <v>6748</v>
      </c>
      <c r="D1514" s="27">
        <v>1757</v>
      </c>
      <c r="E1514" s="24"/>
      <c r="F1514" s="24"/>
      <c r="G1514" s="27" t="s">
        <v>36</v>
      </c>
    </row>
    <row r="1515" spans="3:7" x14ac:dyDescent="0.25">
      <c r="C1515" s="26" t="s">
        <v>6747</v>
      </c>
      <c r="D1515" s="27">
        <v>2603</v>
      </c>
      <c r="E1515" s="24"/>
      <c r="F1515" s="24"/>
      <c r="G1515" s="27" t="s">
        <v>34</v>
      </c>
    </row>
    <row r="1516" spans="3:7" x14ac:dyDescent="0.25">
      <c r="C1516" s="26" t="s">
        <v>6746</v>
      </c>
      <c r="D1516" s="27">
        <v>2608</v>
      </c>
      <c r="E1516" s="24"/>
      <c r="F1516" s="24"/>
      <c r="G1516" s="27" t="s">
        <v>34</v>
      </c>
    </row>
    <row r="1517" spans="3:7" x14ac:dyDescent="0.25">
      <c r="C1517" s="26" t="s">
        <v>6745</v>
      </c>
      <c r="D1517" s="27">
        <v>1082</v>
      </c>
      <c r="E1517" s="24"/>
      <c r="F1517" s="24"/>
      <c r="G1517" s="27" t="s">
        <v>35</v>
      </c>
    </row>
    <row r="1518" spans="3:7" x14ac:dyDescent="0.25">
      <c r="C1518" s="26" t="s">
        <v>6744</v>
      </c>
      <c r="D1518" s="27">
        <v>1648</v>
      </c>
      <c r="E1518" s="24"/>
      <c r="F1518" s="24"/>
      <c r="G1518" s="27" t="s">
        <v>36</v>
      </c>
    </row>
    <row r="1519" spans="3:7" x14ac:dyDescent="0.25">
      <c r="C1519" s="26" t="s">
        <v>6743</v>
      </c>
      <c r="D1519" s="27">
        <v>1109</v>
      </c>
      <c r="E1519" s="24"/>
      <c r="F1519" s="24"/>
      <c r="G1519" s="27" t="s">
        <v>35</v>
      </c>
    </row>
    <row r="1520" spans="3:7" x14ac:dyDescent="0.25">
      <c r="C1520" s="26" t="s">
        <v>6742</v>
      </c>
      <c r="D1520" s="27">
        <v>1244</v>
      </c>
      <c r="E1520" s="24"/>
      <c r="F1520" s="24"/>
      <c r="G1520" s="27" t="s">
        <v>35</v>
      </c>
    </row>
    <row r="1521" spans="3:7" x14ac:dyDescent="0.25">
      <c r="C1521" s="26" t="s">
        <v>6741</v>
      </c>
      <c r="D1521" s="27">
        <v>2780</v>
      </c>
      <c r="E1521" s="24"/>
      <c r="F1521" s="24"/>
      <c r="G1521" s="27" t="s">
        <v>34</v>
      </c>
    </row>
    <row r="1522" spans="3:7" x14ac:dyDescent="0.25">
      <c r="C1522" s="26" t="s">
        <v>6740</v>
      </c>
      <c r="D1522" s="27">
        <v>1929</v>
      </c>
      <c r="E1522" s="24"/>
      <c r="F1522" s="24"/>
      <c r="G1522" s="27" t="s">
        <v>36</v>
      </c>
    </row>
    <row r="1523" spans="3:7" x14ac:dyDescent="0.25">
      <c r="C1523" s="26" t="s">
        <v>6739</v>
      </c>
      <c r="D1523" s="27">
        <v>2628</v>
      </c>
      <c r="E1523" s="24"/>
      <c r="F1523" s="24"/>
      <c r="G1523" s="27" t="s">
        <v>34</v>
      </c>
    </row>
    <row r="1524" spans="3:7" x14ac:dyDescent="0.25">
      <c r="C1524" s="26" t="s">
        <v>6738</v>
      </c>
      <c r="D1524" s="27">
        <v>2189</v>
      </c>
      <c r="E1524" s="24"/>
      <c r="F1524" s="24"/>
      <c r="G1524" s="27" t="s">
        <v>34</v>
      </c>
    </row>
    <row r="1525" spans="3:7" x14ac:dyDescent="0.25">
      <c r="C1525" s="26" t="s">
        <v>6737</v>
      </c>
      <c r="D1525" s="27">
        <v>1257</v>
      </c>
      <c r="E1525" s="24"/>
      <c r="F1525" s="24"/>
      <c r="G1525" s="27" t="s">
        <v>35</v>
      </c>
    </row>
    <row r="1526" spans="3:7" x14ac:dyDescent="0.25">
      <c r="C1526" s="26" t="s">
        <v>6736</v>
      </c>
      <c r="D1526" s="27">
        <v>2866</v>
      </c>
      <c r="E1526" s="24"/>
      <c r="F1526" s="24"/>
      <c r="G1526" s="27" t="s">
        <v>34</v>
      </c>
    </row>
    <row r="1527" spans="3:7" x14ac:dyDescent="0.25">
      <c r="C1527" s="26" t="s">
        <v>6735</v>
      </c>
      <c r="D1527" s="27">
        <v>2317</v>
      </c>
      <c r="E1527" s="24"/>
      <c r="F1527" s="24"/>
      <c r="G1527" s="27" t="s">
        <v>34</v>
      </c>
    </row>
    <row r="1528" spans="3:7" x14ac:dyDescent="0.25">
      <c r="C1528" s="26" t="s">
        <v>6734</v>
      </c>
      <c r="D1528" s="27">
        <v>924</v>
      </c>
      <c r="E1528" s="24"/>
      <c r="F1528" s="24"/>
      <c r="G1528" s="27" t="s">
        <v>35</v>
      </c>
    </row>
    <row r="1529" spans="3:7" x14ac:dyDescent="0.25">
      <c r="C1529" s="26" t="s">
        <v>6733</v>
      </c>
      <c r="D1529" s="27">
        <v>1113</v>
      </c>
      <c r="E1529" s="24"/>
      <c r="F1529" s="24"/>
      <c r="G1529" s="27" t="s">
        <v>35</v>
      </c>
    </row>
    <row r="1530" spans="3:7" x14ac:dyDescent="0.25">
      <c r="C1530" s="26" t="s">
        <v>6732</v>
      </c>
      <c r="D1530" s="27">
        <v>3211</v>
      </c>
      <c r="E1530" s="24"/>
      <c r="F1530" s="24"/>
      <c r="G1530" s="27" t="s">
        <v>37</v>
      </c>
    </row>
    <row r="1531" spans="3:7" x14ac:dyDescent="0.25">
      <c r="C1531" s="26" t="s">
        <v>6731</v>
      </c>
      <c r="D1531" s="27">
        <v>2439</v>
      </c>
      <c r="E1531" s="24"/>
      <c r="F1531" s="24"/>
      <c r="G1531" s="27" t="s">
        <v>34</v>
      </c>
    </row>
    <row r="1532" spans="3:7" x14ac:dyDescent="0.25">
      <c r="C1532" s="26" t="s">
        <v>6730</v>
      </c>
      <c r="D1532" s="27">
        <v>2495</v>
      </c>
      <c r="E1532" s="24"/>
      <c r="F1532" s="24"/>
      <c r="G1532" s="27" t="s">
        <v>34</v>
      </c>
    </row>
    <row r="1533" spans="3:7" x14ac:dyDescent="0.25">
      <c r="C1533" s="26" t="s">
        <v>6729</v>
      </c>
      <c r="D1533" s="27">
        <v>1480</v>
      </c>
      <c r="E1533" s="24"/>
      <c r="F1533" s="24"/>
      <c r="G1533" s="27" t="s">
        <v>36</v>
      </c>
    </row>
    <row r="1534" spans="3:7" x14ac:dyDescent="0.25">
      <c r="C1534" s="26" t="s">
        <v>6728</v>
      </c>
      <c r="D1534" s="27">
        <v>2903</v>
      </c>
      <c r="E1534" s="24"/>
      <c r="F1534" s="24"/>
      <c r="G1534" s="27" t="s">
        <v>34</v>
      </c>
    </row>
    <row r="1535" spans="3:7" x14ac:dyDescent="0.25">
      <c r="C1535" s="26" t="s">
        <v>6727</v>
      </c>
      <c r="D1535" s="27">
        <v>3237</v>
      </c>
      <c r="E1535" s="24"/>
      <c r="F1535" s="24"/>
      <c r="G1535" s="27" t="s">
        <v>37</v>
      </c>
    </row>
    <row r="1536" spans="3:7" x14ac:dyDescent="0.25">
      <c r="C1536" s="26" t="s">
        <v>6726</v>
      </c>
      <c r="D1536" s="27">
        <v>2581</v>
      </c>
      <c r="E1536" s="24"/>
      <c r="F1536" s="24"/>
      <c r="G1536" s="27" t="s">
        <v>34</v>
      </c>
    </row>
    <row r="1537" spans="3:7" x14ac:dyDescent="0.25">
      <c r="C1537" s="26" t="s">
        <v>6725</v>
      </c>
      <c r="D1537" s="27">
        <v>2623</v>
      </c>
      <c r="E1537" s="24"/>
      <c r="F1537" s="24"/>
      <c r="G1537" s="27" t="s">
        <v>34</v>
      </c>
    </row>
    <row r="1538" spans="3:7" x14ac:dyDescent="0.25">
      <c r="C1538" s="26" t="s">
        <v>6724</v>
      </c>
      <c r="D1538" s="27">
        <v>1279</v>
      </c>
      <c r="E1538" s="24"/>
      <c r="F1538" s="24"/>
      <c r="G1538" s="27" t="s">
        <v>35</v>
      </c>
    </row>
    <row r="1539" spans="3:7" x14ac:dyDescent="0.25">
      <c r="C1539" s="26" t="s">
        <v>6723</v>
      </c>
      <c r="D1539" s="27">
        <v>2565</v>
      </c>
      <c r="E1539" s="24"/>
      <c r="F1539" s="24"/>
      <c r="G1539" s="27" t="s">
        <v>34</v>
      </c>
    </row>
    <row r="1540" spans="3:7" x14ac:dyDescent="0.25">
      <c r="C1540" s="26" t="s">
        <v>6722</v>
      </c>
      <c r="D1540" s="27">
        <v>2452</v>
      </c>
      <c r="E1540" s="24"/>
      <c r="F1540" s="24"/>
      <c r="G1540" s="27" t="s">
        <v>34</v>
      </c>
    </row>
    <row r="1541" spans="3:7" x14ac:dyDescent="0.25">
      <c r="C1541" s="26" t="s">
        <v>6721</v>
      </c>
      <c r="D1541" s="27">
        <v>2713</v>
      </c>
      <c r="E1541" s="24"/>
      <c r="F1541" s="24"/>
      <c r="G1541" s="27" t="s">
        <v>34</v>
      </c>
    </row>
    <row r="1542" spans="3:7" x14ac:dyDescent="0.25">
      <c r="C1542" s="26" t="s">
        <v>6720</v>
      </c>
      <c r="D1542" s="27">
        <v>1747</v>
      </c>
      <c r="E1542" s="24"/>
      <c r="F1542" s="24"/>
      <c r="G1542" s="27" t="s">
        <v>36</v>
      </c>
    </row>
    <row r="1543" spans="3:7" x14ac:dyDescent="0.25">
      <c r="C1543" s="26" t="s">
        <v>6719</v>
      </c>
      <c r="D1543" s="27">
        <v>1853</v>
      </c>
      <c r="E1543" s="24"/>
      <c r="F1543" s="24"/>
      <c r="G1543" s="27" t="s">
        <v>36</v>
      </c>
    </row>
    <row r="1544" spans="3:7" x14ac:dyDescent="0.25">
      <c r="C1544" s="26" t="s">
        <v>6718</v>
      </c>
      <c r="D1544" s="27">
        <v>2717</v>
      </c>
      <c r="E1544" s="24"/>
      <c r="F1544" s="24"/>
      <c r="G1544" s="27" t="s">
        <v>34</v>
      </c>
    </row>
    <row r="1545" spans="3:7" x14ac:dyDescent="0.25">
      <c r="C1545" s="26" t="s">
        <v>6717</v>
      </c>
      <c r="D1545" s="27">
        <v>2619</v>
      </c>
      <c r="E1545" s="24"/>
      <c r="F1545" s="24"/>
      <c r="G1545" s="27" t="s">
        <v>34</v>
      </c>
    </row>
    <row r="1546" spans="3:7" x14ac:dyDescent="0.25">
      <c r="C1546" s="26" t="s">
        <v>6716</v>
      </c>
      <c r="D1546" s="27">
        <v>2961</v>
      </c>
      <c r="E1546" s="24"/>
      <c r="F1546" s="24"/>
      <c r="G1546" s="27" t="s">
        <v>34</v>
      </c>
    </row>
    <row r="1547" spans="3:7" x14ac:dyDescent="0.25">
      <c r="C1547" s="26" t="s">
        <v>6715</v>
      </c>
      <c r="D1547" s="27">
        <v>2676</v>
      </c>
      <c r="E1547" s="24"/>
      <c r="F1547" s="24"/>
      <c r="G1547" s="27" t="s">
        <v>34</v>
      </c>
    </row>
    <row r="1548" spans="3:7" x14ac:dyDescent="0.25">
      <c r="C1548" s="26" t="s">
        <v>6714</v>
      </c>
      <c r="D1548" s="27">
        <v>1599</v>
      </c>
      <c r="E1548" s="24"/>
      <c r="F1548" s="24"/>
      <c r="G1548" s="27" t="s">
        <v>36</v>
      </c>
    </row>
    <row r="1549" spans="3:7" x14ac:dyDescent="0.25">
      <c r="C1549" s="26" t="s">
        <v>6713</v>
      </c>
      <c r="D1549" s="27">
        <v>2545</v>
      </c>
      <c r="E1549" s="24"/>
      <c r="F1549" s="24"/>
      <c r="G1549" s="27" t="s">
        <v>34</v>
      </c>
    </row>
    <row r="1550" spans="3:7" x14ac:dyDescent="0.25">
      <c r="C1550" s="26" t="s">
        <v>6712</v>
      </c>
      <c r="D1550" s="27">
        <v>2628</v>
      </c>
      <c r="E1550" s="24"/>
      <c r="F1550" s="24"/>
      <c r="G1550" s="27" t="s">
        <v>34</v>
      </c>
    </row>
    <row r="1551" spans="3:7" x14ac:dyDescent="0.25">
      <c r="C1551" s="26" t="s">
        <v>6711</v>
      </c>
      <c r="D1551" s="27">
        <v>2770</v>
      </c>
      <c r="E1551" s="24"/>
      <c r="F1551" s="24">
        <v>0</v>
      </c>
      <c r="G1551" s="27" t="s">
        <v>34</v>
      </c>
    </row>
    <row r="1552" spans="3:7" x14ac:dyDescent="0.25">
      <c r="C1552" s="26" t="s">
        <v>6710</v>
      </c>
      <c r="D1552" s="27">
        <v>1013</v>
      </c>
      <c r="E1552" s="24"/>
      <c r="F1552" s="24"/>
      <c r="G1552" s="27" t="s">
        <v>35</v>
      </c>
    </row>
    <row r="1553" spans="3:7" x14ac:dyDescent="0.25">
      <c r="C1553" s="26" t="s">
        <v>6709</v>
      </c>
      <c r="D1553" s="27">
        <v>2375</v>
      </c>
      <c r="E1553" s="24"/>
      <c r="F1553" s="24"/>
      <c r="G1553" s="27" t="s">
        <v>34</v>
      </c>
    </row>
    <row r="1554" spans="3:7" x14ac:dyDescent="0.25">
      <c r="C1554" s="26" t="s">
        <v>6708</v>
      </c>
      <c r="D1554" s="27">
        <v>1187</v>
      </c>
      <c r="E1554" s="24"/>
      <c r="F1554" s="24"/>
      <c r="G1554" s="27" t="s">
        <v>35</v>
      </c>
    </row>
    <row r="1555" spans="3:7" x14ac:dyDescent="0.25">
      <c r="C1555" s="26" t="s">
        <v>6707</v>
      </c>
      <c r="D1555" s="27">
        <v>2999</v>
      </c>
      <c r="E1555" s="24"/>
      <c r="F1555" s="24"/>
      <c r="G1555" s="27" t="s">
        <v>34</v>
      </c>
    </row>
    <row r="1556" spans="3:7" x14ac:dyDescent="0.25">
      <c r="C1556" s="26" t="s">
        <v>6706</v>
      </c>
      <c r="D1556" s="27">
        <v>2383</v>
      </c>
      <c r="E1556" s="24"/>
      <c r="F1556" s="24"/>
      <c r="G1556" s="27" t="s">
        <v>34</v>
      </c>
    </row>
    <row r="1557" spans="3:7" x14ac:dyDescent="0.25">
      <c r="C1557" s="26" t="s">
        <v>6705</v>
      </c>
      <c r="D1557" s="27">
        <v>2837</v>
      </c>
      <c r="E1557" s="24"/>
      <c r="F1557" s="24"/>
      <c r="G1557" s="27" t="s">
        <v>34</v>
      </c>
    </row>
    <row r="1558" spans="3:7" x14ac:dyDescent="0.25">
      <c r="C1558" s="26" t="s">
        <v>6704</v>
      </c>
      <c r="D1558" s="27">
        <v>2555</v>
      </c>
      <c r="E1558" s="24"/>
      <c r="F1558" s="24"/>
      <c r="G1558" s="27" t="s">
        <v>34</v>
      </c>
    </row>
    <row r="1559" spans="3:7" x14ac:dyDescent="0.25">
      <c r="C1559" s="26" t="s">
        <v>6703</v>
      </c>
      <c r="D1559" s="27">
        <v>2799</v>
      </c>
      <c r="E1559" s="24"/>
      <c r="F1559" s="24"/>
      <c r="G1559" s="27" t="s">
        <v>34</v>
      </c>
    </row>
    <row r="1560" spans="3:7" x14ac:dyDescent="0.25">
      <c r="C1560" s="26" t="s">
        <v>6702</v>
      </c>
      <c r="D1560" s="27">
        <v>1293</v>
      </c>
      <c r="E1560" s="24"/>
      <c r="F1560" s="24"/>
      <c r="G1560" s="27" t="s">
        <v>35</v>
      </c>
    </row>
    <row r="1561" spans="3:7" x14ac:dyDescent="0.25">
      <c r="C1561" s="26" t="s">
        <v>6701</v>
      </c>
      <c r="D1561" s="27">
        <v>2287</v>
      </c>
      <c r="E1561" s="24"/>
      <c r="F1561" s="24"/>
      <c r="G1561" s="27" t="s">
        <v>34</v>
      </c>
    </row>
    <row r="1562" spans="3:7" x14ac:dyDescent="0.25">
      <c r="C1562" s="26" t="s">
        <v>6700</v>
      </c>
      <c r="D1562" s="27">
        <v>2474</v>
      </c>
      <c r="E1562" s="24"/>
      <c r="F1562" s="24"/>
      <c r="G1562" s="27" t="s">
        <v>34</v>
      </c>
    </row>
    <row r="1563" spans="3:7" x14ac:dyDescent="0.25">
      <c r="C1563" s="26" t="s">
        <v>6699</v>
      </c>
      <c r="D1563" s="27">
        <v>2085</v>
      </c>
      <c r="E1563" s="24"/>
      <c r="F1563" s="24"/>
      <c r="G1563" s="27" t="s">
        <v>36</v>
      </c>
    </row>
    <row r="1564" spans="3:7" x14ac:dyDescent="0.25">
      <c r="C1564" s="26" t="s">
        <v>6698</v>
      </c>
      <c r="D1564" s="27">
        <v>2105</v>
      </c>
      <c r="E1564" s="24"/>
      <c r="F1564" s="24"/>
      <c r="G1564" s="27" t="s">
        <v>34</v>
      </c>
    </row>
    <row r="1565" spans="3:7" x14ac:dyDescent="0.25">
      <c r="C1565" s="26" t="s">
        <v>6697</v>
      </c>
      <c r="D1565" s="27">
        <v>1763</v>
      </c>
      <c r="E1565" s="24"/>
      <c r="F1565" s="24"/>
      <c r="G1565" s="27" t="s">
        <v>36</v>
      </c>
    </row>
    <row r="1566" spans="3:7" x14ac:dyDescent="0.25">
      <c r="C1566" s="26" t="s">
        <v>6696</v>
      </c>
      <c r="D1566" s="27">
        <v>2619</v>
      </c>
      <c r="E1566" s="24"/>
      <c r="F1566" s="24"/>
      <c r="G1566" s="27" t="s">
        <v>34</v>
      </c>
    </row>
    <row r="1567" spans="3:7" x14ac:dyDescent="0.25">
      <c r="C1567" s="26" t="s">
        <v>6695</v>
      </c>
      <c r="D1567" s="27">
        <v>2938</v>
      </c>
      <c r="E1567" s="24"/>
      <c r="F1567" s="24"/>
      <c r="G1567" s="27" t="s">
        <v>34</v>
      </c>
    </row>
    <row r="1568" spans="3:7" x14ac:dyDescent="0.25">
      <c r="C1568" s="26" t="s">
        <v>6694</v>
      </c>
      <c r="D1568" s="27">
        <v>2656</v>
      </c>
      <c r="E1568" s="24"/>
      <c r="F1568" s="24"/>
      <c r="G1568" s="27" t="s">
        <v>34</v>
      </c>
    </row>
    <row r="1569" spans="3:7" x14ac:dyDescent="0.25">
      <c r="C1569" s="26" t="s">
        <v>6693</v>
      </c>
      <c r="D1569" s="27">
        <v>1263</v>
      </c>
      <c r="E1569" s="24"/>
      <c r="F1569" s="24"/>
      <c r="G1569" s="27" t="s">
        <v>35</v>
      </c>
    </row>
    <row r="1570" spans="3:7" x14ac:dyDescent="0.25">
      <c r="C1570" s="26" t="s">
        <v>6692</v>
      </c>
      <c r="D1570" s="27">
        <v>2713</v>
      </c>
      <c r="E1570" s="24"/>
      <c r="F1570" s="24"/>
      <c r="G1570" s="27" t="s">
        <v>34</v>
      </c>
    </row>
    <row r="1571" spans="3:7" x14ac:dyDescent="0.25">
      <c r="C1571" s="26" t="s">
        <v>6691</v>
      </c>
      <c r="D1571" s="27">
        <v>2087</v>
      </c>
      <c r="E1571" s="24"/>
      <c r="F1571" s="24"/>
      <c r="G1571" s="27" t="s">
        <v>36</v>
      </c>
    </row>
    <row r="1572" spans="3:7" x14ac:dyDescent="0.25">
      <c r="C1572" s="26" t="s">
        <v>6690</v>
      </c>
      <c r="D1572" s="27">
        <v>3629</v>
      </c>
      <c r="E1572" s="24"/>
      <c r="F1572" s="24"/>
      <c r="G1572" s="27" t="s">
        <v>37</v>
      </c>
    </row>
    <row r="1573" spans="3:7" x14ac:dyDescent="0.25">
      <c r="C1573" s="26" t="s">
        <v>6689</v>
      </c>
      <c r="D1573" s="27">
        <v>2415</v>
      </c>
      <c r="E1573" s="24"/>
      <c r="F1573" s="24"/>
      <c r="G1573" s="27" t="s">
        <v>34</v>
      </c>
    </row>
    <row r="1574" spans="3:7" x14ac:dyDescent="0.25">
      <c r="C1574" s="26" t="s">
        <v>6688</v>
      </c>
      <c r="D1574" s="27">
        <v>2544</v>
      </c>
      <c r="E1574" s="24"/>
      <c r="F1574" s="24"/>
      <c r="G1574" s="27" t="s">
        <v>34</v>
      </c>
    </row>
    <row r="1575" spans="3:7" x14ac:dyDescent="0.25">
      <c r="C1575" s="26" t="s">
        <v>6687</v>
      </c>
      <c r="D1575" s="27">
        <v>1309</v>
      </c>
      <c r="E1575" s="24"/>
      <c r="F1575" s="24"/>
      <c r="G1575" s="27" t="s">
        <v>35</v>
      </c>
    </row>
    <row r="1576" spans="3:7" x14ac:dyDescent="0.25">
      <c r="C1576" s="26" t="s">
        <v>6686</v>
      </c>
      <c r="D1576" s="27">
        <v>2536</v>
      </c>
      <c r="E1576" s="24"/>
      <c r="F1576" s="24"/>
      <c r="G1576" s="27" t="s">
        <v>34</v>
      </c>
    </row>
    <row r="1577" spans="3:7" x14ac:dyDescent="0.25">
      <c r="C1577" s="26" t="s">
        <v>6685</v>
      </c>
      <c r="D1577" s="27">
        <v>1648</v>
      </c>
      <c r="E1577" s="24"/>
      <c r="F1577" s="24"/>
      <c r="G1577" s="27" t="s">
        <v>36</v>
      </c>
    </row>
    <row r="1578" spans="3:7" x14ac:dyDescent="0.25">
      <c r="C1578" s="26" t="s">
        <v>6684</v>
      </c>
      <c r="D1578" s="27">
        <v>2010</v>
      </c>
      <c r="E1578" s="24"/>
      <c r="F1578" s="24"/>
      <c r="G1578" s="27" t="s">
        <v>36</v>
      </c>
    </row>
    <row r="1579" spans="3:7" x14ac:dyDescent="0.25">
      <c r="C1579" s="26" t="s">
        <v>6683</v>
      </c>
      <c r="D1579" s="27">
        <v>2909</v>
      </c>
      <c r="E1579" s="24"/>
      <c r="F1579" s="24"/>
      <c r="G1579" s="27" t="s">
        <v>34</v>
      </c>
    </row>
    <row r="1580" spans="3:7" x14ac:dyDescent="0.25">
      <c r="C1580" s="26" t="s">
        <v>6682</v>
      </c>
      <c r="D1580" s="27">
        <v>2712</v>
      </c>
      <c r="E1580" s="24"/>
      <c r="F1580" s="24"/>
      <c r="G1580" s="27" t="s">
        <v>34</v>
      </c>
    </row>
    <row r="1581" spans="3:7" x14ac:dyDescent="0.25">
      <c r="C1581" s="26" t="s">
        <v>6681</v>
      </c>
      <c r="D1581" s="27">
        <v>2534</v>
      </c>
      <c r="E1581" s="24"/>
      <c r="F1581" s="24"/>
      <c r="G1581" s="27" t="s">
        <v>34</v>
      </c>
    </row>
    <row r="1582" spans="3:7" x14ac:dyDescent="0.25">
      <c r="C1582" s="26" t="s">
        <v>6680</v>
      </c>
      <c r="D1582" s="27">
        <v>1409</v>
      </c>
      <c r="E1582" s="24"/>
      <c r="F1582" s="24"/>
      <c r="G1582" s="27" t="s">
        <v>36</v>
      </c>
    </row>
    <row r="1583" spans="3:7" x14ac:dyDescent="0.25">
      <c r="C1583" s="26" t="s">
        <v>6679</v>
      </c>
      <c r="D1583" s="27">
        <v>2924</v>
      </c>
      <c r="E1583" s="24"/>
      <c r="F1583" s="24"/>
      <c r="G1583" s="27" t="s">
        <v>34</v>
      </c>
    </row>
    <row r="1584" spans="3:7" x14ac:dyDescent="0.25">
      <c r="C1584" s="26" t="s">
        <v>6678</v>
      </c>
      <c r="D1584" s="27">
        <v>2404</v>
      </c>
      <c r="E1584" s="24"/>
      <c r="F1584" s="24"/>
      <c r="G1584" s="27" t="s">
        <v>34</v>
      </c>
    </row>
    <row r="1585" spans="3:7" x14ac:dyDescent="0.25">
      <c r="C1585" s="26" t="s">
        <v>6677</v>
      </c>
      <c r="D1585" s="27">
        <v>2580</v>
      </c>
      <c r="E1585" s="24"/>
      <c r="F1585" s="24"/>
      <c r="G1585" s="27" t="s">
        <v>34</v>
      </c>
    </row>
    <row r="1586" spans="3:7" x14ac:dyDescent="0.25">
      <c r="C1586" s="26" t="s">
        <v>6676</v>
      </c>
      <c r="D1586" s="27">
        <v>3272</v>
      </c>
      <c r="E1586" s="24"/>
      <c r="F1586" s="24"/>
      <c r="G1586" s="27" t="s">
        <v>37</v>
      </c>
    </row>
    <row r="1587" spans="3:7" x14ac:dyDescent="0.25">
      <c r="C1587" s="26" t="s">
        <v>6675</v>
      </c>
      <c r="D1587" s="27">
        <v>2858</v>
      </c>
      <c r="E1587" s="24"/>
      <c r="F1587" s="24"/>
      <c r="G1587" s="27" t="s">
        <v>34</v>
      </c>
    </row>
    <row r="1588" spans="3:7" x14ac:dyDescent="0.25">
      <c r="C1588" s="26" t="s">
        <v>6674</v>
      </c>
      <c r="D1588" s="27">
        <v>2642</v>
      </c>
      <c r="E1588" s="24"/>
      <c r="F1588" s="24"/>
      <c r="G1588" s="27" t="s">
        <v>34</v>
      </c>
    </row>
    <row r="1589" spans="3:7" x14ac:dyDescent="0.25">
      <c r="C1589" s="26" t="s">
        <v>6673</v>
      </c>
      <c r="D1589" s="27">
        <v>2785</v>
      </c>
      <c r="E1589" s="24"/>
      <c r="F1589" s="24"/>
      <c r="G1589" s="27" t="s">
        <v>34</v>
      </c>
    </row>
    <row r="1590" spans="3:7" x14ac:dyDescent="0.25">
      <c r="C1590" s="26" t="s">
        <v>6672</v>
      </c>
      <c r="D1590" s="27">
        <v>2532</v>
      </c>
      <c r="E1590" s="24"/>
      <c r="F1590" s="24"/>
      <c r="G1590" s="27" t="s">
        <v>34</v>
      </c>
    </row>
    <row r="1591" spans="3:7" x14ac:dyDescent="0.25">
      <c r="C1591" s="26" t="s">
        <v>6671</v>
      </c>
      <c r="D1591" s="27">
        <v>1164</v>
      </c>
      <c r="E1591" s="24"/>
      <c r="F1591" s="24"/>
      <c r="G1591" s="27" t="s">
        <v>35</v>
      </c>
    </row>
    <row r="1592" spans="3:7" x14ac:dyDescent="0.25">
      <c r="C1592" s="26" t="s">
        <v>6670</v>
      </c>
      <c r="D1592" s="27">
        <v>2412</v>
      </c>
      <c r="E1592" s="24"/>
      <c r="F1592" s="24"/>
      <c r="G1592" s="27" t="s">
        <v>34</v>
      </c>
    </row>
    <row r="1593" spans="3:7" x14ac:dyDescent="0.25">
      <c r="C1593" s="26" t="s">
        <v>6669</v>
      </c>
      <c r="D1593" s="27">
        <v>2673</v>
      </c>
      <c r="E1593" s="24"/>
      <c r="F1593" s="24"/>
      <c r="G1593" s="27" t="s">
        <v>34</v>
      </c>
    </row>
    <row r="1594" spans="3:7" x14ac:dyDescent="0.25">
      <c r="C1594" s="26" t="s">
        <v>6668</v>
      </c>
      <c r="D1594" s="27">
        <v>2360</v>
      </c>
      <c r="E1594" s="24"/>
      <c r="F1594" s="24"/>
      <c r="G1594" s="27" t="s">
        <v>34</v>
      </c>
    </row>
    <row r="1595" spans="3:7" x14ac:dyDescent="0.25">
      <c r="C1595" s="26" t="s">
        <v>6667</v>
      </c>
      <c r="D1595" s="27">
        <v>1432</v>
      </c>
      <c r="E1595" s="24"/>
      <c r="F1595" s="24"/>
      <c r="G1595" s="27" t="s">
        <v>36</v>
      </c>
    </row>
    <row r="1596" spans="3:7" x14ac:dyDescent="0.25">
      <c r="C1596" s="26" t="s">
        <v>6666</v>
      </c>
      <c r="D1596" s="27">
        <v>3063</v>
      </c>
      <c r="E1596" s="24"/>
      <c r="F1596" s="24"/>
      <c r="G1596" s="27" t="s">
        <v>37</v>
      </c>
    </row>
    <row r="1597" spans="3:7" x14ac:dyDescent="0.25">
      <c r="C1597" s="26" t="s">
        <v>6665</v>
      </c>
      <c r="D1597" s="27">
        <v>2602</v>
      </c>
      <c r="E1597" s="24"/>
      <c r="F1597" s="24"/>
      <c r="G1597" s="27" t="s">
        <v>34</v>
      </c>
    </row>
    <row r="1598" spans="3:7" x14ac:dyDescent="0.25">
      <c r="C1598" s="26" t="s">
        <v>6664</v>
      </c>
      <c r="D1598" s="27">
        <v>2522</v>
      </c>
      <c r="E1598" s="24"/>
      <c r="F1598" s="24"/>
      <c r="G1598" s="27" t="s">
        <v>34</v>
      </c>
    </row>
    <row r="1599" spans="3:7" x14ac:dyDescent="0.25">
      <c r="C1599" s="26" t="s">
        <v>6663</v>
      </c>
      <c r="D1599" s="27">
        <v>2677</v>
      </c>
      <c r="E1599" s="24"/>
      <c r="F1599" s="24"/>
      <c r="G1599" s="27" t="s">
        <v>34</v>
      </c>
    </row>
    <row r="1600" spans="3:7" x14ac:dyDescent="0.25">
      <c r="C1600" s="26" t="s">
        <v>6662</v>
      </c>
      <c r="D1600" s="27">
        <v>2762</v>
      </c>
      <c r="E1600" s="24"/>
      <c r="F1600" s="24"/>
      <c r="G1600" s="27" t="s">
        <v>34</v>
      </c>
    </row>
    <row r="1601" spans="3:7" x14ac:dyDescent="0.25">
      <c r="C1601" s="26" t="s">
        <v>6661</v>
      </c>
      <c r="D1601" s="27">
        <v>2968</v>
      </c>
      <c r="E1601" s="24"/>
      <c r="F1601" s="24"/>
      <c r="G1601" s="27" t="s">
        <v>34</v>
      </c>
    </row>
    <row r="1602" spans="3:7" x14ac:dyDescent="0.25">
      <c r="C1602" s="26" t="s">
        <v>6660</v>
      </c>
      <c r="D1602" s="27">
        <v>2634</v>
      </c>
      <c r="E1602" s="24"/>
      <c r="F1602" s="24"/>
      <c r="G1602" s="27" t="s">
        <v>34</v>
      </c>
    </row>
    <row r="1603" spans="3:7" x14ac:dyDescent="0.25">
      <c r="C1603" s="26" t="s">
        <v>6659</v>
      </c>
      <c r="D1603" s="27">
        <v>2619</v>
      </c>
      <c r="E1603" s="24"/>
      <c r="F1603" s="24"/>
      <c r="G1603" s="27" t="s">
        <v>34</v>
      </c>
    </row>
    <row r="1604" spans="3:7" x14ac:dyDescent="0.25">
      <c r="C1604" s="26" t="s">
        <v>6658</v>
      </c>
      <c r="D1604" s="27">
        <v>2410</v>
      </c>
      <c r="E1604" s="24"/>
      <c r="F1604" s="24"/>
      <c r="G1604" s="27" t="s">
        <v>34</v>
      </c>
    </row>
    <row r="1605" spans="3:7" x14ac:dyDescent="0.25">
      <c r="C1605" s="26" t="s">
        <v>6657</v>
      </c>
      <c r="D1605" s="27">
        <v>2304</v>
      </c>
      <c r="E1605" s="24"/>
      <c r="F1605" s="24"/>
      <c r="G1605" s="27" t="s">
        <v>34</v>
      </c>
    </row>
    <row r="1606" spans="3:7" x14ac:dyDescent="0.25">
      <c r="C1606" s="26" t="s">
        <v>6656</v>
      </c>
      <c r="D1606" s="27">
        <v>2231</v>
      </c>
      <c r="E1606" s="24"/>
      <c r="F1606" s="24"/>
      <c r="G1606" s="27" t="s">
        <v>34</v>
      </c>
    </row>
    <row r="1607" spans="3:7" x14ac:dyDescent="0.25">
      <c r="C1607" s="26" t="s">
        <v>6655</v>
      </c>
      <c r="D1607" s="27">
        <v>2701</v>
      </c>
      <c r="E1607" s="24"/>
      <c r="F1607" s="24"/>
      <c r="G1607" s="27" t="s">
        <v>34</v>
      </c>
    </row>
    <row r="1608" spans="3:7" x14ac:dyDescent="0.25">
      <c r="C1608" s="26" t="s">
        <v>6654</v>
      </c>
      <c r="D1608" s="27">
        <v>2279</v>
      </c>
      <c r="E1608" s="24"/>
      <c r="F1608" s="24"/>
      <c r="G1608" s="27" t="s">
        <v>34</v>
      </c>
    </row>
    <row r="1609" spans="3:7" x14ac:dyDescent="0.25">
      <c r="C1609" s="26" t="s">
        <v>6653</v>
      </c>
      <c r="D1609" s="27">
        <v>1158</v>
      </c>
      <c r="E1609" s="24"/>
      <c r="F1609" s="24"/>
      <c r="G1609" s="27" t="s">
        <v>35</v>
      </c>
    </row>
    <row r="1610" spans="3:7" x14ac:dyDescent="0.25">
      <c r="C1610" s="26" t="s">
        <v>6652</v>
      </c>
      <c r="D1610" s="27">
        <v>2104</v>
      </c>
      <c r="E1610" s="24"/>
      <c r="F1610" s="24"/>
      <c r="G1610" s="27" t="s">
        <v>34</v>
      </c>
    </row>
    <row r="1611" spans="3:7" x14ac:dyDescent="0.25">
      <c r="C1611" s="26" t="s">
        <v>6651</v>
      </c>
      <c r="D1611" s="27">
        <v>1823</v>
      </c>
      <c r="E1611" s="24"/>
      <c r="F1611" s="24"/>
      <c r="G1611" s="27" t="s">
        <v>36</v>
      </c>
    </row>
    <row r="1612" spans="3:7" x14ac:dyDescent="0.25">
      <c r="C1612" s="26" t="s">
        <v>6650</v>
      </c>
      <c r="D1612" s="27">
        <v>3656</v>
      </c>
      <c r="E1612" s="24"/>
      <c r="F1612" s="24"/>
      <c r="G1612" s="27" t="s">
        <v>37</v>
      </c>
    </row>
    <row r="1613" spans="3:7" x14ac:dyDescent="0.25">
      <c r="C1613" s="26" t="s">
        <v>6649</v>
      </c>
      <c r="D1613" s="27">
        <v>3300</v>
      </c>
      <c r="E1613" s="24"/>
      <c r="F1613" s="24"/>
      <c r="G1613" s="27" t="s">
        <v>37</v>
      </c>
    </row>
    <row r="1614" spans="3:7" x14ac:dyDescent="0.25">
      <c r="C1614" s="26" t="s">
        <v>6648</v>
      </c>
      <c r="D1614" s="27">
        <v>2388</v>
      </c>
      <c r="E1614" s="24"/>
      <c r="F1614" s="24"/>
      <c r="G1614" s="27" t="s">
        <v>34</v>
      </c>
    </row>
    <row r="1615" spans="3:7" x14ac:dyDescent="0.25">
      <c r="C1615" s="26" t="s">
        <v>6647</v>
      </c>
      <c r="D1615" s="27">
        <v>2487</v>
      </c>
      <c r="E1615" s="24"/>
      <c r="F1615" s="24"/>
      <c r="G1615" s="27" t="s">
        <v>34</v>
      </c>
    </row>
    <row r="1616" spans="3:7" x14ac:dyDescent="0.25">
      <c r="C1616" s="26" t="s">
        <v>6646</v>
      </c>
      <c r="D1616" s="27">
        <v>2479</v>
      </c>
      <c r="E1616" s="24"/>
      <c r="F1616" s="24"/>
      <c r="G1616" s="27" t="s">
        <v>34</v>
      </c>
    </row>
    <row r="1617" spans="3:7" x14ac:dyDescent="0.25">
      <c r="C1617" s="26" t="s">
        <v>6645</v>
      </c>
      <c r="D1617" s="27">
        <v>3428</v>
      </c>
      <c r="E1617" s="24"/>
      <c r="F1617" s="24"/>
      <c r="G1617" s="27" t="s">
        <v>37</v>
      </c>
    </row>
    <row r="1618" spans="3:7" x14ac:dyDescent="0.25">
      <c r="C1618" s="26" t="s">
        <v>6644</v>
      </c>
      <c r="D1618" s="27">
        <v>2199</v>
      </c>
      <c r="E1618" s="24"/>
      <c r="F1618" s="24"/>
      <c r="G1618" s="27" t="s">
        <v>34</v>
      </c>
    </row>
    <row r="1619" spans="3:7" x14ac:dyDescent="0.25">
      <c r="C1619" s="26" t="s">
        <v>6643</v>
      </c>
      <c r="D1619" s="27">
        <v>2462</v>
      </c>
      <c r="E1619" s="24"/>
      <c r="F1619" s="24"/>
      <c r="G1619" s="27" t="s">
        <v>34</v>
      </c>
    </row>
    <row r="1620" spans="3:7" x14ac:dyDescent="0.25">
      <c r="C1620" s="26" t="s">
        <v>6642</v>
      </c>
      <c r="D1620" s="27">
        <v>2634</v>
      </c>
      <c r="E1620" s="24"/>
      <c r="F1620" s="24"/>
      <c r="G1620" s="27" t="s">
        <v>34</v>
      </c>
    </row>
    <row r="1621" spans="3:7" x14ac:dyDescent="0.25">
      <c r="C1621" s="26" t="s">
        <v>6641</v>
      </c>
      <c r="D1621" s="27">
        <v>2217</v>
      </c>
      <c r="E1621" s="24"/>
      <c r="F1621" s="24"/>
      <c r="G1621" s="27" t="s">
        <v>34</v>
      </c>
    </row>
    <row r="1622" spans="3:7" x14ac:dyDescent="0.25">
      <c r="C1622" s="26" t="s">
        <v>6640</v>
      </c>
      <c r="D1622" s="27">
        <v>1349</v>
      </c>
      <c r="E1622" s="24"/>
      <c r="F1622" s="24"/>
      <c r="G1622" s="27" t="s">
        <v>35</v>
      </c>
    </row>
    <row r="1623" spans="3:7" x14ac:dyDescent="0.25">
      <c r="C1623" s="26" t="s">
        <v>6639</v>
      </c>
      <c r="D1623" s="27">
        <v>1875</v>
      </c>
      <c r="E1623" s="24"/>
      <c r="F1623" s="24"/>
      <c r="G1623" s="27" t="s">
        <v>36</v>
      </c>
    </row>
    <row r="1624" spans="3:7" x14ac:dyDescent="0.25">
      <c r="C1624" s="26" t="s">
        <v>6638</v>
      </c>
      <c r="D1624" s="27">
        <v>1914</v>
      </c>
      <c r="E1624" s="24"/>
      <c r="F1624" s="24"/>
      <c r="G1624" s="27" t="s">
        <v>36</v>
      </c>
    </row>
    <row r="1625" spans="3:7" x14ac:dyDescent="0.25">
      <c r="C1625" s="26" t="s">
        <v>6637</v>
      </c>
      <c r="D1625" s="27">
        <v>2676</v>
      </c>
      <c r="E1625" s="24"/>
      <c r="F1625" s="24"/>
      <c r="G1625" s="27" t="s">
        <v>34</v>
      </c>
    </row>
    <row r="1626" spans="3:7" x14ac:dyDescent="0.25">
      <c r="C1626" s="26" t="s">
        <v>6636</v>
      </c>
      <c r="D1626" s="27">
        <v>1446</v>
      </c>
      <c r="E1626" s="24"/>
      <c r="F1626" s="24"/>
      <c r="G1626" s="27" t="s">
        <v>36</v>
      </c>
    </row>
    <row r="1627" spans="3:7" x14ac:dyDescent="0.25">
      <c r="C1627" s="26" t="s">
        <v>6635</v>
      </c>
      <c r="D1627" s="27">
        <v>2469</v>
      </c>
      <c r="E1627" s="24"/>
      <c r="F1627" s="24"/>
      <c r="G1627" s="27" t="s">
        <v>34</v>
      </c>
    </row>
    <row r="1628" spans="3:7" x14ac:dyDescent="0.25">
      <c r="C1628" s="26" t="s">
        <v>6634</v>
      </c>
      <c r="D1628" s="27">
        <v>2109</v>
      </c>
      <c r="E1628" s="24"/>
      <c r="F1628" s="24"/>
      <c r="G1628" s="27" t="s">
        <v>34</v>
      </c>
    </row>
    <row r="1629" spans="3:7" x14ac:dyDescent="0.25">
      <c r="C1629" s="26" t="s">
        <v>6633</v>
      </c>
      <c r="D1629" s="27">
        <v>1795</v>
      </c>
      <c r="E1629" s="24"/>
      <c r="F1629" s="24"/>
      <c r="G1629" s="27" t="s">
        <v>36</v>
      </c>
    </row>
    <row r="1630" spans="3:7" x14ac:dyDescent="0.25">
      <c r="C1630" s="26" t="s">
        <v>6632</v>
      </c>
      <c r="D1630" s="27">
        <v>2251</v>
      </c>
      <c r="E1630" s="24"/>
      <c r="F1630" s="24"/>
      <c r="G1630" s="27" t="s">
        <v>34</v>
      </c>
    </row>
    <row r="1631" spans="3:7" x14ac:dyDescent="0.25">
      <c r="C1631" s="26" t="s">
        <v>6631</v>
      </c>
      <c r="D1631" s="27">
        <v>1966</v>
      </c>
      <c r="E1631" s="24"/>
      <c r="F1631" s="24"/>
      <c r="G1631" s="27" t="s">
        <v>36</v>
      </c>
    </row>
    <row r="1632" spans="3:7" x14ac:dyDescent="0.25">
      <c r="C1632" s="26" t="s">
        <v>6630</v>
      </c>
      <c r="D1632" s="27">
        <v>2382</v>
      </c>
      <c r="E1632" s="24"/>
      <c r="F1632" s="24"/>
      <c r="G1632" s="27" t="s">
        <v>34</v>
      </c>
    </row>
    <row r="1633" spans="3:7" x14ac:dyDescent="0.25">
      <c r="C1633" s="26" t="s">
        <v>6629</v>
      </c>
      <c r="D1633" s="27">
        <v>2428</v>
      </c>
      <c r="E1633" s="24"/>
      <c r="F1633" s="24"/>
      <c r="G1633" s="27" t="s">
        <v>34</v>
      </c>
    </row>
    <row r="1634" spans="3:7" x14ac:dyDescent="0.25">
      <c r="C1634" s="26" t="s">
        <v>6628</v>
      </c>
      <c r="D1634" s="27">
        <v>2271</v>
      </c>
      <c r="E1634" s="24"/>
      <c r="F1634" s="24"/>
      <c r="G1634" s="27" t="s">
        <v>34</v>
      </c>
    </row>
    <row r="1635" spans="3:7" x14ac:dyDescent="0.25">
      <c r="C1635" s="26" t="s">
        <v>6627</v>
      </c>
      <c r="D1635" s="27">
        <v>2104</v>
      </c>
      <c r="E1635" s="24"/>
      <c r="F1635" s="24"/>
      <c r="G1635" s="27" t="s">
        <v>34</v>
      </c>
    </row>
    <row r="1636" spans="3:7" x14ac:dyDescent="0.25">
      <c r="C1636" s="26" t="s">
        <v>6626</v>
      </c>
      <c r="D1636" s="27">
        <v>2224</v>
      </c>
      <c r="E1636" s="24"/>
      <c r="F1636" s="24"/>
      <c r="G1636" s="27" t="s">
        <v>34</v>
      </c>
    </row>
    <row r="1637" spans="3:7" x14ac:dyDescent="0.25">
      <c r="C1637" s="26" t="s">
        <v>6625</v>
      </c>
      <c r="D1637" s="27">
        <v>2410</v>
      </c>
      <c r="E1637" s="24"/>
      <c r="F1637" s="24"/>
      <c r="G1637" s="27" t="s">
        <v>34</v>
      </c>
    </row>
    <row r="1638" spans="3:7" x14ac:dyDescent="0.25">
      <c r="C1638" s="26" t="s">
        <v>6624</v>
      </c>
      <c r="D1638" s="27">
        <v>1549</v>
      </c>
      <c r="E1638" s="24"/>
      <c r="F1638" s="24"/>
      <c r="G1638" s="27" t="s">
        <v>36</v>
      </c>
    </row>
    <row r="1639" spans="3:7" x14ac:dyDescent="0.25">
      <c r="C1639" s="26" t="s">
        <v>6623</v>
      </c>
      <c r="D1639" s="27">
        <v>2109</v>
      </c>
      <c r="E1639" s="24"/>
      <c r="F1639" s="24"/>
      <c r="G1639" s="27" t="s">
        <v>34</v>
      </c>
    </row>
    <row r="1640" spans="3:7" x14ac:dyDescent="0.25">
      <c r="C1640" s="26" t="s">
        <v>6622</v>
      </c>
      <c r="D1640" s="27">
        <v>2830</v>
      </c>
      <c r="E1640" s="24"/>
      <c r="F1640" s="24"/>
      <c r="G1640" s="27" t="s">
        <v>34</v>
      </c>
    </row>
    <row r="1641" spans="3:7" x14ac:dyDescent="0.25">
      <c r="C1641" s="26" t="s">
        <v>6621</v>
      </c>
      <c r="D1641" s="27">
        <v>2383</v>
      </c>
      <c r="E1641" s="24"/>
      <c r="F1641" s="24"/>
      <c r="G1641" s="27" t="s">
        <v>34</v>
      </c>
    </row>
    <row r="1642" spans="3:7" x14ac:dyDescent="0.25">
      <c r="C1642" s="26" t="s">
        <v>6620</v>
      </c>
      <c r="D1642" s="27">
        <v>1253</v>
      </c>
      <c r="E1642" s="24"/>
      <c r="F1642" s="24"/>
      <c r="G1642" s="27" t="s">
        <v>35</v>
      </c>
    </row>
    <row r="1643" spans="3:7" x14ac:dyDescent="0.25">
      <c r="C1643" s="26" t="s">
        <v>6619</v>
      </c>
      <c r="D1643" s="27">
        <v>2552</v>
      </c>
      <c r="E1643" s="24"/>
      <c r="F1643" s="24"/>
      <c r="G1643" s="27" t="s">
        <v>34</v>
      </c>
    </row>
    <row r="1644" spans="3:7" x14ac:dyDescent="0.25">
      <c r="C1644" s="26" t="s">
        <v>6618</v>
      </c>
      <c r="D1644" s="27">
        <v>1585</v>
      </c>
      <c r="E1644" s="24"/>
      <c r="F1644" s="24"/>
      <c r="G1644" s="27" t="s">
        <v>36</v>
      </c>
    </row>
    <row r="1645" spans="3:7" x14ac:dyDescent="0.25">
      <c r="C1645" s="26" t="s">
        <v>6617</v>
      </c>
      <c r="D1645" s="27">
        <v>2170</v>
      </c>
      <c r="E1645" s="24"/>
      <c r="F1645" s="24"/>
      <c r="G1645" s="27" t="s">
        <v>34</v>
      </c>
    </row>
    <row r="1646" spans="3:7" x14ac:dyDescent="0.25">
      <c r="C1646" s="26" t="s">
        <v>6616</v>
      </c>
      <c r="D1646" s="27">
        <v>2652</v>
      </c>
      <c r="E1646" s="24"/>
      <c r="F1646" s="24"/>
      <c r="G1646" s="27" t="s">
        <v>34</v>
      </c>
    </row>
    <row r="1647" spans="3:7" x14ac:dyDescent="0.25">
      <c r="C1647" s="26" t="s">
        <v>6615</v>
      </c>
      <c r="D1647" s="27">
        <v>2263</v>
      </c>
      <c r="E1647" s="24"/>
      <c r="F1647" s="24"/>
      <c r="G1647" s="27" t="s">
        <v>34</v>
      </c>
    </row>
    <row r="1648" spans="3:7" x14ac:dyDescent="0.25">
      <c r="C1648" s="26" t="s">
        <v>6614</v>
      </c>
      <c r="D1648" s="27">
        <v>2396</v>
      </c>
      <c r="E1648" s="24"/>
      <c r="F1648" s="24"/>
      <c r="G1648" s="27" t="s">
        <v>34</v>
      </c>
    </row>
    <row r="1649" spans="3:7" x14ac:dyDescent="0.25">
      <c r="C1649" s="26" t="s">
        <v>6613</v>
      </c>
      <c r="D1649" s="27">
        <v>2487</v>
      </c>
      <c r="E1649" s="24"/>
      <c r="F1649" s="24"/>
      <c r="G1649" s="27" t="s">
        <v>34</v>
      </c>
    </row>
    <row r="1650" spans="3:7" x14ac:dyDescent="0.25">
      <c r="C1650" s="26" t="s">
        <v>6612</v>
      </c>
      <c r="D1650" s="27">
        <v>1794</v>
      </c>
      <c r="E1650" s="24"/>
      <c r="F1650" s="24"/>
      <c r="G1650" s="27" t="s">
        <v>36</v>
      </c>
    </row>
    <row r="1651" spans="3:7" x14ac:dyDescent="0.25">
      <c r="C1651" s="26" t="s">
        <v>6611</v>
      </c>
      <c r="D1651" s="27">
        <v>2287</v>
      </c>
      <c r="E1651" s="24"/>
      <c r="F1651" s="24"/>
      <c r="G1651" s="27" t="s">
        <v>34</v>
      </c>
    </row>
    <row r="1652" spans="3:7" x14ac:dyDescent="0.25">
      <c r="C1652" s="26" t="s">
        <v>6610</v>
      </c>
      <c r="D1652" s="27">
        <v>2143</v>
      </c>
      <c r="E1652" s="24"/>
      <c r="F1652" s="24"/>
      <c r="G1652" s="27" t="s">
        <v>34</v>
      </c>
    </row>
    <row r="1653" spans="3:7" x14ac:dyDescent="0.25">
      <c r="C1653" s="26" t="s">
        <v>6609</v>
      </c>
      <c r="D1653" s="27">
        <v>1124</v>
      </c>
      <c r="E1653" s="24"/>
      <c r="F1653" s="24"/>
      <c r="G1653" s="27" t="s">
        <v>35</v>
      </c>
    </row>
    <row r="1654" spans="3:7" x14ac:dyDescent="0.25">
      <c r="C1654" s="26" t="s">
        <v>6608</v>
      </c>
      <c r="D1654" s="27">
        <v>2355</v>
      </c>
      <c r="E1654" s="24"/>
      <c r="F1654" s="24"/>
      <c r="G1654" s="27" t="s">
        <v>34</v>
      </c>
    </row>
    <row r="1655" spans="3:7" x14ac:dyDescent="0.25">
      <c r="C1655" s="26" t="s">
        <v>6607</v>
      </c>
      <c r="D1655" s="27">
        <v>2388</v>
      </c>
      <c r="E1655" s="24"/>
      <c r="F1655" s="24"/>
      <c r="G1655" s="27" t="s">
        <v>34</v>
      </c>
    </row>
    <row r="1656" spans="3:7" x14ac:dyDescent="0.25">
      <c r="C1656" s="26" t="s">
        <v>6606</v>
      </c>
      <c r="D1656" s="27">
        <v>2068</v>
      </c>
      <c r="E1656" s="24"/>
      <c r="F1656" s="24"/>
      <c r="G1656" s="27" t="s">
        <v>36</v>
      </c>
    </row>
    <row r="1657" spans="3:7" x14ac:dyDescent="0.25">
      <c r="C1657" s="26" t="s">
        <v>6605</v>
      </c>
      <c r="D1657" s="27">
        <v>3267</v>
      </c>
      <c r="E1657" s="24"/>
      <c r="F1657" s="24"/>
      <c r="G1657" s="27" t="s">
        <v>37</v>
      </c>
    </row>
    <row r="1658" spans="3:7" x14ac:dyDescent="0.25">
      <c r="C1658" s="26" t="s">
        <v>6604</v>
      </c>
      <c r="D1658" s="27">
        <v>2126</v>
      </c>
      <c r="E1658" s="24"/>
      <c r="F1658" s="24"/>
      <c r="G1658" s="27" t="s">
        <v>34</v>
      </c>
    </row>
    <row r="1659" spans="3:7" x14ac:dyDescent="0.25">
      <c r="C1659" s="26" t="s">
        <v>6603</v>
      </c>
      <c r="D1659" s="27">
        <v>2156</v>
      </c>
      <c r="E1659" s="24"/>
      <c r="F1659" s="24"/>
      <c r="G1659" s="27" t="s">
        <v>34</v>
      </c>
    </row>
    <row r="1660" spans="3:7" x14ac:dyDescent="0.25">
      <c r="C1660" s="26" t="s">
        <v>6602</v>
      </c>
      <c r="D1660" s="27">
        <v>1321</v>
      </c>
      <c r="E1660" s="24"/>
      <c r="F1660" s="24"/>
      <c r="G1660" s="27" t="s">
        <v>35</v>
      </c>
    </row>
    <row r="1661" spans="3:7" x14ac:dyDescent="0.25">
      <c r="C1661" s="26" t="s">
        <v>6601</v>
      </c>
      <c r="D1661" s="27">
        <v>1746</v>
      </c>
      <c r="E1661" s="24"/>
      <c r="F1661" s="24"/>
      <c r="G1661" s="27" t="s">
        <v>36</v>
      </c>
    </row>
    <row r="1662" spans="3:7" x14ac:dyDescent="0.25">
      <c r="C1662" s="26" t="s">
        <v>6600</v>
      </c>
      <c r="D1662" s="27">
        <v>2251</v>
      </c>
      <c r="E1662" s="24"/>
      <c r="F1662" s="24"/>
      <c r="G1662" s="27" t="s">
        <v>34</v>
      </c>
    </row>
    <row r="1663" spans="3:7" x14ac:dyDescent="0.25">
      <c r="C1663" s="26" t="s">
        <v>6599</v>
      </c>
      <c r="D1663" s="27">
        <v>2660</v>
      </c>
      <c r="E1663" s="24"/>
      <c r="F1663" s="24"/>
      <c r="G1663" s="27" t="s">
        <v>34</v>
      </c>
    </row>
    <row r="1664" spans="3:7" x14ac:dyDescent="0.25">
      <c r="C1664" s="26" t="s">
        <v>6598</v>
      </c>
      <c r="D1664" s="27">
        <v>879</v>
      </c>
      <c r="E1664" s="24"/>
      <c r="F1664" s="24"/>
      <c r="G1664" s="27" t="s">
        <v>38</v>
      </c>
    </row>
    <row r="1665" spans="3:7" x14ac:dyDescent="0.25">
      <c r="C1665" s="26" t="s">
        <v>6597</v>
      </c>
      <c r="D1665" s="27">
        <v>2572</v>
      </c>
      <c r="E1665" s="24"/>
      <c r="F1665" s="24"/>
      <c r="G1665" s="27" t="s">
        <v>34</v>
      </c>
    </row>
    <row r="1666" spans="3:7" x14ac:dyDescent="0.25">
      <c r="C1666" s="26" t="s">
        <v>6596</v>
      </c>
      <c r="D1666" s="27">
        <v>4107</v>
      </c>
      <c r="E1666" s="24"/>
      <c r="F1666" s="24"/>
      <c r="G1666" s="27" t="s">
        <v>37</v>
      </c>
    </row>
    <row r="1667" spans="3:7" x14ac:dyDescent="0.25">
      <c r="C1667" s="26" t="s">
        <v>6595</v>
      </c>
      <c r="D1667" s="27">
        <v>2389</v>
      </c>
      <c r="E1667" s="24"/>
      <c r="F1667" s="24"/>
      <c r="G1667" s="27" t="s">
        <v>34</v>
      </c>
    </row>
    <row r="1668" spans="3:7" x14ac:dyDescent="0.25">
      <c r="C1668" s="26" t="s">
        <v>6594</v>
      </c>
      <c r="D1668" s="27">
        <v>1881</v>
      </c>
      <c r="E1668" s="24"/>
      <c r="F1668" s="24"/>
      <c r="G1668" s="27" t="s">
        <v>36</v>
      </c>
    </row>
    <row r="1669" spans="3:7" x14ac:dyDescent="0.25">
      <c r="C1669" s="26" t="s">
        <v>6593</v>
      </c>
      <c r="D1669" s="27">
        <v>1692</v>
      </c>
      <c r="E1669" s="24"/>
      <c r="F1669" s="24"/>
      <c r="G1669" s="27" t="s">
        <v>36</v>
      </c>
    </row>
    <row r="1670" spans="3:7" x14ac:dyDescent="0.25">
      <c r="C1670" s="26" t="s">
        <v>6592</v>
      </c>
      <c r="D1670" s="27">
        <v>3870</v>
      </c>
      <c r="E1670" s="24"/>
      <c r="F1670" s="24"/>
      <c r="G1670" s="27" t="s">
        <v>37</v>
      </c>
    </row>
    <row r="1671" spans="3:7" x14ac:dyDescent="0.25">
      <c r="C1671" s="26" t="s">
        <v>6591</v>
      </c>
      <c r="D1671" s="27">
        <v>1313</v>
      </c>
      <c r="E1671" s="24"/>
      <c r="F1671" s="24"/>
      <c r="G1671" s="27" t="s">
        <v>35</v>
      </c>
    </row>
    <row r="1672" spans="3:7" x14ac:dyDescent="0.25">
      <c r="C1672" s="26" t="s">
        <v>6590</v>
      </c>
      <c r="D1672" s="27">
        <v>1993</v>
      </c>
      <c r="E1672" s="24"/>
      <c r="F1672" s="24"/>
      <c r="G1672" s="27" t="s">
        <v>36</v>
      </c>
    </row>
    <row r="1673" spans="3:7" x14ac:dyDescent="0.25">
      <c r="C1673" s="26" t="s">
        <v>6589</v>
      </c>
      <c r="D1673" s="27">
        <v>2064</v>
      </c>
      <c r="E1673" s="24"/>
      <c r="F1673" s="24"/>
      <c r="G1673" s="27" t="s">
        <v>36</v>
      </c>
    </row>
    <row r="1674" spans="3:7" x14ac:dyDescent="0.25">
      <c r="C1674" s="26" t="s">
        <v>6588</v>
      </c>
      <c r="D1674" s="27">
        <v>1864</v>
      </c>
      <c r="E1674" s="24"/>
      <c r="F1674" s="24"/>
      <c r="G1674" s="27" t="s">
        <v>36</v>
      </c>
    </row>
    <row r="1675" spans="3:7" x14ac:dyDescent="0.25">
      <c r="C1675" s="26" t="s">
        <v>6587</v>
      </c>
      <c r="D1675" s="27">
        <v>2269</v>
      </c>
      <c r="E1675" s="24"/>
      <c r="F1675" s="24"/>
      <c r="G1675" s="27" t="s">
        <v>34</v>
      </c>
    </row>
    <row r="1676" spans="3:7" x14ac:dyDescent="0.25">
      <c r="C1676" s="26" t="s">
        <v>6586</v>
      </c>
      <c r="D1676" s="27">
        <v>2453</v>
      </c>
      <c r="E1676" s="24"/>
      <c r="F1676" s="24"/>
      <c r="G1676" s="27" t="s">
        <v>34</v>
      </c>
    </row>
    <row r="1677" spans="3:7" x14ac:dyDescent="0.25">
      <c r="C1677" s="26" t="s">
        <v>6585</v>
      </c>
      <c r="D1677" s="27">
        <v>2429</v>
      </c>
      <c r="E1677" s="24"/>
      <c r="F1677" s="24"/>
      <c r="G1677" s="27" t="s">
        <v>34</v>
      </c>
    </row>
    <row r="1678" spans="3:7" x14ac:dyDescent="0.25">
      <c r="C1678" s="26" t="s">
        <v>6584</v>
      </c>
      <c r="D1678" s="27">
        <v>2477</v>
      </c>
      <c r="E1678" s="24"/>
      <c r="F1678" s="24"/>
      <c r="G1678" s="27" t="s">
        <v>34</v>
      </c>
    </row>
    <row r="1679" spans="3:7" x14ac:dyDescent="0.25">
      <c r="C1679" s="26" t="s">
        <v>6583</v>
      </c>
      <c r="D1679" s="27">
        <v>2704</v>
      </c>
      <c r="E1679" s="24"/>
      <c r="F1679" s="24"/>
      <c r="G1679" s="27" t="s">
        <v>34</v>
      </c>
    </row>
    <row r="1680" spans="3:7" x14ac:dyDescent="0.25">
      <c r="C1680" s="26" t="s">
        <v>6582</v>
      </c>
      <c r="D1680" s="27">
        <v>2355</v>
      </c>
      <c r="E1680" s="24"/>
      <c r="F1680" s="24"/>
      <c r="G1680" s="27" t="s">
        <v>34</v>
      </c>
    </row>
    <row r="1681" spans="3:7" x14ac:dyDescent="0.25">
      <c r="C1681" s="26" t="s">
        <v>6581</v>
      </c>
      <c r="D1681" s="27">
        <v>2359</v>
      </c>
      <c r="E1681" s="24"/>
      <c r="F1681" s="24"/>
      <c r="G1681" s="27" t="s">
        <v>34</v>
      </c>
    </row>
    <row r="1682" spans="3:7" x14ac:dyDescent="0.25">
      <c r="C1682" s="26" t="s">
        <v>6580</v>
      </c>
      <c r="D1682" s="27">
        <v>1088</v>
      </c>
      <c r="E1682" s="24"/>
      <c r="F1682" s="24"/>
      <c r="G1682" s="27" t="s">
        <v>35</v>
      </c>
    </row>
    <row r="1683" spans="3:7" x14ac:dyDescent="0.25">
      <c r="C1683" s="26" t="s">
        <v>6579</v>
      </c>
      <c r="D1683" s="27">
        <v>2792</v>
      </c>
      <c r="E1683" s="24"/>
      <c r="F1683" s="24"/>
      <c r="G1683" s="27" t="s">
        <v>34</v>
      </c>
    </row>
    <row r="1684" spans="3:7" x14ac:dyDescent="0.25">
      <c r="C1684" s="26" t="s">
        <v>6578</v>
      </c>
      <c r="D1684" s="27">
        <v>2680</v>
      </c>
      <c r="E1684" s="24"/>
      <c r="F1684" s="24"/>
      <c r="G1684" s="27" t="s">
        <v>34</v>
      </c>
    </row>
    <row r="1685" spans="3:7" x14ac:dyDescent="0.25">
      <c r="C1685" s="26" t="s">
        <v>6577</v>
      </c>
      <c r="D1685" s="27">
        <v>2134</v>
      </c>
      <c r="E1685" s="24"/>
      <c r="F1685" s="24"/>
      <c r="G1685" s="27" t="s">
        <v>34</v>
      </c>
    </row>
    <row r="1686" spans="3:7" x14ac:dyDescent="0.25">
      <c r="C1686" s="26" t="s">
        <v>6576</v>
      </c>
      <c r="D1686" s="27">
        <v>820</v>
      </c>
      <c r="E1686" s="24"/>
      <c r="F1686" s="24"/>
      <c r="G1686" s="27" t="s">
        <v>38</v>
      </c>
    </row>
    <row r="1687" spans="3:7" x14ac:dyDescent="0.25">
      <c r="C1687" s="26" t="s">
        <v>6575</v>
      </c>
      <c r="D1687" s="27">
        <v>1095</v>
      </c>
      <c r="E1687" s="24"/>
      <c r="F1687" s="24"/>
      <c r="G1687" s="27" t="s">
        <v>35</v>
      </c>
    </row>
    <row r="1688" spans="3:7" x14ac:dyDescent="0.25">
      <c r="C1688" s="26" t="s">
        <v>6574</v>
      </c>
      <c r="D1688" s="27">
        <v>2659</v>
      </c>
      <c r="E1688" s="24"/>
      <c r="F1688" s="24"/>
      <c r="G1688" s="27" t="s">
        <v>34</v>
      </c>
    </row>
    <row r="1689" spans="3:7" x14ac:dyDescent="0.25">
      <c r="C1689" s="26" t="s">
        <v>6573</v>
      </c>
      <c r="D1689" s="27">
        <v>1673</v>
      </c>
      <c r="E1689" s="24"/>
      <c r="F1689" s="24"/>
      <c r="G1689" s="27" t="s">
        <v>36</v>
      </c>
    </row>
    <row r="1690" spans="3:7" x14ac:dyDescent="0.25">
      <c r="C1690" s="26" t="s">
        <v>6572</v>
      </c>
      <c r="D1690" s="27">
        <v>1835</v>
      </c>
      <c r="E1690" s="24"/>
      <c r="F1690" s="24"/>
      <c r="G1690" s="27" t="s">
        <v>36</v>
      </c>
    </row>
    <row r="1691" spans="3:7" x14ac:dyDescent="0.25">
      <c r="C1691" s="26" t="s">
        <v>6571</v>
      </c>
      <c r="D1691" s="27">
        <v>1534</v>
      </c>
      <c r="E1691" s="24"/>
      <c r="F1691" s="24"/>
      <c r="G1691" s="27" t="s">
        <v>36</v>
      </c>
    </row>
    <row r="1692" spans="3:7" x14ac:dyDescent="0.25">
      <c r="C1692" s="26" t="s">
        <v>6570</v>
      </c>
      <c r="D1692" s="27">
        <v>2818</v>
      </c>
      <c r="E1692" s="24"/>
      <c r="F1692" s="24"/>
      <c r="G1692" s="27" t="s">
        <v>34</v>
      </c>
    </row>
    <row r="1693" spans="3:7" x14ac:dyDescent="0.25">
      <c r="C1693" s="26" t="s">
        <v>6569</v>
      </c>
      <c r="D1693" s="27">
        <v>2847</v>
      </c>
      <c r="E1693" s="24"/>
      <c r="F1693" s="24"/>
      <c r="G1693" s="27" t="s">
        <v>34</v>
      </c>
    </row>
    <row r="1694" spans="3:7" x14ac:dyDescent="0.25">
      <c r="C1694" s="26" t="s">
        <v>6568</v>
      </c>
      <c r="D1694" s="27">
        <v>2812</v>
      </c>
      <c r="E1694" s="24"/>
      <c r="F1694" s="24"/>
      <c r="G1694" s="27" t="s">
        <v>34</v>
      </c>
    </row>
    <row r="1695" spans="3:7" x14ac:dyDescent="0.25">
      <c r="C1695" s="26" t="s">
        <v>6567</v>
      </c>
      <c r="D1695" s="27">
        <v>2655</v>
      </c>
      <c r="E1695" s="24"/>
      <c r="F1695" s="24"/>
      <c r="G1695" s="27" t="s">
        <v>34</v>
      </c>
    </row>
    <row r="1696" spans="3:7" x14ac:dyDescent="0.25">
      <c r="C1696" s="26" t="s">
        <v>6566</v>
      </c>
      <c r="D1696" s="27">
        <v>2383</v>
      </c>
      <c r="E1696" s="24"/>
      <c r="F1696" s="24"/>
      <c r="G1696" s="27" t="s">
        <v>34</v>
      </c>
    </row>
    <row r="1697" spans="3:7" x14ac:dyDescent="0.25">
      <c r="C1697" s="26" t="s">
        <v>6565</v>
      </c>
      <c r="D1697" s="27">
        <v>1782</v>
      </c>
      <c r="E1697" s="24"/>
      <c r="F1697" s="24"/>
      <c r="G1697" s="27" t="s">
        <v>36</v>
      </c>
    </row>
    <row r="1698" spans="3:7" x14ac:dyDescent="0.25">
      <c r="C1698" s="26" t="s">
        <v>6564</v>
      </c>
      <c r="D1698" s="27">
        <v>2750</v>
      </c>
      <c r="E1698" s="24"/>
      <c r="F1698" s="24"/>
      <c r="G1698" s="27" t="s">
        <v>34</v>
      </c>
    </row>
    <row r="1699" spans="3:7" x14ac:dyDescent="0.25">
      <c r="C1699" s="26" t="s">
        <v>6563</v>
      </c>
      <c r="D1699" s="27">
        <v>2689</v>
      </c>
      <c r="E1699" s="24"/>
      <c r="F1699" s="24"/>
      <c r="G1699" s="27" t="s">
        <v>34</v>
      </c>
    </row>
    <row r="1700" spans="3:7" x14ac:dyDescent="0.25">
      <c r="C1700" s="26" t="s">
        <v>6562</v>
      </c>
      <c r="D1700" s="27">
        <v>2567</v>
      </c>
      <c r="E1700" s="24"/>
      <c r="F1700" s="24"/>
      <c r="G1700" s="27" t="s">
        <v>34</v>
      </c>
    </row>
    <row r="1701" spans="3:7" x14ac:dyDescent="0.25">
      <c r="C1701" s="26" t="s">
        <v>6561</v>
      </c>
      <c r="D1701" s="27">
        <v>2541</v>
      </c>
      <c r="E1701" s="24"/>
      <c r="F1701" s="24"/>
      <c r="G1701" s="27" t="s">
        <v>34</v>
      </c>
    </row>
    <row r="1702" spans="3:7" x14ac:dyDescent="0.25">
      <c r="C1702" s="26" t="s">
        <v>6560</v>
      </c>
      <c r="D1702" s="27">
        <v>2389</v>
      </c>
      <c r="E1702" s="24"/>
      <c r="F1702" s="24"/>
      <c r="G1702" s="27" t="s">
        <v>34</v>
      </c>
    </row>
    <row r="1703" spans="3:7" x14ac:dyDescent="0.25">
      <c r="C1703" s="26" t="s">
        <v>6559</v>
      </c>
      <c r="D1703" s="27">
        <v>1966</v>
      </c>
      <c r="E1703" s="24"/>
      <c r="F1703" s="24"/>
      <c r="G1703" s="27" t="s">
        <v>36</v>
      </c>
    </row>
    <row r="1704" spans="3:7" x14ac:dyDescent="0.25">
      <c r="C1704" s="26" t="s">
        <v>6558</v>
      </c>
      <c r="D1704" s="27">
        <v>2690</v>
      </c>
      <c r="E1704" s="24"/>
      <c r="F1704" s="24"/>
      <c r="G1704" s="27" t="s">
        <v>34</v>
      </c>
    </row>
    <row r="1705" spans="3:7" x14ac:dyDescent="0.25">
      <c r="C1705" s="26" t="s">
        <v>6557</v>
      </c>
      <c r="D1705" s="27">
        <v>2585</v>
      </c>
      <c r="E1705" s="24"/>
      <c r="F1705" s="24"/>
      <c r="G1705" s="27" t="s">
        <v>34</v>
      </c>
    </row>
    <row r="1706" spans="3:7" x14ac:dyDescent="0.25">
      <c r="C1706" s="26" t="s">
        <v>6556</v>
      </c>
      <c r="D1706" s="27">
        <v>2939</v>
      </c>
      <c r="E1706" s="24"/>
      <c r="F1706" s="24"/>
      <c r="G1706" s="27" t="s">
        <v>34</v>
      </c>
    </row>
    <row r="1707" spans="3:7" x14ac:dyDescent="0.25">
      <c r="C1707" s="26" t="s">
        <v>6555</v>
      </c>
      <c r="D1707" s="27">
        <v>2623</v>
      </c>
      <c r="E1707" s="24"/>
      <c r="F1707" s="24"/>
      <c r="G1707" s="27" t="s">
        <v>34</v>
      </c>
    </row>
    <row r="1708" spans="3:7" x14ac:dyDescent="0.25">
      <c r="C1708" s="26" t="s">
        <v>6554</v>
      </c>
      <c r="D1708" s="27">
        <v>2650</v>
      </c>
      <c r="E1708" s="24"/>
      <c r="F1708" s="24"/>
      <c r="G1708" s="27" t="s">
        <v>34</v>
      </c>
    </row>
    <row r="1709" spans="3:7" x14ac:dyDescent="0.25">
      <c r="C1709" s="26" t="s">
        <v>6553</v>
      </c>
      <c r="D1709" s="27">
        <v>2707</v>
      </c>
      <c r="E1709" s="24"/>
      <c r="F1709" s="24"/>
      <c r="G1709" s="27" t="s">
        <v>34</v>
      </c>
    </row>
    <row r="1710" spans="3:7" x14ac:dyDescent="0.25">
      <c r="C1710" s="26" t="s">
        <v>6552</v>
      </c>
      <c r="D1710" s="27">
        <v>2673</v>
      </c>
      <c r="E1710" s="24"/>
      <c r="F1710" s="24"/>
      <c r="G1710" s="27" t="s">
        <v>34</v>
      </c>
    </row>
    <row r="1711" spans="3:7" x14ac:dyDescent="0.25">
      <c r="C1711" s="26" t="s">
        <v>6551</v>
      </c>
      <c r="D1711" s="27">
        <v>2648</v>
      </c>
      <c r="E1711" s="24"/>
      <c r="F1711" s="24"/>
      <c r="G1711" s="27" t="s">
        <v>34</v>
      </c>
    </row>
    <row r="1712" spans="3:7" x14ac:dyDescent="0.25">
      <c r="C1712" s="26" t="s">
        <v>6550</v>
      </c>
      <c r="D1712" s="27">
        <v>2598</v>
      </c>
      <c r="E1712" s="24"/>
      <c r="F1712" s="24"/>
      <c r="G1712" s="27" t="s">
        <v>34</v>
      </c>
    </row>
    <row r="1713" spans="3:7" x14ac:dyDescent="0.25">
      <c r="C1713" s="26" t="s">
        <v>6549</v>
      </c>
      <c r="D1713" s="27">
        <v>2869</v>
      </c>
      <c r="E1713" s="24"/>
      <c r="F1713" s="24"/>
      <c r="G1713" s="27" t="s">
        <v>34</v>
      </c>
    </row>
    <row r="1714" spans="3:7" x14ac:dyDescent="0.25">
      <c r="C1714" s="26" t="s">
        <v>6548</v>
      </c>
      <c r="D1714" s="27">
        <v>2842</v>
      </c>
      <c r="E1714" s="24"/>
      <c r="F1714" s="24"/>
      <c r="G1714" s="27" t="s">
        <v>34</v>
      </c>
    </row>
    <row r="1715" spans="3:7" x14ac:dyDescent="0.25">
      <c r="C1715" s="26" t="s">
        <v>6547</v>
      </c>
      <c r="D1715" s="27">
        <v>2185</v>
      </c>
      <c r="E1715" s="24"/>
      <c r="F1715" s="24"/>
      <c r="G1715" s="27" t="s">
        <v>34</v>
      </c>
    </row>
    <row r="1716" spans="3:7" x14ac:dyDescent="0.25">
      <c r="C1716" s="26" t="s">
        <v>6546</v>
      </c>
      <c r="D1716" s="27">
        <v>2388</v>
      </c>
      <c r="E1716" s="24"/>
      <c r="F1716" s="24"/>
      <c r="G1716" s="27" t="s">
        <v>34</v>
      </c>
    </row>
    <row r="1717" spans="3:7" x14ac:dyDescent="0.25">
      <c r="C1717" s="26" t="s">
        <v>6545</v>
      </c>
      <c r="D1717" s="27">
        <v>2326</v>
      </c>
      <c r="E1717" s="24"/>
      <c r="F1717" s="24"/>
      <c r="G1717" s="27" t="s">
        <v>34</v>
      </c>
    </row>
    <row r="1718" spans="3:7" x14ac:dyDescent="0.25">
      <c r="C1718" s="26" t="s">
        <v>6544</v>
      </c>
      <c r="D1718" s="27">
        <v>2054</v>
      </c>
      <c r="E1718" s="24"/>
      <c r="F1718" s="24"/>
      <c r="G1718" s="27" t="s">
        <v>36</v>
      </c>
    </row>
    <row r="1719" spans="3:7" x14ac:dyDescent="0.25">
      <c r="C1719" s="26" t="s">
        <v>6543</v>
      </c>
      <c r="D1719" s="27">
        <v>2522</v>
      </c>
      <c r="E1719" s="24"/>
      <c r="F1719" s="24"/>
      <c r="G1719" s="27" t="s">
        <v>34</v>
      </c>
    </row>
    <row r="1720" spans="3:7" x14ac:dyDescent="0.25">
      <c r="C1720" s="26" t="s">
        <v>6542</v>
      </c>
      <c r="D1720" s="27">
        <v>1916</v>
      </c>
      <c r="E1720" s="24"/>
      <c r="F1720" s="24"/>
      <c r="G1720" s="27" t="s">
        <v>36</v>
      </c>
    </row>
    <row r="1721" spans="3:7" x14ac:dyDescent="0.25">
      <c r="C1721" s="26" t="s">
        <v>6541</v>
      </c>
      <c r="D1721" s="27">
        <v>3075</v>
      </c>
      <c r="E1721" s="24"/>
      <c r="F1721" s="24"/>
      <c r="G1721" s="27" t="s">
        <v>37</v>
      </c>
    </row>
    <row r="1722" spans="3:7" x14ac:dyDescent="0.25">
      <c r="C1722" s="26" t="s">
        <v>6540</v>
      </c>
      <c r="D1722" s="27">
        <v>2080</v>
      </c>
      <c r="E1722" s="24"/>
      <c r="F1722" s="24"/>
      <c r="G1722" s="27" t="s">
        <v>36</v>
      </c>
    </row>
    <row r="1723" spans="3:7" x14ac:dyDescent="0.25">
      <c r="C1723" s="26" t="s">
        <v>6539</v>
      </c>
      <c r="D1723" s="27">
        <v>2756</v>
      </c>
      <c r="E1723" s="24"/>
      <c r="F1723" s="24"/>
      <c r="G1723" s="27" t="s">
        <v>34</v>
      </c>
    </row>
    <row r="1724" spans="3:7" x14ac:dyDescent="0.25">
      <c r="C1724" s="26" t="s">
        <v>6538</v>
      </c>
      <c r="D1724" s="27">
        <v>2641</v>
      </c>
      <c r="E1724" s="24"/>
      <c r="F1724" s="24"/>
      <c r="G1724" s="27" t="s">
        <v>34</v>
      </c>
    </row>
    <row r="1725" spans="3:7" x14ac:dyDescent="0.25">
      <c r="C1725" s="26" t="s">
        <v>6537</v>
      </c>
      <c r="D1725" s="27">
        <v>2189</v>
      </c>
      <c r="E1725" s="24"/>
      <c r="F1725" s="24"/>
      <c r="G1725" s="27" t="s">
        <v>34</v>
      </c>
    </row>
    <row r="1726" spans="3:7" x14ac:dyDescent="0.25">
      <c r="C1726" s="26" t="s">
        <v>6536</v>
      </c>
      <c r="D1726" s="27">
        <v>2006</v>
      </c>
      <c r="E1726" s="24"/>
      <c r="F1726" s="24"/>
      <c r="G1726" s="27" t="s">
        <v>36</v>
      </c>
    </row>
    <row r="1727" spans="3:7" x14ac:dyDescent="0.25">
      <c r="C1727" s="26" t="s">
        <v>6535</v>
      </c>
      <c r="D1727" s="27">
        <v>3012</v>
      </c>
      <c r="E1727" s="24"/>
      <c r="F1727" s="24"/>
      <c r="G1727" s="27" t="s">
        <v>37</v>
      </c>
    </row>
    <row r="1728" spans="3:7" x14ac:dyDescent="0.25">
      <c r="C1728" s="26" t="s">
        <v>6534</v>
      </c>
      <c r="D1728" s="27">
        <v>2552</v>
      </c>
      <c r="E1728" s="24"/>
      <c r="F1728" s="24"/>
      <c r="G1728" s="27" t="s">
        <v>34</v>
      </c>
    </row>
    <row r="1729" spans="3:7" x14ac:dyDescent="0.25">
      <c r="C1729" s="26" t="s">
        <v>6533</v>
      </c>
      <c r="D1729" s="27">
        <v>2538</v>
      </c>
      <c r="E1729" s="24"/>
      <c r="F1729" s="24"/>
      <c r="G1729" s="27" t="s">
        <v>34</v>
      </c>
    </row>
    <row r="1730" spans="3:7" x14ac:dyDescent="0.25">
      <c r="C1730" s="26" t="s">
        <v>6532</v>
      </c>
      <c r="D1730" s="27">
        <v>1021</v>
      </c>
      <c r="E1730" s="24"/>
      <c r="F1730" s="24"/>
      <c r="G1730" s="27" t="s">
        <v>35</v>
      </c>
    </row>
    <row r="1731" spans="3:7" x14ac:dyDescent="0.25">
      <c r="C1731" s="26" t="s">
        <v>6531</v>
      </c>
      <c r="D1731" s="27">
        <v>2443</v>
      </c>
      <c r="E1731" s="24"/>
      <c r="F1731" s="24"/>
      <c r="G1731" s="27" t="s">
        <v>34</v>
      </c>
    </row>
    <row r="1732" spans="3:7" x14ac:dyDescent="0.25">
      <c r="C1732" s="26" t="s">
        <v>6530</v>
      </c>
      <c r="D1732" s="27">
        <v>2415</v>
      </c>
      <c r="E1732" s="24"/>
      <c r="F1732" s="24"/>
      <c r="G1732" s="27" t="s">
        <v>34</v>
      </c>
    </row>
    <row r="1733" spans="3:7" x14ac:dyDescent="0.25">
      <c r="C1733" s="26" t="s">
        <v>6529</v>
      </c>
      <c r="D1733" s="27">
        <v>3371</v>
      </c>
      <c r="E1733" s="24"/>
      <c r="F1733" s="24"/>
      <c r="G1733" s="27" t="s">
        <v>37</v>
      </c>
    </row>
    <row r="1734" spans="3:7" x14ac:dyDescent="0.25">
      <c r="C1734" s="26" t="s">
        <v>6528</v>
      </c>
      <c r="D1734" s="27">
        <v>3750</v>
      </c>
      <c r="E1734" s="24"/>
      <c r="F1734" s="24"/>
      <c r="G1734" s="27" t="s">
        <v>37</v>
      </c>
    </row>
    <row r="1735" spans="3:7" x14ac:dyDescent="0.25">
      <c r="C1735" s="26" t="s">
        <v>6527</v>
      </c>
      <c r="D1735" s="27">
        <v>3955</v>
      </c>
      <c r="E1735" s="24"/>
      <c r="F1735" s="24"/>
      <c r="G1735" s="27" t="s">
        <v>37</v>
      </c>
    </row>
    <row r="1736" spans="3:7" x14ac:dyDescent="0.25">
      <c r="C1736" s="26" t="s">
        <v>6526</v>
      </c>
      <c r="D1736" s="27">
        <v>2388</v>
      </c>
      <c r="E1736" s="24"/>
      <c r="F1736" s="24"/>
      <c r="G1736" s="27" t="s">
        <v>34</v>
      </c>
    </row>
    <row r="1737" spans="3:7" x14ac:dyDescent="0.25">
      <c r="C1737" s="26" t="s">
        <v>6525</v>
      </c>
      <c r="D1737" s="27">
        <v>1726</v>
      </c>
      <c r="E1737" s="24"/>
      <c r="F1737" s="24"/>
      <c r="G1737" s="27" t="s">
        <v>36</v>
      </c>
    </row>
    <row r="1738" spans="3:7" x14ac:dyDescent="0.25">
      <c r="C1738" s="26" t="s">
        <v>6524</v>
      </c>
      <c r="D1738" s="27">
        <v>1809</v>
      </c>
      <c r="E1738" s="24"/>
      <c r="F1738" s="24"/>
      <c r="G1738" s="27" t="s">
        <v>36</v>
      </c>
    </row>
    <row r="1739" spans="3:7" x14ac:dyDescent="0.25">
      <c r="C1739" s="26" t="s">
        <v>6523</v>
      </c>
      <c r="D1739" s="27">
        <v>2273</v>
      </c>
      <c r="E1739" s="24"/>
      <c r="F1739" s="24"/>
      <c r="G1739" s="27" t="s">
        <v>34</v>
      </c>
    </row>
    <row r="1740" spans="3:7" x14ac:dyDescent="0.25">
      <c r="C1740" s="26" t="s">
        <v>6522</v>
      </c>
      <c r="D1740" s="27">
        <v>2035</v>
      </c>
      <c r="E1740" s="24"/>
      <c r="F1740" s="24"/>
      <c r="G1740" s="27" t="s">
        <v>36</v>
      </c>
    </row>
    <row r="1741" spans="3:7" x14ac:dyDescent="0.25">
      <c r="C1741" s="26" t="s">
        <v>6521</v>
      </c>
      <c r="D1741" s="27">
        <v>1755</v>
      </c>
      <c r="E1741" s="24"/>
      <c r="F1741" s="24"/>
      <c r="G1741" s="27" t="s">
        <v>36</v>
      </c>
    </row>
    <row r="1742" spans="3:7" x14ac:dyDescent="0.25">
      <c r="C1742" s="26" t="s">
        <v>6520</v>
      </c>
      <c r="D1742" s="27">
        <v>3730</v>
      </c>
      <c r="E1742" s="24"/>
      <c r="F1742" s="24"/>
      <c r="G1742" s="27" t="s">
        <v>37</v>
      </c>
    </row>
    <row r="1743" spans="3:7" x14ac:dyDescent="0.25">
      <c r="C1743" s="26" t="s">
        <v>6519</v>
      </c>
      <c r="D1743" s="27">
        <v>2882</v>
      </c>
      <c r="E1743" s="24"/>
      <c r="F1743" s="24"/>
      <c r="G1743" s="27" t="s">
        <v>34</v>
      </c>
    </row>
    <row r="1744" spans="3:7" x14ac:dyDescent="0.25">
      <c r="C1744" s="26" t="s">
        <v>6518</v>
      </c>
      <c r="D1744" s="27">
        <v>2355</v>
      </c>
      <c r="E1744" s="24"/>
      <c r="F1744" s="24"/>
      <c r="G1744" s="27" t="s">
        <v>34</v>
      </c>
    </row>
    <row r="1745" spans="3:7" x14ac:dyDescent="0.25">
      <c r="C1745" s="26" t="s">
        <v>6517</v>
      </c>
      <c r="D1745" s="27">
        <v>2262</v>
      </c>
      <c r="E1745" s="24"/>
      <c r="F1745" s="24"/>
      <c r="G1745" s="27" t="s">
        <v>34</v>
      </c>
    </row>
    <row r="1746" spans="3:7" x14ac:dyDescent="0.25">
      <c r="C1746" s="26" t="s">
        <v>6516</v>
      </c>
      <c r="D1746" s="27">
        <v>2273</v>
      </c>
      <c r="E1746" s="24"/>
      <c r="F1746" s="24"/>
      <c r="G1746" s="27" t="s">
        <v>34</v>
      </c>
    </row>
    <row r="1747" spans="3:7" x14ac:dyDescent="0.25">
      <c r="C1747" s="26" t="s">
        <v>6515</v>
      </c>
      <c r="D1747" s="27">
        <v>1504</v>
      </c>
      <c r="E1747" s="24"/>
      <c r="F1747" s="24"/>
      <c r="G1747" s="27" t="s">
        <v>36</v>
      </c>
    </row>
    <row r="1748" spans="3:7" x14ac:dyDescent="0.25">
      <c r="C1748" s="26" t="s">
        <v>6514</v>
      </c>
      <c r="D1748" s="27">
        <v>2680</v>
      </c>
      <c r="E1748" s="24"/>
      <c r="F1748" s="24"/>
      <c r="G1748" s="27" t="s">
        <v>34</v>
      </c>
    </row>
    <row r="1749" spans="3:7" x14ac:dyDescent="0.25">
      <c r="C1749" s="26" t="s">
        <v>6513</v>
      </c>
      <c r="D1749" s="27">
        <v>2355</v>
      </c>
      <c r="E1749" s="24"/>
      <c r="F1749" s="24"/>
      <c r="G1749" s="27" t="s">
        <v>34</v>
      </c>
    </row>
    <row r="1750" spans="3:7" x14ac:dyDescent="0.25">
      <c r="C1750" s="26" t="s">
        <v>6512</v>
      </c>
      <c r="D1750" s="27">
        <v>2818</v>
      </c>
      <c r="E1750" s="24"/>
      <c r="F1750" s="24"/>
      <c r="G1750" s="27" t="s">
        <v>34</v>
      </c>
    </row>
    <row r="1751" spans="3:7" x14ac:dyDescent="0.25">
      <c r="C1751" s="26" t="s">
        <v>6511</v>
      </c>
      <c r="D1751" s="27">
        <v>2441</v>
      </c>
      <c r="E1751" s="24"/>
      <c r="F1751" s="24"/>
      <c r="G1751" s="27" t="s">
        <v>34</v>
      </c>
    </row>
    <row r="1752" spans="3:7" x14ac:dyDescent="0.25">
      <c r="C1752" s="26" t="s">
        <v>6510</v>
      </c>
      <c r="D1752" s="27">
        <v>3182</v>
      </c>
      <c r="E1752" s="24"/>
      <c r="F1752" s="24"/>
      <c r="G1752" s="27" t="s">
        <v>37</v>
      </c>
    </row>
    <row r="1753" spans="3:7" x14ac:dyDescent="0.25">
      <c r="C1753" s="26" t="s">
        <v>6509</v>
      </c>
      <c r="D1753" s="27">
        <v>2934</v>
      </c>
      <c r="E1753" s="24"/>
      <c r="F1753" s="24"/>
      <c r="G1753" s="27" t="s">
        <v>34</v>
      </c>
    </row>
    <row r="1754" spans="3:7" x14ac:dyDescent="0.25">
      <c r="C1754" s="26" t="s">
        <v>6508</v>
      </c>
      <c r="D1754" s="27">
        <v>2511</v>
      </c>
      <c r="E1754" s="24"/>
      <c r="F1754" s="24"/>
      <c r="G1754" s="27" t="s">
        <v>34</v>
      </c>
    </row>
    <row r="1755" spans="3:7" x14ac:dyDescent="0.25">
      <c r="C1755" s="26" t="s">
        <v>6507</v>
      </c>
      <c r="D1755" s="27">
        <v>2099</v>
      </c>
      <c r="E1755" s="24"/>
      <c r="F1755" s="24"/>
      <c r="G1755" s="27" t="s">
        <v>36</v>
      </c>
    </row>
    <row r="1756" spans="3:7" x14ac:dyDescent="0.25">
      <c r="C1756" s="26" t="s">
        <v>6506</v>
      </c>
      <c r="D1756" s="27">
        <v>2545</v>
      </c>
      <c r="E1756" s="24"/>
      <c r="F1756" s="24"/>
      <c r="G1756" s="27" t="s">
        <v>34</v>
      </c>
    </row>
    <row r="1757" spans="3:7" x14ac:dyDescent="0.25">
      <c r="C1757" s="26" t="s">
        <v>6505</v>
      </c>
      <c r="D1757" s="27">
        <v>2585</v>
      </c>
      <c r="E1757" s="24"/>
      <c r="F1757" s="24"/>
      <c r="G1757" s="27" t="s">
        <v>34</v>
      </c>
    </row>
    <row r="1758" spans="3:7" x14ac:dyDescent="0.25">
      <c r="C1758" s="26" t="s">
        <v>6504</v>
      </c>
      <c r="D1758" s="27">
        <v>2695</v>
      </c>
      <c r="E1758" s="24"/>
      <c r="F1758" s="24"/>
      <c r="G1758" s="27" t="s">
        <v>34</v>
      </c>
    </row>
    <row r="1759" spans="3:7" x14ac:dyDescent="0.25">
      <c r="C1759" s="26" t="s">
        <v>6503</v>
      </c>
      <c r="D1759" s="27">
        <v>2689</v>
      </c>
      <c r="E1759" s="24"/>
      <c r="F1759" s="24"/>
      <c r="G1759" s="27" t="s">
        <v>34</v>
      </c>
    </row>
    <row r="1760" spans="3:7" x14ac:dyDescent="0.25">
      <c r="C1760" s="26" t="s">
        <v>6502</v>
      </c>
      <c r="D1760" s="27">
        <v>1354</v>
      </c>
      <c r="E1760" s="24"/>
      <c r="F1760" s="24"/>
      <c r="G1760" s="27" t="s">
        <v>35</v>
      </c>
    </row>
    <row r="1761" spans="3:7" x14ac:dyDescent="0.25">
      <c r="C1761" s="26" t="s">
        <v>6501</v>
      </c>
      <c r="D1761" s="27">
        <v>2626</v>
      </c>
      <c r="E1761" s="24"/>
      <c r="F1761" s="24"/>
      <c r="G1761" s="27" t="s">
        <v>34</v>
      </c>
    </row>
    <row r="1762" spans="3:7" x14ac:dyDescent="0.25">
      <c r="C1762" s="26" t="s">
        <v>6500</v>
      </c>
      <c r="D1762" s="27">
        <v>1958</v>
      </c>
      <c r="E1762" s="24"/>
      <c r="F1762" s="24"/>
      <c r="G1762" s="27" t="s">
        <v>36</v>
      </c>
    </row>
    <row r="1763" spans="3:7" x14ac:dyDescent="0.25">
      <c r="C1763" s="26" t="s">
        <v>6499</v>
      </c>
      <c r="D1763" s="27">
        <v>3236</v>
      </c>
      <c r="E1763" s="24"/>
      <c r="F1763" s="24"/>
      <c r="G1763" s="27" t="s">
        <v>37</v>
      </c>
    </row>
    <row r="1764" spans="3:7" x14ac:dyDescent="0.25">
      <c r="C1764" s="26" t="s">
        <v>6498</v>
      </c>
      <c r="D1764" s="27">
        <v>2127</v>
      </c>
      <c r="E1764" s="24"/>
      <c r="F1764" s="24"/>
      <c r="G1764" s="27" t="s">
        <v>34</v>
      </c>
    </row>
    <row r="1765" spans="3:7" x14ac:dyDescent="0.25">
      <c r="C1765" s="26" t="s">
        <v>6497</v>
      </c>
      <c r="D1765" s="27">
        <v>2016</v>
      </c>
      <c r="E1765" s="24"/>
      <c r="F1765" s="24"/>
      <c r="G1765" s="27" t="s">
        <v>36</v>
      </c>
    </row>
    <row r="1766" spans="3:7" x14ac:dyDescent="0.25">
      <c r="C1766" s="26" t="s">
        <v>6496</v>
      </c>
      <c r="D1766" s="27">
        <v>2234</v>
      </c>
      <c r="E1766" s="24"/>
      <c r="F1766" s="24"/>
      <c r="G1766" s="27" t="s">
        <v>34</v>
      </c>
    </row>
    <row r="1767" spans="3:7" x14ac:dyDescent="0.25">
      <c r="C1767" s="26" t="s">
        <v>6495</v>
      </c>
      <c r="D1767" s="27">
        <v>1733</v>
      </c>
      <c r="E1767" s="24"/>
      <c r="F1767" s="24"/>
      <c r="G1767" s="27" t="s">
        <v>36</v>
      </c>
    </row>
    <row r="1768" spans="3:7" x14ac:dyDescent="0.25">
      <c r="C1768" s="26" t="s">
        <v>6494</v>
      </c>
      <c r="D1768" s="27">
        <v>2144</v>
      </c>
      <c r="E1768" s="24"/>
      <c r="F1768" s="24"/>
      <c r="G1768" s="27" t="s">
        <v>34</v>
      </c>
    </row>
    <row r="1769" spans="3:7" x14ac:dyDescent="0.25">
      <c r="C1769" s="26" t="s">
        <v>6493</v>
      </c>
      <c r="D1769" s="27">
        <v>2688</v>
      </c>
      <c r="E1769" s="24"/>
      <c r="F1769" s="24"/>
      <c r="G1769" s="27" t="s">
        <v>34</v>
      </c>
    </row>
    <row r="1770" spans="3:7" x14ac:dyDescent="0.25">
      <c r="C1770" s="26" t="s">
        <v>6492</v>
      </c>
      <c r="D1770" s="27">
        <v>1755</v>
      </c>
      <c r="E1770" s="24"/>
      <c r="F1770" s="24"/>
      <c r="G1770" s="27" t="s">
        <v>36</v>
      </c>
    </row>
    <row r="1771" spans="3:7" x14ac:dyDescent="0.25">
      <c r="C1771" s="26" t="s">
        <v>6491</v>
      </c>
      <c r="D1771" s="27">
        <v>3483</v>
      </c>
      <c r="E1771" s="24"/>
      <c r="F1771" s="24"/>
      <c r="G1771" s="27" t="s">
        <v>37</v>
      </c>
    </row>
    <row r="1772" spans="3:7" x14ac:dyDescent="0.25">
      <c r="C1772" s="26" t="s">
        <v>6490</v>
      </c>
      <c r="D1772" s="27">
        <v>1698</v>
      </c>
      <c r="E1772" s="24"/>
      <c r="F1772" s="24"/>
      <c r="G1772" s="27" t="s">
        <v>36</v>
      </c>
    </row>
    <row r="1773" spans="3:7" x14ac:dyDescent="0.25">
      <c r="C1773" s="26" t="s">
        <v>6489</v>
      </c>
      <c r="D1773" s="27">
        <v>2317</v>
      </c>
      <c r="E1773" s="24"/>
      <c r="F1773" s="24"/>
      <c r="G1773" s="27" t="s">
        <v>34</v>
      </c>
    </row>
    <row r="1774" spans="3:7" x14ac:dyDescent="0.25">
      <c r="C1774" s="26" t="s">
        <v>6488</v>
      </c>
      <c r="D1774" s="27">
        <v>2606</v>
      </c>
      <c r="E1774" s="24"/>
      <c r="F1774" s="24"/>
      <c r="G1774" s="27" t="s">
        <v>34</v>
      </c>
    </row>
    <row r="1775" spans="3:7" x14ac:dyDescent="0.25">
      <c r="C1775" s="26" t="s">
        <v>6487</v>
      </c>
      <c r="D1775" s="27">
        <v>2217</v>
      </c>
      <c r="E1775" s="24"/>
      <c r="F1775" s="24"/>
      <c r="G1775" s="27" t="s">
        <v>34</v>
      </c>
    </row>
    <row r="1776" spans="3:7" x14ac:dyDescent="0.25">
      <c r="C1776" s="26" t="s">
        <v>6486</v>
      </c>
      <c r="D1776" s="27">
        <v>2502</v>
      </c>
      <c r="E1776" s="24"/>
      <c r="F1776" s="24"/>
      <c r="G1776" s="27" t="s">
        <v>34</v>
      </c>
    </row>
    <row r="1777" spans="3:7" x14ac:dyDescent="0.25">
      <c r="C1777" s="26" t="s">
        <v>6485</v>
      </c>
      <c r="D1777" s="27">
        <v>2358</v>
      </c>
      <c r="E1777" s="24"/>
      <c r="F1777" s="24"/>
      <c r="G1777" s="27" t="s">
        <v>34</v>
      </c>
    </row>
    <row r="1778" spans="3:7" x14ac:dyDescent="0.25">
      <c r="C1778" s="26" t="s">
        <v>6484</v>
      </c>
      <c r="D1778" s="27">
        <v>2113</v>
      </c>
      <c r="E1778" s="24"/>
      <c r="F1778" s="24"/>
      <c r="G1778" s="27" t="s">
        <v>34</v>
      </c>
    </row>
    <row r="1779" spans="3:7" x14ac:dyDescent="0.25">
      <c r="C1779" s="26" t="s">
        <v>6483</v>
      </c>
      <c r="D1779" s="27">
        <v>1603</v>
      </c>
      <c r="E1779" s="24"/>
      <c r="F1779" s="24"/>
      <c r="G1779" s="27" t="s">
        <v>36</v>
      </c>
    </row>
    <row r="1780" spans="3:7" x14ac:dyDescent="0.25">
      <c r="C1780" s="26" t="s">
        <v>6482</v>
      </c>
      <c r="D1780" s="27">
        <v>1999</v>
      </c>
      <c r="E1780" s="24"/>
      <c r="F1780" s="24"/>
      <c r="G1780" s="27" t="s">
        <v>36</v>
      </c>
    </row>
    <row r="1781" spans="3:7" x14ac:dyDescent="0.25">
      <c r="C1781" s="26" t="s">
        <v>6481</v>
      </c>
      <c r="D1781" s="27">
        <v>4108</v>
      </c>
      <c r="E1781" s="24"/>
      <c r="F1781" s="24"/>
      <c r="G1781" s="27" t="s">
        <v>37</v>
      </c>
    </row>
    <row r="1782" spans="3:7" x14ac:dyDescent="0.25">
      <c r="C1782" s="26" t="s">
        <v>6480</v>
      </c>
      <c r="D1782" s="27">
        <v>2552</v>
      </c>
      <c r="E1782" s="24"/>
      <c r="F1782" s="24"/>
      <c r="G1782" s="27" t="s">
        <v>34</v>
      </c>
    </row>
    <row r="1783" spans="3:7" x14ac:dyDescent="0.25">
      <c r="C1783" s="26" t="s">
        <v>6479</v>
      </c>
      <c r="D1783" s="27">
        <v>2586</v>
      </c>
      <c r="E1783" s="24"/>
      <c r="F1783" s="24"/>
      <c r="G1783" s="27" t="s">
        <v>34</v>
      </c>
    </row>
    <row r="1784" spans="3:7" x14ac:dyDescent="0.25">
      <c r="C1784" s="26" t="s">
        <v>6478</v>
      </c>
      <c r="D1784" s="27">
        <v>1040</v>
      </c>
      <c r="E1784" s="24"/>
      <c r="F1784" s="24"/>
      <c r="G1784" s="27" t="s">
        <v>35</v>
      </c>
    </row>
    <row r="1785" spans="3:7" x14ac:dyDescent="0.25">
      <c r="C1785" s="26" t="s">
        <v>6477</v>
      </c>
      <c r="D1785" s="27">
        <v>2572</v>
      </c>
      <c r="E1785" s="24"/>
      <c r="F1785" s="24"/>
      <c r="G1785" s="27" t="s">
        <v>34</v>
      </c>
    </row>
    <row r="1786" spans="3:7" x14ac:dyDescent="0.25">
      <c r="C1786" s="26" t="s">
        <v>6476</v>
      </c>
      <c r="D1786" s="27">
        <v>2600</v>
      </c>
      <c r="E1786" s="24"/>
      <c r="F1786" s="24"/>
      <c r="G1786" s="27" t="s">
        <v>34</v>
      </c>
    </row>
    <row r="1787" spans="3:7" x14ac:dyDescent="0.25">
      <c r="C1787" s="26" t="s">
        <v>6475</v>
      </c>
      <c r="D1787" s="27">
        <v>2577</v>
      </c>
      <c r="E1787" s="24"/>
      <c r="F1787" s="24"/>
      <c r="G1787" s="27" t="s">
        <v>34</v>
      </c>
    </row>
    <row r="1788" spans="3:7" x14ac:dyDescent="0.25">
      <c r="C1788" s="26" t="s">
        <v>6474</v>
      </c>
      <c r="D1788" s="27">
        <v>1384</v>
      </c>
      <c r="E1788" s="24"/>
      <c r="F1788" s="24"/>
      <c r="G1788" s="27" t="s">
        <v>35</v>
      </c>
    </row>
    <row r="1789" spans="3:7" x14ac:dyDescent="0.25">
      <c r="C1789" s="26" t="s">
        <v>6473</v>
      </c>
      <c r="D1789" s="27">
        <v>2505</v>
      </c>
      <c r="E1789" s="24"/>
      <c r="F1789" s="24"/>
      <c r="G1789" s="27" t="s">
        <v>34</v>
      </c>
    </row>
    <row r="1790" spans="3:7" x14ac:dyDescent="0.25">
      <c r="C1790" s="26" t="s">
        <v>6472</v>
      </c>
      <c r="D1790" s="27">
        <v>3206</v>
      </c>
      <c r="E1790" s="24"/>
      <c r="F1790" s="24"/>
      <c r="G1790" s="27" t="s">
        <v>37</v>
      </c>
    </row>
    <row r="1791" spans="3:7" x14ac:dyDescent="0.25">
      <c r="C1791" s="26" t="s">
        <v>6471</v>
      </c>
      <c r="D1791" s="27">
        <v>2324</v>
      </c>
      <c r="E1791" s="24"/>
      <c r="F1791" s="24"/>
      <c r="G1791" s="27" t="s">
        <v>34</v>
      </c>
    </row>
    <row r="1792" spans="3:7" x14ac:dyDescent="0.25">
      <c r="C1792" s="26" t="s">
        <v>6470</v>
      </c>
      <c r="D1792" s="27">
        <v>2166</v>
      </c>
      <c r="E1792" s="24"/>
      <c r="F1792" s="24"/>
      <c r="G1792" s="27" t="s">
        <v>34</v>
      </c>
    </row>
    <row r="1793" spans="3:7" x14ac:dyDescent="0.25">
      <c r="C1793" s="26" t="s">
        <v>6469</v>
      </c>
      <c r="D1793" s="27">
        <v>1287</v>
      </c>
      <c r="E1793" s="24"/>
      <c r="F1793" s="24"/>
      <c r="G1793" s="27" t="s">
        <v>35</v>
      </c>
    </row>
    <row r="1794" spans="3:7" x14ac:dyDescent="0.25">
      <c r="C1794" s="26" t="s">
        <v>6468</v>
      </c>
      <c r="D1794" s="27">
        <v>2389</v>
      </c>
      <c r="E1794" s="24"/>
      <c r="F1794" s="24"/>
      <c r="G1794" s="27" t="s">
        <v>34</v>
      </c>
    </row>
    <row r="1795" spans="3:7" x14ac:dyDescent="0.25">
      <c r="C1795" s="26" t="s">
        <v>6467</v>
      </c>
      <c r="D1795" s="27">
        <v>2153</v>
      </c>
      <c r="E1795" s="24"/>
      <c r="F1795" s="24"/>
      <c r="G1795" s="27" t="s">
        <v>34</v>
      </c>
    </row>
    <row r="1796" spans="3:7" x14ac:dyDescent="0.25">
      <c r="C1796" s="26" t="s">
        <v>6466</v>
      </c>
      <c r="D1796" s="27">
        <v>2355</v>
      </c>
      <c r="E1796" s="24"/>
      <c r="F1796" s="24"/>
      <c r="G1796" s="27" t="s">
        <v>34</v>
      </c>
    </row>
    <row r="1797" spans="3:7" x14ac:dyDescent="0.25">
      <c r="C1797" s="26" t="s">
        <v>6465</v>
      </c>
      <c r="D1797" s="27">
        <v>2311</v>
      </c>
      <c r="E1797" s="24"/>
      <c r="F1797" s="24"/>
      <c r="G1797" s="27" t="s">
        <v>34</v>
      </c>
    </row>
    <row r="1798" spans="3:7" x14ac:dyDescent="0.25">
      <c r="C1798" s="26" t="s">
        <v>6464</v>
      </c>
      <c r="D1798" s="27">
        <v>1055</v>
      </c>
      <c r="E1798" s="24"/>
      <c r="F1798" s="24"/>
      <c r="G1798" s="27" t="s">
        <v>35</v>
      </c>
    </row>
    <row r="1799" spans="3:7" x14ac:dyDescent="0.25">
      <c r="C1799" s="26" t="s">
        <v>6463</v>
      </c>
      <c r="D1799" s="27">
        <v>2371</v>
      </c>
      <c r="E1799" s="24"/>
      <c r="F1799" s="24"/>
      <c r="G1799" s="27" t="s">
        <v>34</v>
      </c>
    </row>
    <row r="1800" spans="3:7" x14ac:dyDescent="0.25">
      <c r="C1800" s="26" t="s">
        <v>6462</v>
      </c>
      <c r="D1800" s="27">
        <v>2381</v>
      </c>
      <c r="E1800" s="24"/>
      <c r="F1800" s="24"/>
      <c r="G1800" s="27" t="s">
        <v>34</v>
      </c>
    </row>
    <row r="1801" spans="3:7" x14ac:dyDescent="0.25">
      <c r="C1801" s="26" t="s">
        <v>6461</v>
      </c>
      <c r="D1801" s="27">
        <v>2389</v>
      </c>
      <c r="E1801" s="24"/>
      <c r="F1801" s="24"/>
      <c r="G1801" s="27" t="s">
        <v>34</v>
      </c>
    </row>
    <row r="1802" spans="3:7" x14ac:dyDescent="0.25">
      <c r="C1802" s="26" t="s">
        <v>6460</v>
      </c>
      <c r="D1802" s="27">
        <v>2182</v>
      </c>
      <c r="E1802" s="24"/>
      <c r="F1802" s="24"/>
      <c r="G1802" s="27" t="s">
        <v>34</v>
      </c>
    </row>
    <row r="1803" spans="3:7" x14ac:dyDescent="0.25">
      <c r="C1803" s="26" t="s">
        <v>6459</v>
      </c>
      <c r="D1803" s="27">
        <v>2399</v>
      </c>
      <c r="E1803" s="24"/>
      <c r="F1803" s="24"/>
      <c r="G1803" s="27" t="s">
        <v>34</v>
      </c>
    </row>
    <row r="1804" spans="3:7" x14ac:dyDescent="0.25">
      <c r="C1804" s="26" t="s">
        <v>6458</v>
      </c>
      <c r="D1804" s="27">
        <v>921</v>
      </c>
      <c r="E1804" s="24"/>
      <c r="F1804" s="24"/>
      <c r="G1804" s="27" t="s">
        <v>35</v>
      </c>
    </row>
    <row r="1805" spans="3:7" x14ac:dyDescent="0.25">
      <c r="C1805" s="26" t="s">
        <v>6457</v>
      </c>
      <c r="D1805" s="27">
        <v>2093</v>
      </c>
      <c r="E1805" s="24"/>
      <c r="F1805" s="24"/>
      <c r="G1805" s="27" t="s">
        <v>36</v>
      </c>
    </row>
    <row r="1806" spans="3:7" x14ac:dyDescent="0.25">
      <c r="C1806" s="26" t="s">
        <v>6456</v>
      </c>
      <c r="D1806" s="27">
        <v>2159</v>
      </c>
      <c r="E1806" s="24"/>
      <c r="F1806" s="24"/>
      <c r="G1806" s="27" t="s">
        <v>34</v>
      </c>
    </row>
    <row r="1807" spans="3:7" x14ac:dyDescent="0.25">
      <c r="C1807" s="26" t="s">
        <v>6455</v>
      </c>
      <c r="D1807" s="27">
        <v>1798</v>
      </c>
      <c r="E1807" s="24"/>
      <c r="F1807" s="24"/>
      <c r="G1807" s="27" t="s">
        <v>36</v>
      </c>
    </row>
    <row r="1808" spans="3:7" x14ac:dyDescent="0.25">
      <c r="C1808" s="26" t="s">
        <v>6454</v>
      </c>
      <c r="D1808" s="27">
        <v>2346</v>
      </c>
      <c r="E1808" s="24"/>
      <c r="F1808" s="24"/>
      <c r="G1808" s="27" t="s">
        <v>34</v>
      </c>
    </row>
    <row r="1809" spans="3:7" x14ac:dyDescent="0.25">
      <c r="C1809" s="26" t="s">
        <v>6453</v>
      </c>
      <c r="D1809" s="27">
        <v>1588</v>
      </c>
      <c r="E1809" s="24"/>
      <c r="F1809" s="24"/>
      <c r="G1809" s="27" t="s">
        <v>36</v>
      </c>
    </row>
    <row r="1810" spans="3:7" x14ac:dyDescent="0.25">
      <c r="C1810" s="26" t="s">
        <v>6452</v>
      </c>
      <c r="D1810" s="27">
        <v>2549</v>
      </c>
      <c r="E1810" s="24"/>
      <c r="F1810" s="24"/>
      <c r="G1810" s="27" t="s">
        <v>34</v>
      </c>
    </row>
    <row r="1811" spans="3:7" x14ac:dyDescent="0.25">
      <c r="C1811" s="26" t="s">
        <v>6451</v>
      </c>
      <c r="D1811" s="27">
        <v>2876</v>
      </c>
      <c r="E1811" s="24"/>
      <c r="F1811" s="24"/>
      <c r="G1811" s="27" t="s">
        <v>34</v>
      </c>
    </row>
    <row r="1812" spans="3:7" x14ac:dyDescent="0.25">
      <c r="C1812" s="26" t="s">
        <v>6450</v>
      </c>
      <c r="D1812" s="27">
        <v>1792</v>
      </c>
      <c r="E1812" s="24"/>
      <c r="F1812" s="24"/>
      <c r="G1812" s="27" t="s">
        <v>36</v>
      </c>
    </row>
    <row r="1813" spans="3:7" x14ac:dyDescent="0.25">
      <c r="C1813" s="26" t="s">
        <v>6449</v>
      </c>
      <c r="D1813" s="27">
        <v>2099</v>
      </c>
      <c r="E1813" s="24"/>
      <c r="F1813" s="24"/>
      <c r="G1813" s="27" t="s">
        <v>36</v>
      </c>
    </row>
    <row r="1814" spans="3:7" x14ac:dyDescent="0.25">
      <c r="C1814" s="26" t="s">
        <v>6448</v>
      </c>
      <c r="D1814" s="27">
        <v>1527</v>
      </c>
      <c r="E1814" s="24"/>
      <c r="F1814" s="24"/>
      <c r="G1814" s="27" t="s">
        <v>36</v>
      </c>
    </row>
    <row r="1815" spans="3:7" x14ac:dyDescent="0.25">
      <c r="C1815" s="26" t="s">
        <v>6447</v>
      </c>
      <c r="D1815" s="27">
        <v>2363</v>
      </c>
      <c r="E1815" s="24"/>
      <c r="F1815" s="24"/>
      <c r="G1815" s="27" t="s">
        <v>34</v>
      </c>
    </row>
    <row r="1816" spans="3:7" x14ac:dyDescent="0.25">
      <c r="C1816" s="26" t="s">
        <v>6446</v>
      </c>
      <c r="D1816" s="27">
        <v>2784</v>
      </c>
      <c r="E1816" s="24"/>
      <c r="F1816" s="24"/>
      <c r="G1816" s="27" t="s">
        <v>34</v>
      </c>
    </row>
    <row r="1817" spans="3:7" x14ac:dyDescent="0.25">
      <c r="C1817" s="26" t="s">
        <v>6445</v>
      </c>
      <c r="D1817" s="27">
        <v>1502</v>
      </c>
      <c r="E1817" s="24"/>
      <c r="F1817" s="24"/>
      <c r="G1817" s="27" t="s">
        <v>36</v>
      </c>
    </row>
    <row r="1818" spans="3:7" x14ac:dyDescent="0.25">
      <c r="C1818" s="26" t="s">
        <v>6444</v>
      </c>
      <c r="D1818" s="27">
        <v>2993</v>
      </c>
      <c r="E1818" s="24"/>
      <c r="F1818" s="24"/>
      <c r="G1818" s="27" t="s">
        <v>34</v>
      </c>
    </row>
    <row r="1819" spans="3:7" x14ac:dyDescent="0.25">
      <c r="C1819" s="26" t="s">
        <v>6443</v>
      </c>
      <c r="D1819" s="27">
        <v>2262</v>
      </c>
      <c r="E1819" s="24"/>
      <c r="F1819" s="24"/>
      <c r="G1819" s="27" t="s">
        <v>34</v>
      </c>
    </row>
    <row r="1820" spans="3:7" x14ac:dyDescent="0.25">
      <c r="C1820" s="26" t="s">
        <v>6442</v>
      </c>
      <c r="D1820" s="27">
        <v>2749</v>
      </c>
      <c r="E1820" s="24"/>
      <c r="F1820" s="24"/>
      <c r="G1820" s="27" t="s">
        <v>34</v>
      </c>
    </row>
    <row r="1821" spans="3:7" x14ac:dyDescent="0.25">
      <c r="C1821" s="26" t="s">
        <v>6441</v>
      </c>
      <c r="D1821" s="27">
        <v>1826</v>
      </c>
      <c r="E1821" s="24"/>
      <c r="F1821" s="24"/>
      <c r="G1821" s="27" t="s">
        <v>36</v>
      </c>
    </row>
    <row r="1822" spans="3:7" x14ac:dyDescent="0.25">
      <c r="C1822" s="26" t="s">
        <v>6440</v>
      </c>
      <c r="D1822" s="27">
        <v>2696</v>
      </c>
      <c r="E1822" s="24"/>
      <c r="F1822" s="24"/>
      <c r="G1822" s="27" t="s">
        <v>34</v>
      </c>
    </row>
    <row r="1823" spans="3:7" x14ac:dyDescent="0.25">
      <c r="C1823" s="26" t="s">
        <v>6439</v>
      </c>
      <c r="D1823" s="27">
        <v>1908</v>
      </c>
      <c r="E1823" s="24"/>
      <c r="F1823" s="24"/>
      <c r="G1823" s="27" t="s">
        <v>36</v>
      </c>
    </row>
    <row r="1824" spans="3:7" x14ac:dyDescent="0.25">
      <c r="C1824" s="26" t="s">
        <v>6438</v>
      </c>
      <c r="D1824" s="27">
        <v>2568</v>
      </c>
      <c r="E1824" s="24"/>
      <c r="F1824" s="24"/>
      <c r="G1824" s="27" t="s">
        <v>34</v>
      </c>
    </row>
    <row r="1825" spans="3:7" x14ac:dyDescent="0.25">
      <c r="C1825" s="26" t="s">
        <v>6437</v>
      </c>
      <c r="D1825" s="27">
        <v>2821</v>
      </c>
      <c r="E1825" s="24"/>
      <c r="F1825" s="24"/>
      <c r="G1825" s="27" t="s">
        <v>34</v>
      </c>
    </row>
    <row r="1826" spans="3:7" x14ac:dyDescent="0.25">
      <c r="C1826" s="26" t="s">
        <v>6436</v>
      </c>
      <c r="D1826" s="27">
        <v>2678</v>
      </c>
      <c r="E1826" s="24"/>
      <c r="F1826" s="24"/>
      <c r="G1826" s="27" t="s">
        <v>34</v>
      </c>
    </row>
    <row r="1827" spans="3:7" x14ac:dyDescent="0.25">
      <c r="C1827" s="26" t="s">
        <v>6435</v>
      </c>
      <c r="D1827" s="27">
        <v>2193</v>
      </c>
      <c r="E1827" s="24"/>
      <c r="F1827" s="24"/>
      <c r="G1827" s="27" t="s">
        <v>34</v>
      </c>
    </row>
    <row r="1828" spans="3:7" x14ac:dyDescent="0.25">
      <c r="C1828" s="26" t="s">
        <v>6434</v>
      </c>
      <c r="D1828" s="27">
        <v>1760</v>
      </c>
      <c r="E1828" s="24"/>
      <c r="F1828" s="24"/>
      <c r="G1828" s="27" t="s">
        <v>36</v>
      </c>
    </row>
    <row r="1829" spans="3:7" x14ac:dyDescent="0.25">
      <c r="C1829" s="26" t="s">
        <v>6433</v>
      </c>
      <c r="D1829" s="27">
        <v>2985</v>
      </c>
      <c r="E1829" s="24"/>
      <c r="F1829" s="24"/>
      <c r="G1829" s="27" t="s">
        <v>34</v>
      </c>
    </row>
    <row r="1830" spans="3:7" x14ac:dyDescent="0.25">
      <c r="C1830" s="26" t="s">
        <v>6432</v>
      </c>
      <c r="D1830" s="27">
        <v>2734</v>
      </c>
      <c r="E1830" s="24"/>
      <c r="F1830" s="24"/>
      <c r="G1830" s="27" t="s">
        <v>34</v>
      </c>
    </row>
    <row r="1831" spans="3:7" x14ac:dyDescent="0.25">
      <c r="C1831" s="26" t="s">
        <v>6431</v>
      </c>
      <c r="D1831" s="27">
        <v>3305</v>
      </c>
      <c r="E1831" s="24"/>
      <c r="F1831" s="24"/>
      <c r="G1831" s="27" t="s">
        <v>37</v>
      </c>
    </row>
    <row r="1832" spans="3:7" x14ac:dyDescent="0.25">
      <c r="C1832" s="26" t="s">
        <v>6430</v>
      </c>
      <c r="D1832" s="27">
        <v>2203</v>
      </c>
      <c r="E1832" s="24"/>
      <c r="F1832" s="24"/>
      <c r="G1832" s="27" t="s">
        <v>34</v>
      </c>
    </row>
    <row r="1833" spans="3:7" x14ac:dyDescent="0.25">
      <c r="C1833" s="26" t="s">
        <v>6429</v>
      </c>
      <c r="D1833" s="27">
        <v>2623</v>
      </c>
      <c r="E1833" s="24"/>
      <c r="F1833" s="24"/>
      <c r="G1833" s="27" t="s">
        <v>34</v>
      </c>
    </row>
    <row r="1834" spans="3:7" x14ac:dyDescent="0.25">
      <c r="C1834" s="26" t="s">
        <v>6428</v>
      </c>
      <c r="D1834" s="27">
        <v>2804</v>
      </c>
      <c r="E1834" s="24"/>
      <c r="F1834" s="24"/>
      <c r="G1834" s="27" t="s">
        <v>34</v>
      </c>
    </row>
    <row r="1835" spans="3:7" x14ac:dyDescent="0.25">
      <c r="C1835" s="26" t="s">
        <v>6427</v>
      </c>
      <c r="D1835" s="27">
        <v>1966</v>
      </c>
      <c r="E1835" s="24"/>
      <c r="F1835" s="24"/>
      <c r="G1835" s="27" t="s">
        <v>36</v>
      </c>
    </row>
    <row r="1836" spans="3:7" x14ac:dyDescent="0.25">
      <c r="C1836" s="26" t="s">
        <v>6426</v>
      </c>
      <c r="D1836" s="27">
        <v>2410</v>
      </c>
      <c r="E1836" s="24"/>
      <c r="F1836" s="24"/>
      <c r="G1836" s="27" t="s">
        <v>34</v>
      </c>
    </row>
    <row r="1837" spans="3:7" x14ac:dyDescent="0.25">
      <c r="C1837" s="26" t="s">
        <v>6425</v>
      </c>
      <c r="D1837" s="27">
        <v>1161</v>
      </c>
      <c r="E1837" s="24"/>
      <c r="F1837" s="24"/>
      <c r="G1837" s="27" t="s">
        <v>35</v>
      </c>
    </row>
    <row r="1838" spans="3:7" x14ac:dyDescent="0.25">
      <c r="C1838" s="26" t="s">
        <v>6424</v>
      </c>
      <c r="D1838" s="27">
        <v>1252</v>
      </c>
      <c r="E1838" s="24"/>
      <c r="F1838" s="24"/>
      <c r="G1838" s="27" t="s">
        <v>35</v>
      </c>
    </row>
    <row r="1839" spans="3:7" x14ac:dyDescent="0.25">
      <c r="C1839" s="26" t="s">
        <v>6423</v>
      </c>
      <c r="D1839" s="27">
        <v>1116</v>
      </c>
      <c r="E1839" s="24"/>
      <c r="F1839" s="24"/>
      <c r="G1839" s="27" t="s">
        <v>35</v>
      </c>
    </row>
    <row r="1840" spans="3:7" x14ac:dyDescent="0.25">
      <c r="C1840" s="26" t="s">
        <v>6422</v>
      </c>
      <c r="D1840" s="27">
        <v>2354</v>
      </c>
      <c r="E1840" s="24"/>
      <c r="F1840" s="24"/>
      <c r="G1840" s="27" t="s">
        <v>34</v>
      </c>
    </row>
    <row r="1841" spans="3:7" x14ac:dyDescent="0.25">
      <c r="C1841" s="26" t="s">
        <v>6422</v>
      </c>
      <c r="D1841" s="27">
        <v>1243</v>
      </c>
      <c r="E1841" s="24"/>
      <c r="F1841" s="24"/>
      <c r="G1841" s="27" t="s">
        <v>35</v>
      </c>
    </row>
    <row r="1842" spans="3:7" x14ac:dyDescent="0.25">
      <c r="C1842" s="26" t="s">
        <v>6421</v>
      </c>
      <c r="D1842" s="27">
        <v>1831</v>
      </c>
      <c r="E1842" s="24"/>
      <c r="F1842" s="24"/>
      <c r="G1842" s="27" t="s">
        <v>36</v>
      </c>
    </row>
    <row r="1843" spans="3:7" x14ac:dyDescent="0.25">
      <c r="C1843" s="26" t="s">
        <v>6420</v>
      </c>
      <c r="D1843" s="27">
        <v>2131</v>
      </c>
      <c r="E1843" s="24"/>
      <c r="F1843" s="24"/>
      <c r="G1843" s="27" t="s">
        <v>34</v>
      </c>
    </row>
    <row r="1844" spans="3:7" x14ac:dyDescent="0.25">
      <c r="C1844" s="26" t="s">
        <v>6419</v>
      </c>
      <c r="D1844" s="27">
        <v>1585</v>
      </c>
      <c r="E1844" s="24"/>
      <c r="F1844" s="24"/>
      <c r="G1844" s="27" t="s">
        <v>36</v>
      </c>
    </row>
    <row r="1845" spans="3:7" x14ac:dyDescent="0.25">
      <c r="C1845" s="26" t="s">
        <v>6418</v>
      </c>
      <c r="D1845" s="27">
        <v>1425</v>
      </c>
      <c r="E1845" s="24"/>
      <c r="F1845" s="24"/>
      <c r="G1845" s="27" t="s">
        <v>36</v>
      </c>
    </row>
    <row r="1846" spans="3:7" x14ac:dyDescent="0.25">
      <c r="C1846" s="26" t="s">
        <v>6417</v>
      </c>
      <c r="D1846" s="27">
        <v>1917</v>
      </c>
      <c r="E1846" s="24"/>
      <c r="F1846" s="24"/>
      <c r="G1846" s="27" t="s">
        <v>36</v>
      </c>
    </row>
    <row r="1847" spans="3:7" x14ac:dyDescent="0.25">
      <c r="C1847" s="26" t="s">
        <v>6416</v>
      </c>
      <c r="D1847" s="27">
        <v>2593</v>
      </c>
      <c r="E1847" s="24"/>
      <c r="F1847" s="24"/>
      <c r="G1847" s="27" t="s">
        <v>34</v>
      </c>
    </row>
    <row r="1848" spans="3:7" x14ac:dyDescent="0.25">
      <c r="C1848" s="26" t="s">
        <v>6415</v>
      </c>
      <c r="D1848" s="27">
        <v>2091</v>
      </c>
      <c r="E1848" s="24"/>
      <c r="F1848" s="24"/>
      <c r="G1848" s="27" t="s">
        <v>36</v>
      </c>
    </row>
    <row r="1849" spans="3:7" x14ac:dyDescent="0.25">
      <c r="C1849" s="26" t="s">
        <v>6414</v>
      </c>
      <c r="D1849" s="27">
        <v>1627</v>
      </c>
      <c r="E1849" s="24"/>
      <c r="F1849" s="24"/>
      <c r="G1849" s="27" t="s">
        <v>36</v>
      </c>
    </row>
    <row r="1850" spans="3:7" x14ac:dyDescent="0.25">
      <c r="C1850" s="26" t="s">
        <v>6413</v>
      </c>
      <c r="D1850" s="27">
        <v>2116</v>
      </c>
      <c r="E1850" s="24"/>
      <c r="F1850" s="24"/>
      <c r="G1850" s="27" t="s">
        <v>34</v>
      </c>
    </row>
    <row r="1851" spans="3:7" x14ac:dyDescent="0.25">
      <c r="C1851" s="26" t="s">
        <v>6412</v>
      </c>
      <c r="D1851" s="27">
        <v>1300</v>
      </c>
      <c r="E1851" s="24"/>
      <c r="F1851" s="24"/>
      <c r="G1851" s="27" t="s">
        <v>35</v>
      </c>
    </row>
    <row r="1852" spans="3:7" x14ac:dyDescent="0.25">
      <c r="C1852" s="26" t="s">
        <v>6411</v>
      </c>
      <c r="D1852" s="27">
        <v>2436</v>
      </c>
      <c r="E1852" s="24"/>
      <c r="F1852" s="24">
        <v>5</v>
      </c>
      <c r="G1852" s="27" t="s">
        <v>34</v>
      </c>
    </row>
    <row r="1853" spans="3:7" x14ac:dyDescent="0.25">
      <c r="C1853" s="26" t="s">
        <v>6410</v>
      </c>
      <c r="D1853" s="27">
        <v>1705</v>
      </c>
      <c r="E1853" s="24"/>
      <c r="F1853" s="24">
        <v>-2</v>
      </c>
      <c r="G1853" s="27" t="s">
        <v>36</v>
      </c>
    </row>
    <row r="1854" spans="3:7" x14ac:dyDescent="0.25">
      <c r="C1854" s="26" t="s">
        <v>6409</v>
      </c>
      <c r="D1854" s="27">
        <v>833</v>
      </c>
      <c r="E1854" s="24"/>
      <c r="F1854" s="24"/>
      <c r="G1854" s="27" t="s">
        <v>38</v>
      </c>
    </row>
    <row r="1855" spans="3:7" x14ac:dyDescent="0.25">
      <c r="C1855" s="26" t="s">
        <v>6408</v>
      </c>
      <c r="D1855" s="27">
        <v>1328</v>
      </c>
      <c r="E1855" s="24"/>
      <c r="F1855" s="24"/>
      <c r="G1855" s="27" t="s">
        <v>35</v>
      </c>
    </row>
    <row r="1856" spans="3:7" x14ac:dyDescent="0.25">
      <c r="C1856" s="26" t="s">
        <v>6407</v>
      </c>
      <c r="D1856" s="27">
        <v>918</v>
      </c>
      <c r="E1856" s="24"/>
      <c r="F1856" s="24"/>
      <c r="G1856" s="27" t="s">
        <v>35</v>
      </c>
    </row>
    <row r="1857" spans="3:7" x14ac:dyDescent="0.25">
      <c r="C1857" s="26" t="s">
        <v>6406</v>
      </c>
      <c r="D1857" s="27">
        <v>1806</v>
      </c>
      <c r="E1857" s="24"/>
      <c r="F1857" s="24"/>
      <c r="G1857" s="27" t="s">
        <v>36</v>
      </c>
    </row>
    <row r="1858" spans="3:7" x14ac:dyDescent="0.25">
      <c r="C1858" s="26" t="s">
        <v>6405</v>
      </c>
      <c r="D1858" s="27">
        <v>2165</v>
      </c>
      <c r="E1858" s="24"/>
      <c r="F1858" s="24"/>
      <c r="G1858" s="27" t="s">
        <v>34</v>
      </c>
    </row>
    <row r="1859" spans="3:7" x14ac:dyDescent="0.25">
      <c r="C1859" s="26" t="s">
        <v>6404</v>
      </c>
      <c r="D1859" s="27">
        <v>849</v>
      </c>
      <c r="E1859" s="24"/>
      <c r="F1859" s="24"/>
      <c r="G1859" s="27" t="s">
        <v>38</v>
      </c>
    </row>
    <row r="1860" spans="3:7" x14ac:dyDescent="0.25">
      <c r="C1860" s="26" t="s">
        <v>6403</v>
      </c>
      <c r="D1860" s="27">
        <v>1091</v>
      </c>
      <c r="E1860" s="24"/>
      <c r="F1860" s="24"/>
      <c r="G1860" s="27" t="s">
        <v>35</v>
      </c>
    </row>
    <row r="1861" spans="3:7" x14ac:dyDescent="0.25">
      <c r="C1861" s="26" t="s">
        <v>6402</v>
      </c>
      <c r="D1861" s="27">
        <v>1771</v>
      </c>
      <c r="E1861" s="24"/>
      <c r="F1861" s="24"/>
      <c r="G1861" s="27" t="s">
        <v>36</v>
      </c>
    </row>
    <row r="1862" spans="3:7" x14ac:dyDescent="0.25">
      <c r="C1862" s="26" t="s">
        <v>6401</v>
      </c>
      <c r="D1862" s="27">
        <v>1274</v>
      </c>
      <c r="E1862" s="24"/>
      <c r="F1862" s="24"/>
      <c r="G1862" s="27" t="s">
        <v>35</v>
      </c>
    </row>
    <row r="1863" spans="3:7" x14ac:dyDescent="0.25">
      <c r="C1863" s="26" t="s">
        <v>6400</v>
      </c>
      <c r="D1863" s="27">
        <v>2619</v>
      </c>
      <c r="E1863" s="24"/>
      <c r="F1863" s="24"/>
      <c r="G1863" s="27" t="s">
        <v>34</v>
      </c>
    </row>
    <row r="1864" spans="3:7" x14ac:dyDescent="0.25">
      <c r="C1864" s="26" t="s">
        <v>6399</v>
      </c>
      <c r="D1864" s="27">
        <v>2545</v>
      </c>
      <c r="E1864" s="24"/>
      <c r="F1864" s="24"/>
      <c r="G1864" s="27" t="s">
        <v>34</v>
      </c>
    </row>
    <row r="1865" spans="3:7" x14ac:dyDescent="0.25">
      <c r="C1865" s="26" t="s">
        <v>6398</v>
      </c>
      <c r="D1865" s="27">
        <v>2657</v>
      </c>
      <c r="E1865" s="24"/>
      <c r="F1865" s="24"/>
      <c r="G1865" s="27" t="s">
        <v>34</v>
      </c>
    </row>
    <row r="1866" spans="3:7" x14ac:dyDescent="0.25">
      <c r="C1866" s="26" t="s">
        <v>6397</v>
      </c>
      <c r="D1866" s="27">
        <v>2607</v>
      </c>
      <c r="E1866" s="24"/>
      <c r="F1866" s="24"/>
      <c r="G1866" s="27" t="s">
        <v>34</v>
      </c>
    </row>
    <row r="1867" spans="3:7" x14ac:dyDescent="0.25">
      <c r="C1867" s="26" t="s">
        <v>6396</v>
      </c>
      <c r="D1867" s="27">
        <v>2476</v>
      </c>
      <c r="E1867" s="24"/>
      <c r="F1867" s="24"/>
      <c r="G1867" s="27" t="s">
        <v>34</v>
      </c>
    </row>
    <row r="1868" spans="3:7" x14ac:dyDescent="0.25">
      <c r="C1868" s="26" t="s">
        <v>6395</v>
      </c>
      <c r="D1868" s="27">
        <v>3042</v>
      </c>
      <c r="E1868" s="24"/>
      <c r="F1868" s="24"/>
      <c r="G1868" s="27" t="s">
        <v>37</v>
      </c>
    </row>
    <row r="1869" spans="3:7" x14ac:dyDescent="0.25">
      <c r="C1869" s="26" t="s">
        <v>6394</v>
      </c>
      <c r="D1869" s="27">
        <v>3042</v>
      </c>
      <c r="E1869" s="24"/>
      <c r="F1869" s="24"/>
      <c r="G1869" s="27" t="s">
        <v>37</v>
      </c>
    </row>
    <row r="1870" spans="3:7" x14ac:dyDescent="0.25">
      <c r="C1870" s="26" t="s">
        <v>6393</v>
      </c>
      <c r="D1870" s="27">
        <v>2619</v>
      </c>
      <c r="E1870" s="24"/>
      <c r="F1870" s="24"/>
      <c r="G1870" s="27" t="s">
        <v>34</v>
      </c>
    </row>
    <row r="1871" spans="3:7" x14ac:dyDescent="0.25">
      <c r="C1871" s="26" t="s">
        <v>6392</v>
      </c>
      <c r="D1871" s="27">
        <v>2605</v>
      </c>
      <c r="E1871" s="24"/>
      <c r="F1871" s="24"/>
      <c r="G1871" s="27" t="s">
        <v>34</v>
      </c>
    </row>
    <row r="1872" spans="3:7" x14ac:dyDescent="0.25">
      <c r="C1872" s="26" t="s">
        <v>6391</v>
      </c>
      <c r="D1872" s="27">
        <v>4028</v>
      </c>
      <c r="E1872" s="24"/>
      <c r="F1872" s="24"/>
      <c r="G1872" s="27" t="s">
        <v>37</v>
      </c>
    </row>
    <row r="1873" spans="3:7" x14ac:dyDescent="0.25">
      <c r="C1873" s="26" t="s">
        <v>6390</v>
      </c>
      <c r="D1873" s="27">
        <v>2638</v>
      </c>
      <c r="E1873" s="24"/>
      <c r="F1873" s="24"/>
      <c r="G1873" s="27" t="s">
        <v>34</v>
      </c>
    </row>
    <row r="1874" spans="3:7" x14ac:dyDescent="0.25">
      <c r="C1874" s="26" t="s">
        <v>6389</v>
      </c>
      <c r="D1874" s="27">
        <v>2589</v>
      </c>
      <c r="E1874" s="24"/>
      <c r="F1874" s="24"/>
      <c r="G1874" s="27" t="s">
        <v>34</v>
      </c>
    </row>
    <row r="1875" spans="3:7" x14ac:dyDescent="0.25">
      <c r="C1875" s="26" t="s">
        <v>6388</v>
      </c>
      <c r="D1875" s="27">
        <v>2608</v>
      </c>
      <c r="E1875" s="24"/>
      <c r="F1875" s="24"/>
      <c r="G1875" s="27" t="s">
        <v>34</v>
      </c>
    </row>
    <row r="1876" spans="3:7" x14ac:dyDescent="0.25">
      <c r="C1876" s="26" t="s">
        <v>6387</v>
      </c>
      <c r="D1876" s="27">
        <v>1104</v>
      </c>
      <c r="E1876" s="24"/>
      <c r="F1876" s="24"/>
      <c r="G1876" s="27" t="s">
        <v>35</v>
      </c>
    </row>
    <row r="1877" spans="3:7" x14ac:dyDescent="0.25">
      <c r="C1877" s="26" t="s">
        <v>6386</v>
      </c>
      <c r="D1877" s="27">
        <v>2782</v>
      </c>
      <c r="E1877" s="24"/>
      <c r="F1877" s="24"/>
      <c r="G1877" s="27" t="s">
        <v>34</v>
      </c>
    </row>
    <row r="1878" spans="3:7" x14ac:dyDescent="0.25">
      <c r="C1878" s="26" t="s">
        <v>6385</v>
      </c>
      <c r="D1878" s="27">
        <v>3909</v>
      </c>
      <c r="E1878" s="24"/>
      <c r="F1878" s="24"/>
      <c r="G1878" s="27" t="s">
        <v>37</v>
      </c>
    </row>
    <row r="1879" spans="3:7" x14ac:dyDescent="0.25">
      <c r="C1879" s="26" t="s">
        <v>6384</v>
      </c>
      <c r="D1879" s="27">
        <v>3590</v>
      </c>
      <c r="E1879" s="24"/>
      <c r="F1879" s="24"/>
      <c r="G1879" s="27" t="s">
        <v>37</v>
      </c>
    </row>
    <row r="1880" spans="3:7" x14ac:dyDescent="0.25">
      <c r="C1880" s="26" t="s">
        <v>6383</v>
      </c>
      <c r="D1880" s="27">
        <v>2716</v>
      </c>
      <c r="E1880" s="24"/>
      <c r="F1880" s="24"/>
      <c r="G1880" s="27" t="s">
        <v>34</v>
      </c>
    </row>
    <row r="1881" spans="3:7" x14ac:dyDescent="0.25">
      <c r="C1881" s="26" t="s">
        <v>6382</v>
      </c>
      <c r="D1881" s="27">
        <v>2313</v>
      </c>
      <c r="E1881" s="24"/>
      <c r="F1881" s="24"/>
      <c r="G1881" s="27" t="s">
        <v>34</v>
      </c>
    </row>
    <row r="1882" spans="3:7" x14ac:dyDescent="0.25">
      <c r="C1882" s="26" t="s">
        <v>6381</v>
      </c>
      <c r="D1882" s="27">
        <v>2776</v>
      </c>
      <c r="E1882" s="24"/>
      <c r="F1882" s="24"/>
      <c r="G1882" s="27" t="s">
        <v>34</v>
      </c>
    </row>
    <row r="1883" spans="3:7" x14ac:dyDescent="0.25">
      <c r="C1883" s="26" t="s">
        <v>6380</v>
      </c>
      <c r="D1883" s="27">
        <v>2881</v>
      </c>
      <c r="E1883" s="24"/>
      <c r="F1883" s="24"/>
      <c r="G1883" s="27" t="s">
        <v>34</v>
      </c>
    </row>
    <row r="1884" spans="3:7" x14ac:dyDescent="0.25">
      <c r="C1884" s="26" t="s">
        <v>6379</v>
      </c>
      <c r="D1884" s="27">
        <v>2916</v>
      </c>
      <c r="E1884" s="24"/>
      <c r="F1884" s="24"/>
      <c r="G1884" s="27" t="s">
        <v>34</v>
      </c>
    </row>
    <row r="1885" spans="3:7" x14ac:dyDescent="0.25">
      <c r="C1885" s="26" t="s">
        <v>6378</v>
      </c>
      <c r="D1885" s="27">
        <v>2685</v>
      </c>
      <c r="E1885" s="24"/>
      <c r="F1885" s="24"/>
      <c r="G1885" s="27" t="s">
        <v>34</v>
      </c>
    </row>
    <row r="1886" spans="3:7" x14ac:dyDescent="0.25">
      <c r="C1886" s="26" t="s">
        <v>6377</v>
      </c>
      <c r="D1886" s="27">
        <v>1926</v>
      </c>
      <c r="E1886" s="24"/>
      <c r="F1886" s="24"/>
      <c r="G1886" s="27" t="s">
        <v>36</v>
      </c>
    </row>
    <row r="1887" spans="3:7" x14ac:dyDescent="0.25">
      <c r="C1887" s="26" t="s">
        <v>6376</v>
      </c>
      <c r="D1887" s="27">
        <v>3739</v>
      </c>
      <c r="E1887" s="24"/>
      <c r="F1887" s="24"/>
      <c r="G1887" s="27" t="s">
        <v>37</v>
      </c>
    </row>
    <row r="1888" spans="3:7" x14ac:dyDescent="0.25">
      <c r="C1888" s="26" t="s">
        <v>6375</v>
      </c>
      <c r="D1888" s="27">
        <v>3177</v>
      </c>
      <c r="E1888" s="24"/>
      <c r="F1888" s="24"/>
      <c r="G1888" s="27" t="s">
        <v>37</v>
      </c>
    </row>
    <row r="1889" spans="3:7" x14ac:dyDescent="0.25">
      <c r="C1889" s="26" t="s">
        <v>6374</v>
      </c>
      <c r="D1889" s="27">
        <v>2629</v>
      </c>
      <c r="E1889" s="24"/>
      <c r="F1889" s="24"/>
      <c r="G1889" s="27" t="s">
        <v>34</v>
      </c>
    </row>
    <row r="1890" spans="3:7" x14ac:dyDescent="0.25">
      <c r="C1890" s="26" t="s">
        <v>6373</v>
      </c>
      <c r="D1890" s="27">
        <v>2441</v>
      </c>
      <c r="E1890" s="24"/>
      <c r="F1890" s="24"/>
      <c r="G1890" s="27" t="s">
        <v>34</v>
      </c>
    </row>
    <row r="1891" spans="3:7" x14ac:dyDescent="0.25">
      <c r="C1891" s="26" t="s">
        <v>6372</v>
      </c>
      <c r="D1891" s="27">
        <v>2369</v>
      </c>
      <c r="E1891" s="24"/>
      <c r="F1891" s="24"/>
      <c r="G1891" s="27" t="s">
        <v>34</v>
      </c>
    </row>
    <row r="1892" spans="3:7" x14ac:dyDescent="0.25">
      <c r="C1892" s="26" t="s">
        <v>6371</v>
      </c>
      <c r="D1892" s="27">
        <v>2202</v>
      </c>
      <c r="E1892" s="24"/>
      <c r="F1892" s="24"/>
      <c r="G1892" s="27" t="s">
        <v>34</v>
      </c>
    </row>
    <row r="1893" spans="3:7" x14ac:dyDescent="0.25">
      <c r="C1893" s="26" t="s">
        <v>6370</v>
      </c>
      <c r="D1893" s="27">
        <v>3498</v>
      </c>
      <c r="E1893" s="24"/>
      <c r="F1893" s="24"/>
      <c r="G1893" s="27" t="s">
        <v>37</v>
      </c>
    </row>
    <row r="1894" spans="3:7" x14ac:dyDescent="0.25">
      <c r="C1894" s="26" t="s">
        <v>6369</v>
      </c>
      <c r="D1894" s="27">
        <v>2723</v>
      </c>
      <c r="E1894" s="24"/>
      <c r="F1894" s="24"/>
      <c r="G1894" s="27" t="s">
        <v>34</v>
      </c>
    </row>
    <row r="1895" spans="3:7" x14ac:dyDescent="0.25">
      <c r="C1895" s="26" t="s">
        <v>6368</v>
      </c>
      <c r="D1895" s="27">
        <v>2555</v>
      </c>
      <c r="E1895" s="24"/>
      <c r="F1895" s="24"/>
      <c r="G1895" s="27" t="s">
        <v>34</v>
      </c>
    </row>
    <row r="1896" spans="3:7" x14ac:dyDescent="0.25">
      <c r="C1896" s="26" t="s">
        <v>6367</v>
      </c>
      <c r="D1896" s="27">
        <v>2598</v>
      </c>
      <c r="E1896" s="24"/>
      <c r="F1896" s="24"/>
      <c r="G1896" s="27" t="s">
        <v>34</v>
      </c>
    </row>
    <row r="1897" spans="3:7" x14ac:dyDescent="0.25">
      <c r="C1897" s="26" t="s">
        <v>6366</v>
      </c>
      <c r="D1897" s="27">
        <v>2106</v>
      </c>
      <c r="E1897" s="24"/>
      <c r="F1897" s="24"/>
      <c r="G1897" s="27" t="s">
        <v>34</v>
      </c>
    </row>
    <row r="1898" spans="3:7" x14ac:dyDescent="0.25">
      <c r="C1898" s="26" t="s">
        <v>6365</v>
      </c>
      <c r="D1898" s="27">
        <v>2491</v>
      </c>
      <c r="E1898" s="24"/>
      <c r="F1898" s="24"/>
      <c r="G1898" s="27" t="s">
        <v>34</v>
      </c>
    </row>
    <row r="1899" spans="3:7" x14ac:dyDescent="0.25">
      <c r="C1899" s="26" t="s">
        <v>6364</v>
      </c>
      <c r="D1899" s="27">
        <v>2495</v>
      </c>
      <c r="E1899" s="24"/>
      <c r="F1899" s="24"/>
      <c r="G1899" s="27" t="s">
        <v>34</v>
      </c>
    </row>
    <row r="1900" spans="3:7" x14ac:dyDescent="0.25">
      <c r="C1900" s="26" t="s">
        <v>6363</v>
      </c>
      <c r="D1900" s="27">
        <v>2460</v>
      </c>
      <c r="E1900" s="24"/>
      <c r="F1900" s="24"/>
      <c r="G1900" s="27" t="s">
        <v>34</v>
      </c>
    </row>
    <row r="1901" spans="3:7" x14ac:dyDescent="0.25">
      <c r="C1901" s="26" t="s">
        <v>6362</v>
      </c>
      <c r="D1901" s="27">
        <v>2785</v>
      </c>
      <c r="E1901" s="24"/>
      <c r="F1901" s="24"/>
      <c r="G1901" s="27" t="s">
        <v>34</v>
      </c>
    </row>
    <row r="1902" spans="3:7" x14ac:dyDescent="0.25">
      <c r="C1902" s="26" t="s">
        <v>6361</v>
      </c>
      <c r="D1902" s="27">
        <v>1775</v>
      </c>
      <c r="E1902" s="24"/>
      <c r="F1902" s="24"/>
      <c r="G1902" s="27" t="s">
        <v>36</v>
      </c>
    </row>
    <row r="1903" spans="3:7" x14ac:dyDescent="0.25">
      <c r="C1903" s="26" t="s">
        <v>6360</v>
      </c>
      <c r="D1903" s="27">
        <v>2937</v>
      </c>
      <c r="E1903" s="24"/>
      <c r="F1903" s="24"/>
      <c r="G1903" s="27" t="s">
        <v>34</v>
      </c>
    </row>
    <row r="1904" spans="3:7" x14ac:dyDescent="0.25">
      <c r="C1904" s="26" t="s">
        <v>6359</v>
      </c>
      <c r="D1904" s="27">
        <v>1332</v>
      </c>
      <c r="E1904" s="24"/>
      <c r="F1904" s="24"/>
      <c r="G1904" s="27" t="s">
        <v>35</v>
      </c>
    </row>
    <row r="1905" spans="3:7" x14ac:dyDescent="0.25">
      <c r="C1905" s="26" t="s">
        <v>6358</v>
      </c>
      <c r="D1905" s="27">
        <v>2800</v>
      </c>
      <c r="E1905" s="24"/>
      <c r="F1905" s="24"/>
      <c r="G1905" s="27" t="s">
        <v>34</v>
      </c>
    </row>
    <row r="1906" spans="3:7" x14ac:dyDescent="0.25">
      <c r="C1906" s="26" t="s">
        <v>6357</v>
      </c>
      <c r="D1906" s="27">
        <v>3066</v>
      </c>
      <c r="E1906" s="24"/>
      <c r="F1906" s="24"/>
      <c r="G1906" s="27" t="s">
        <v>37</v>
      </c>
    </row>
    <row r="1907" spans="3:7" x14ac:dyDescent="0.25">
      <c r="C1907" s="26" t="s">
        <v>6356</v>
      </c>
      <c r="D1907" s="27">
        <v>1546</v>
      </c>
      <c r="E1907" s="24"/>
      <c r="F1907" s="24"/>
      <c r="G1907" s="27" t="s">
        <v>36</v>
      </c>
    </row>
    <row r="1908" spans="3:7" x14ac:dyDescent="0.25">
      <c r="C1908" s="26" t="s">
        <v>6355</v>
      </c>
      <c r="D1908" s="27">
        <v>702</v>
      </c>
      <c r="E1908" s="24"/>
      <c r="F1908" s="24"/>
      <c r="G1908" s="27" t="s">
        <v>38</v>
      </c>
    </row>
    <row r="1909" spans="3:7" x14ac:dyDescent="0.25">
      <c r="C1909" s="26" t="s">
        <v>6354</v>
      </c>
      <c r="D1909" s="27">
        <v>2649</v>
      </c>
      <c r="E1909" s="24"/>
      <c r="F1909" s="24"/>
      <c r="G1909" s="27" t="s">
        <v>34</v>
      </c>
    </row>
    <row r="1910" spans="3:7" x14ac:dyDescent="0.25">
      <c r="C1910" s="26" t="s">
        <v>6353</v>
      </c>
      <c r="D1910" s="27">
        <v>1542</v>
      </c>
      <c r="E1910" s="24"/>
      <c r="F1910" s="24"/>
      <c r="G1910" s="27" t="s">
        <v>36</v>
      </c>
    </row>
    <row r="1911" spans="3:7" x14ac:dyDescent="0.25">
      <c r="C1911" s="26" t="s">
        <v>6352</v>
      </c>
      <c r="D1911" s="27">
        <v>2720</v>
      </c>
      <c r="E1911" s="24"/>
      <c r="F1911" s="24"/>
      <c r="G1911" s="27" t="s">
        <v>34</v>
      </c>
    </row>
    <row r="1912" spans="3:7" x14ac:dyDescent="0.25">
      <c r="C1912" s="26" t="s">
        <v>6351</v>
      </c>
      <c r="D1912" s="27">
        <v>2212</v>
      </c>
      <c r="E1912" s="24"/>
      <c r="F1912" s="24"/>
      <c r="G1912" s="27" t="s">
        <v>34</v>
      </c>
    </row>
    <row r="1913" spans="3:7" x14ac:dyDescent="0.25">
      <c r="C1913" s="26" t="s">
        <v>6350</v>
      </c>
      <c r="D1913" s="27">
        <v>1997</v>
      </c>
      <c r="E1913" s="24"/>
      <c r="F1913" s="24"/>
      <c r="G1913" s="27" t="s">
        <v>36</v>
      </c>
    </row>
    <row r="1914" spans="3:7" x14ac:dyDescent="0.25">
      <c r="C1914" s="26" t="s">
        <v>6349</v>
      </c>
      <c r="D1914" s="27">
        <v>2291</v>
      </c>
      <c r="E1914" s="24"/>
      <c r="F1914" s="24"/>
      <c r="G1914" s="27" t="s">
        <v>34</v>
      </c>
    </row>
    <row r="1915" spans="3:7" x14ac:dyDescent="0.25">
      <c r="C1915" s="26" t="s">
        <v>6348</v>
      </c>
      <c r="D1915" s="27">
        <v>2389</v>
      </c>
      <c r="E1915" s="24"/>
      <c r="F1915" s="24"/>
      <c r="G1915" s="27" t="s">
        <v>34</v>
      </c>
    </row>
    <row r="1916" spans="3:7" x14ac:dyDescent="0.25">
      <c r="C1916" s="26" t="s">
        <v>6347</v>
      </c>
      <c r="D1916" s="27">
        <v>2707</v>
      </c>
      <c r="E1916" s="24"/>
      <c r="F1916" s="24"/>
      <c r="G1916" s="27" t="s">
        <v>34</v>
      </c>
    </row>
    <row r="1917" spans="3:7" x14ac:dyDescent="0.25">
      <c r="C1917" s="26" t="s">
        <v>6346</v>
      </c>
      <c r="D1917" s="27">
        <v>1339</v>
      </c>
      <c r="E1917" s="24"/>
      <c r="F1917" s="24"/>
      <c r="G1917" s="27" t="s">
        <v>35</v>
      </c>
    </row>
    <row r="1918" spans="3:7" x14ac:dyDescent="0.25">
      <c r="C1918" s="26" t="s">
        <v>6345</v>
      </c>
      <c r="D1918" s="27">
        <v>2291</v>
      </c>
      <c r="E1918" s="24"/>
      <c r="F1918" s="24"/>
      <c r="G1918" s="27" t="s">
        <v>34</v>
      </c>
    </row>
    <row r="1919" spans="3:7" x14ac:dyDescent="0.25">
      <c r="C1919" s="26" t="s">
        <v>6344</v>
      </c>
      <c r="D1919" s="27">
        <v>2752</v>
      </c>
      <c r="E1919" s="24"/>
      <c r="F1919" s="24"/>
      <c r="G1919" s="27" t="s">
        <v>34</v>
      </c>
    </row>
    <row r="1920" spans="3:7" x14ac:dyDescent="0.25">
      <c r="C1920" s="26" t="s">
        <v>6343</v>
      </c>
      <c r="D1920" s="27">
        <v>2410</v>
      </c>
      <c r="E1920" s="24"/>
      <c r="F1920" s="24"/>
      <c r="G1920" s="27" t="s">
        <v>34</v>
      </c>
    </row>
    <row r="1921" spans="3:7" x14ac:dyDescent="0.25">
      <c r="C1921" s="26" t="s">
        <v>6342</v>
      </c>
      <c r="D1921" s="27">
        <v>1337</v>
      </c>
      <c r="E1921" s="24"/>
      <c r="F1921" s="24"/>
      <c r="G1921" s="27" t="s">
        <v>35</v>
      </c>
    </row>
    <row r="1922" spans="3:7" x14ac:dyDescent="0.25">
      <c r="C1922" s="26" t="s">
        <v>6341</v>
      </c>
      <c r="D1922" s="27">
        <v>3890</v>
      </c>
      <c r="E1922" s="24"/>
      <c r="F1922" s="24"/>
      <c r="G1922" s="27" t="s">
        <v>37</v>
      </c>
    </row>
    <row r="1923" spans="3:7" x14ac:dyDescent="0.25">
      <c r="C1923" s="26" t="s">
        <v>6340</v>
      </c>
      <c r="D1923" s="27">
        <v>2368</v>
      </c>
      <c r="E1923" s="24"/>
      <c r="F1923" s="24"/>
      <c r="G1923" s="27" t="s">
        <v>34</v>
      </c>
    </row>
    <row r="1924" spans="3:7" x14ac:dyDescent="0.25">
      <c r="C1924" s="26" t="s">
        <v>6339</v>
      </c>
      <c r="D1924" s="27">
        <v>2600</v>
      </c>
      <c r="E1924" s="24"/>
      <c r="F1924" s="24"/>
      <c r="G1924" s="27" t="s">
        <v>34</v>
      </c>
    </row>
    <row r="1925" spans="3:7" x14ac:dyDescent="0.25">
      <c r="C1925" s="26" t="s">
        <v>6338</v>
      </c>
      <c r="D1925" s="27">
        <v>1490</v>
      </c>
      <c r="E1925" s="24"/>
      <c r="F1925" s="24"/>
      <c r="G1925" s="27" t="s">
        <v>36</v>
      </c>
    </row>
    <row r="1926" spans="3:7" x14ac:dyDescent="0.25">
      <c r="C1926" s="26" t="s">
        <v>6337</v>
      </c>
      <c r="D1926" s="27">
        <v>2143</v>
      </c>
      <c r="E1926" s="24"/>
      <c r="F1926" s="24"/>
      <c r="G1926" s="27" t="s">
        <v>34</v>
      </c>
    </row>
    <row r="1927" spans="3:7" x14ac:dyDescent="0.25">
      <c r="C1927" s="26" t="s">
        <v>6336</v>
      </c>
      <c r="D1927" s="27">
        <v>2031</v>
      </c>
      <c r="E1927" s="24"/>
      <c r="F1927" s="24"/>
      <c r="G1927" s="27" t="s">
        <v>36</v>
      </c>
    </row>
    <row r="1928" spans="3:7" x14ac:dyDescent="0.25">
      <c r="C1928" s="26" t="s">
        <v>6335</v>
      </c>
      <c r="D1928" s="27">
        <v>2134</v>
      </c>
      <c r="E1928" s="24"/>
      <c r="F1928" s="24"/>
      <c r="G1928" s="27" t="s">
        <v>34</v>
      </c>
    </row>
    <row r="1929" spans="3:7" x14ac:dyDescent="0.25">
      <c r="C1929" s="26" t="s">
        <v>6334</v>
      </c>
      <c r="D1929" s="27">
        <v>1159</v>
      </c>
      <c r="E1929" s="24"/>
      <c r="F1929" s="24"/>
      <c r="G1929" s="27" t="s">
        <v>35</v>
      </c>
    </row>
    <row r="1930" spans="3:7" x14ac:dyDescent="0.25">
      <c r="C1930" s="26" t="s">
        <v>6333</v>
      </c>
      <c r="D1930" s="27">
        <v>3195</v>
      </c>
      <c r="E1930" s="24"/>
      <c r="F1930" s="24"/>
      <c r="G1930" s="27" t="s">
        <v>37</v>
      </c>
    </row>
    <row r="1931" spans="3:7" x14ac:dyDescent="0.25">
      <c r="C1931" s="26" t="s">
        <v>6332</v>
      </c>
      <c r="D1931" s="27">
        <v>1074</v>
      </c>
      <c r="E1931" s="24"/>
      <c r="F1931" s="24"/>
      <c r="G1931" s="27" t="s">
        <v>35</v>
      </c>
    </row>
    <row r="1932" spans="3:7" x14ac:dyDescent="0.25">
      <c r="C1932" s="26" t="s">
        <v>6331</v>
      </c>
      <c r="D1932" s="27">
        <v>3431</v>
      </c>
      <c r="E1932" s="24"/>
      <c r="F1932" s="24"/>
      <c r="G1932" s="27" t="s">
        <v>37</v>
      </c>
    </row>
    <row r="1933" spans="3:7" x14ac:dyDescent="0.25">
      <c r="C1933" s="26" t="s">
        <v>6330</v>
      </c>
      <c r="D1933" s="27">
        <v>1792</v>
      </c>
      <c r="E1933" s="24"/>
      <c r="F1933" s="24"/>
      <c r="G1933" s="27" t="s">
        <v>36</v>
      </c>
    </row>
    <row r="1934" spans="3:7" x14ac:dyDescent="0.25">
      <c r="C1934" s="26" t="s">
        <v>6329</v>
      </c>
      <c r="D1934" s="27">
        <v>2686</v>
      </c>
      <c r="E1934" s="24"/>
      <c r="F1934" s="24"/>
      <c r="G1934" s="27" t="s">
        <v>34</v>
      </c>
    </row>
    <row r="1935" spans="3:7" x14ac:dyDescent="0.25">
      <c r="C1935" s="26" t="s">
        <v>6328</v>
      </c>
      <c r="D1935" s="27">
        <v>2559</v>
      </c>
      <c r="E1935" s="24"/>
      <c r="F1935" s="24"/>
      <c r="G1935" s="27" t="s">
        <v>34</v>
      </c>
    </row>
    <row r="1936" spans="3:7" x14ac:dyDescent="0.25">
      <c r="C1936" s="26" t="s">
        <v>6327</v>
      </c>
      <c r="D1936" s="27">
        <v>3805</v>
      </c>
      <c r="E1936" s="24"/>
      <c r="F1936" s="24"/>
      <c r="G1936" s="27" t="s">
        <v>37</v>
      </c>
    </row>
    <row r="1937" spans="3:7" x14ac:dyDescent="0.25">
      <c r="C1937" s="26" t="s">
        <v>6326</v>
      </c>
      <c r="D1937" s="27">
        <v>2694</v>
      </c>
      <c r="E1937" s="24"/>
      <c r="F1937" s="24"/>
      <c r="G1937" s="27" t="s">
        <v>34</v>
      </c>
    </row>
    <row r="1938" spans="3:7" x14ac:dyDescent="0.25">
      <c r="C1938" s="26" t="s">
        <v>6325</v>
      </c>
      <c r="D1938" s="27">
        <v>2355</v>
      </c>
      <c r="E1938" s="24"/>
      <c r="F1938" s="24"/>
      <c r="G1938" s="27" t="s">
        <v>34</v>
      </c>
    </row>
    <row r="1939" spans="3:7" x14ac:dyDescent="0.25">
      <c r="C1939" s="26" t="s">
        <v>6324</v>
      </c>
      <c r="D1939" s="27">
        <v>2421</v>
      </c>
      <c r="E1939" s="24"/>
      <c r="F1939" s="24"/>
      <c r="G1939" s="27" t="s">
        <v>34</v>
      </c>
    </row>
    <row r="1940" spans="3:7" x14ac:dyDescent="0.25">
      <c r="C1940" s="26" t="s">
        <v>6323</v>
      </c>
      <c r="D1940" s="27">
        <v>3674</v>
      </c>
      <c r="E1940" s="24"/>
      <c r="F1940" s="24"/>
      <c r="G1940" s="27" t="s">
        <v>37</v>
      </c>
    </row>
    <row r="1941" spans="3:7" x14ac:dyDescent="0.25">
      <c r="C1941" s="26" t="s">
        <v>6322</v>
      </c>
      <c r="D1941" s="27">
        <v>2946</v>
      </c>
      <c r="E1941" s="24"/>
      <c r="F1941" s="24"/>
      <c r="G1941" s="27" t="s">
        <v>34</v>
      </c>
    </row>
    <row r="1942" spans="3:7" x14ac:dyDescent="0.25">
      <c r="C1942" s="26" t="s">
        <v>6321</v>
      </c>
      <c r="D1942" s="27">
        <v>2294</v>
      </c>
      <c r="E1942" s="24"/>
      <c r="F1942" s="24"/>
      <c r="G1942" s="27" t="s">
        <v>34</v>
      </c>
    </row>
    <row r="1943" spans="3:7" x14ac:dyDescent="0.25">
      <c r="C1943" s="26" t="s">
        <v>6320</v>
      </c>
      <c r="D1943" s="27">
        <v>1464</v>
      </c>
      <c r="E1943" s="24"/>
      <c r="F1943" s="24"/>
      <c r="G1943" s="27" t="s">
        <v>36</v>
      </c>
    </row>
    <row r="1944" spans="3:7" x14ac:dyDescent="0.25">
      <c r="C1944" s="26" t="s">
        <v>6319</v>
      </c>
      <c r="D1944" s="27">
        <v>1622</v>
      </c>
      <c r="E1944" s="24"/>
      <c r="F1944" s="24"/>
      <c r="G1944" s="27" t="s">
        <v>36</v>
      </c>
    </row>
    <row r="1945" spans="3:7" x14ac:dyDescent="0.25">
      <c r="C1945" s="26" t="s">
        <v>6318</v>
      </c>
      <c r="D1945" s="27">
        <v>1769</v>
      </c>
      <c r="E1945" s="24"/>
      <c r="F1945" s="24"/>
      <c r="G1945" s="27" t="s">
        <v>36</v>
      </c>
    </row>
    <row r="1946" spans="3:7" x14ac:dyDescent="0.25">
      <c r="C1946" s="26" t="s">
        <v>6317</v>
      </c>
      <c r="D1946" s="27">
        <v>1489</v>
      </c>
      <c r="E1946" s="24"/>
      <c r="F1946" s="24"/>
      <c r="G1946" s="27" t="s">
        <v>36</v>
      </c>
    </row>
    <row r="1947" spans="3:7" x14ac:dyDescent="0.25">
      <c r="C1947" s="26" t="s">
        <v>6316</v>
      </c>
      <c r="D1947" s="27">
        <v>1740</v>
      </c>
      <c r="E1947" s="24"/>
      <c r="F1947" s="24"/>
      <c r="G1947" s="27" t="s">
        <v>36</v>
      </c>
    </row>
    <row r="1948" spans="3:7" x14ac:dyDescent="0.25">
      <c r="C1948" s="26" t="s">
        <v>6315</v>
      </c>
      <c r="D1948" s="27">
        <v>3283</v>
      </c>
      <c r="E1948" s="24"/>
      <c r="F1948" s="24"/>
      <c r="G1948" s="27" t="s">
        <v>37</v>
      </c>
    </row>
    <row r="1949" spans="3:7" x14ac:dyDescent="0.25">
      <c r="C1949" s="26" t="s">
        <v>6314</v>
      </c>
      <c r="D1949" s="27">
        <v>1324</v>
      </c>
      <c r="E1949" s="24"/>
      <c r="F1949" s="24"/>
      <c r="G1949" s="27" t="s">
        <v>35</v>
      </c>
    </row>
    <row r="1950" spans="3:7" x14ac:dyDescent="0.25">
      <c r="C1950" s="26" t="s">
        <v>6313</v>
      </c>
      <c r="D1950" s="27">
        <v>2134</v>
      </c>
      <c r="E1950" s="24"/>
      <c r="F1950" s="24"/>
      <c r="G1950" s="27" t="s">
        <v>34</v>
      </c>
    </row>
    <row r="1951" spans="3:7" x14ac:dyDescent="0.25">
      <c r="C1951" s="26" t="s">
        <v>6312</v>
      </c>
      <c r="D1951" s="27">
        <v>1789</v>
      </c>
      <c r="E1951" s="24"/>
      <c r="F1951" s="24"/>
      <c r="G1951" s="27" t="s">
        <v>36</v>
      </c>
    </row>
    <row r="1952" spans="3:7" x14ac:dyDescent="0.25">
      <c r="C1952" s="26" t="s">
        <v>6311</v>
      </c>
      <c r="D1952" s="27">
        <v>2422</v>
      </c>
      <c r="E1952" s="24"/>
      <c r="F1952" s="24"/>
      <c r="G1952" s="27" t="s">
        <v>34</v>
      </c>
    </row>
    <row r="1953" spans="3:7" x14ac:dyDescent="0.25">
      <c r="C1953" s="26" t="s">
        <v>6310</v>
      </c>
      <c r="D1953" s="27">
        <v>2964</v>
      </c>
      <c r="E1953" s="24"/>
      <c r="F1953" s="24"/>
      <c r="G1953" s="27" t="s">
        <v>34</v>
      </c>
    </row>
    <row r="1954" spans="3:7" x14ac:dyDescent="0.25">
      <c r="C1954" s="26" t="s">
        <v>6309</v>
      </c>
      <c r="D1954" s="27">
        <v>2628</v>
      </c>
      <c r="E1954" s="24"/>
      <c r="F1954" s="24"/>
      <c r="G1954" s="27" t="s">
        <v>34</v>
      </c>
    </row>
    <row r="1955" spans="3:7" x14ac:dyDescent="0.25">
      <c r="C1955" s="26" t="s">
        <v>6308</v>
      </c>
      <c r="D1955" s="27">
        <v>1356</v>
      </c>
      <c r="E1955" s="24"/>
      <c r="F1955" s="24"/>
      <c r="G1955" s="27" t="s">
        <v>35</v>
      </c>
    </row>
    <row r="1956" spans="3:7" x14ac:dyDescent="0.25">
      <c r="C1956" s="26" t="s">
        <v>6307</v>
      </c>
      <c r="D1956" s="27">
        <v>2602</v>
      </c>
      <c r="E1956" s="24"/>
      <c r="F1956" s="24"/>
      <c r="G1956" s="27" t="s">
        <v>34</v>
      </c>
    </row>
    <row r="1957" spans="3:7" x14ac:dyDescent="0.25">
      <c r="C1957" s="26" t="s">
        <v>6306</v>
      </c>
      <c r="D1957" s="27">
        <v>2638</v>
      </c>
      <c r="E1957" s="24"/>
      <c r="F1957" s="24"/>
      <c r="G1957" s="27" t="s">
        <v>34</v>
      </c>
    </row>
    <row r="1958" spans="3:7" x14ac:dyDescent="0.25">
      <c r="C1958" s="26" t="s">
        <v>6305</v>
      </c>
      <c r="D1958" s="27">
        <v>2243</v>
      </c>
      <c r="E1958" s="24"/>
      <c r="F1958" s="24"/>
      <c r="G1958" s="27" t="s">
        <v>34</v>
      </c>
    </row>
    <row r="1959" spans="3:7" x14ac:dyDescent="0.25">
      <c r="C1959" s="26" t="s">
        <v>6304</v>
      </c>
      <c r="D1959" s="27">
        <v>2101</v>
      </c>
      <c r="E1959" s="24"/>
      <c r="F1959" s="24"/>
      <c r="G1959" s="27" t="s">
        <v>34</v>
      </c>
    </row>
    <row r="1960" spans="3:7" x14ac:dyDescent="0.25">
      <c r="C1960" s="26" t="s">
        <v>6303</v>
      </c>
      <c r="D1960" s="27">
        <v>2781</v>
      </c>
      <c r="E1960" s="24"/>
      <c r="F1960" s="24"/>
      <c r="G1960" s="27" t="s">
        <v>34</v>
      </c>
    </row>
    <row r="1961" spans="3:7" x14ac:dyDescent="0.25">
      <c r="C1961" s="26" t="s">
        <v>6302</v>
      </c>
      <c r="D1961" s="27">
        <v>2761</v>
      </c>
      <c r="E1961" s="24"/>
      <c r="F1961" s="24"/>
      <c r="G1961" s="27" t="s">
        <v>34</v>
      </c>
    </row>
    <row r="1962" spans="3:7" x14ac:dyDescent="0.25">
      <c r="C1962" s="26" t="s">
        <v>6301</v>
      </c>
      <c r="D1962" s="27">
        <v>3548</v>
      </c>
      <c r="E1962" s="24"/>
      <c r="F1962" s="24"/>
      <c r="G1962" s="27" t="s">
        <v>37</v>
      </c>
    </row>
    <row r="1963" spans="3:7" x14ac:dyDescent="0.25">
      <c r="C1963" s="26" t="s">
        <v>6300</v>
      </c>
      <c r="D1963" s="27">
        <v>1105</v>
      </c>
      <c r="E1963" s="24"/>
      <c r="F1963" s="24"/>
      <c r="G1963" s="27" t="s">
        <v>35</v>
      </c>
    </row>
    <row r="1964" spans="3:7" x14ac:dyDescent="0.25">
      <c r="C1964" s="26" t="s">
        <v>6299</v>
      </c>
      <c r="D1964" s="27">
        <v>1050</v>
      </c>
      <c r="E1964" s="24"/>
      <c r="F1964" s="24"/>
      <c r="G1964" s="27" t="s">
        <v>35</v>
      </c>
    </row>
    <row r="1965" spans="3:7" x14ac:dyDescent="0.25">
      <c r="C1965" s="26" t="s">
        <v>6298</v>
      </c>
      <c r="D1965" s="27">
        <v>2327</v>
      </c>
      <c r="E1965" s="24"/>
      <c r="F1965" s="24"/>
      <c r="G1965" s="27" t="s">
        <v>34</v>
      </c>
    </row>
    <row r="1966" spans="3:7" x14ac:dyDescent="0.25">
      <c r="C1966" s="26" t="s">
        <v>6297</v>
      </c>
      <c r="D1966" s="27">
        <v>2466</v>
      </c>
      <c r="E1966" s="24"/>
      <c r="F1966" s="24"/>
      <c r="G1966" s="27" t="s">
        <v>34</v>
      </c>
    </row>
    <row r="1967" spans="3:7" x14ac:dyDescent="0.25">
      <c r="C1967" s="26" t="s">
        <v>6296</v>
      </c>
      <c r="D1967" s="27">
        <v>2123</v>
      </c>
      <c r="E1967" s="24"/>
      <c r="F1967" s="24"/>
      <c r="G1967" s="27" t="s">
        <v>34</v>
      </c>
    </row>
    <row r="1968" spans="3:7" x14ac:dyDescent="0.25">
      <c r="C1968" s="26" t="s">
        <v>6295</v>
      </c>
      <c r="D1968" s="27">
        <v>3410</v>
      </c>
      <c r="E1968" s="24"/>
      <c r="F1968" s="24"/>
      <c r="G1968" s="27" t="s">
        <v>37</v>
      </c>
    </row>
    <row r="1969" spans="3:7" x14ac:dyDescent="0.25">
      <c r="C1969" s="26" t="s">
        <v>6294</v>
      </c>
      <c r="D1969" s="27">
        <v>2428</v>
      </c>
      <c r="E1969" s="24"/>
      <c r="F1969" s="24"/>
      <c r="G1969" s="27" t="s">
        <v>34</v>
      </c>
    </row>
    <row r="1970" spans="3:7" x14ac:dyDescent="0.25">
      <c r="C1970" s="26" t="s">
        <v>6293</v>
      </c>
      <c r="D1970" s="27">
        <v>2717</v>
      </c>
      <c r="E1970" s="24"/>
      <c r="F1970" s="24"/>
      <c r="G1970" s="27" t="s">
        <v>34</v>
      </c>
    </row>
    <row r="1971" spans="3:7" x14ac:dyDescent="0.25">
      <c r="C1971" s="26" t="s">
        <v>6292</v>
      </c>
      <c r="D1971" s="27">
        <v>2628</v>
      </c>
      <c r="E1971" s="24"/>
      <c r="F1971" s="24"/>
      <c r="G1971" s="27" t="s">
        <v>34</v>
      </c>
    </row>
    <row r="1972" spans="3:7" x14ac:dyDescent="0.25">
      <c r="C1972" s="26" t="s">
        <v>6291</v>
      </c>
      <c r="D1972" s="27">
        <v>5154</v>
      </c>
      <c r="E1972" s="24"/>
      <c r="F1972" s="24"/>
      <c r="G1972" s="27" t="s">
        <v>37</v>
      </c>
    </row>
    <row r="1973" spans="3:7" x14ac:dyDescent="0.25">
      <c r="C1973" s="26" t="s">
        <v>6290</v>
      </c>
      <c r="D1973" s="27">
        <v>2949</v>
      </c>
      <c r="E1973" s="24"/>
      <c r="F1973" s="24"/>
      <c r="G1973" s="27" t="s">
        <v>34</v>
      </c>
    </row>
    <row r="1974" spans="3:7" x14ac:dyDescent="0.25">
      <c r="C1974" s="26" t="s">
        <v>6289</v>
      </c>
      <c r="D1974" s="27">
        <v>2641</v>
      </c>
      <c r="E1974" s="24"/>
      <c r="F1974" s="24"/>
      <c r="G1974" s="27" t="s">
        <v>34</v>
      </c>
    </row>
    <row r="1975" spans="3:7" x14ac:dyDescent="0.25">
      <c r="C1975" s="26" t="s">
        <v>6288</v>
      </c>
      <c r="D1975" s="27">
        <v>2619</v>
      </c>
      <c r="E1975" s="24"/>
      <c r="F1975" s="24"/>
      <c r="G1975" s="27" t="s">
        <v>34</v>
      </c>
    </row>
    <row r="1976" spans="3:7" x14ac:dyDescent="0.25">
      <c r="C1976" s="26" t="s">
        <v>6287</v>
      </c>
      <c r="D1976" s="27">
        <v>1251</v>
      </c>
      <c r="E1976" s="24"/>
      <c r="F1976" s="24"/>
      <c r="G1976" s="27" t="s">
        <v>35</v>
      </c>
    </row>
    <row r="1977" spans="3:7" x14ac:dyDescent="0.25">
      <c r="C1977" s="26" t="s">
        <v>6286</v>
      </c>
      <c r="D1977" s="27">
        <v>2016</v>
      </c>
      <c r="E1977" s="24"/>
      <c r="F1977" s="24"/>
      <c r="G1977" s="27" t="s">
        <v>36</v>
      </c>
    </row>
    <row r="1978" spans="3:7" x14ac:dyDescent="0.25">
      <c r="C1978" s="26" t="s">
        <v>6285</v>
      </c>
      <c r="D1978" s="27">
        <v>2474</v>
      </c>
      <c r="E1978" s="24"/>
      <c r="F1978" s="24"/>
      <c r="G1978" s="27" t="s">
        <v>34</v>
      </c>
    </row>
    <row r="1979" spans="3:7" x14ac:dyDescent="0.25">
      <c r="C1979" s="26" t="s">
        <v>6284</v>
      </c>
      <c r="D1979" s="27">
        <v>3385</v>
      </c>
      <c r="E1979" s="24"/>
      <c r="F1979" s="24"/>
      <c r="G1979" s="27" t="s">
        <v>37</v>
      </c>
    </row>
    <row r="1980" spans="3:7" x14ac:dyDescent="0.25">
      <c r="C1980" s="26" t="s">
        <v>6283</v>
      </c>
      <c r="D1980" s="27">
        <v>1465</v>
      </c>
      <c r="E1980" s="24"/>
      <c r="F1980" s="24"/>
      <c r="G1980" s="27" t="s">
        <v>36</v>
      </c>
    </row>
    <row r="1981" spans="3:7" x14ac:dyDescent="0.25">
      <c r="C1981" s="26" t="s">
        <v>6282</v>
      </c>
      <c r="D1981" s="27">
        <v>2018</v>
      </c>
      <c r="E1981" s="24"/>
      <c r="F1981" s="24"/>
      <c r="G1981" s="27" t="s">
        <v>36</v>
      </c>
    </row>
    <row r="1982" spans="3:7" x14ac:dyDescent="0.25">
      <c r="C1982" s="26" t="s">
        <v>6281</v>
      </c>
      <c r="D1982" s="27">
        <v>2491</v>
      </c>
      <c r="E1982" s="24"/>
      <c r="F1982" s="24"/>
      <c r="G1982" s="27" t="s">
        <v>34</v>
      </c>
    </row>
    <row r="1983" spans="3:7" x14ac:dyDescent="0.25">
      <c r="C1983" s="26" t="s">
        <v>6280</v>
      </c>
      <c r="D1983" s="27">
        <v>2864</v>
      </c>
      <c r="E1983" s="24"/>
      <c r="F1983" s="24"/>
      <c r="G1983" s="27" t="s">
        <v>34</v>
      </c>
    </row>
    <row r="1984" spans="3:7" x14ac:dyDescent="0.25">
      <c r="C1984" s="26" t="s">
        <v>6279</v>
      </c>
      <c r="D1984" s="27">
        <v>2281</v>
      </c>
      <c r="E1984" s="24"/>
      <c r="F1984" s="24"/>
      <c r="G1984" s="27" t="s">
        <v>34</v>
      </c>
    </row>
    <row r="1985" spans="3:7" x14ac:dyDescent="0.25">
      <c r="C1985" s="26" t="s">
        <v>6278</v>
      </c>
      <c r="D1985" s="27">
        <v>2228</v>
      </c>
      <c r="E1985" s="24"/>
      <c r="F1985" s="24"/>
      <c r="G1985" s="27" t="s">
        <v>34</v>
      </c>
    </row>
    <row r="1986" spans="3:7" x14ac:dyDescent="0.25">
      <c r="C1986" s="26" t="s">
        <v>6277</v>
      </c>
      <c r="D1986" s="27">
        <v>2449</v>
      </c>
      <c r="E1986" s="24"/>
      <c r="F1986" s="24"/>
      <c r="G1986" s="27" t="s">
        <v>34</v>
      </c>
    </row>
    <row r="1987" spans="3:7" x14ac:dyDescent="0.25">
      <c r="C1987" s="26" t="s">
        <v>6276</v>
      </c>
      <c r="D1987" s="27">
        <v>2404</v>
      </c>
      <c r="E1987" s="24"/>
      <c r="F1987" s="24"/>
      <c r="G1987" s="27" t="s">
        <v>34</v>
      </c>
    </row>
    <row r="1988" spans="3:7" x14ac:dyDescent="0.25">
      <c r="C1988" s="26" t="s">
        <v>6275</v>
      </c>
      <c r="D1988" s="27">
        <v>2727</v>
      </c>
      <c r="E1988" s="24"/>
      <c r="F1988" s="24"/>
      <c r="G1988" s="27" t="s">
        <v>34</v>
      </c>
    </row>
    <row r="1989" spans="3:7" x14ac:dyDescent="0.25">
      <c r="C1989" s="26" t="s">
        <v>6274</v>
      </c>
      <c r="D1989" s="27">
        <v>2717</v>
      </c>
      <c r="E1989" s="24"/>
      <c r="F1989" s="24"/>
      <c r="G1989" s="27" t="s">
        <v>34</v>
      </c>
    </row>
    <row r="1990" spans="3:7" x14ac:dyDescent="0.25">
      <c r="C1990" s="26" t="s">
        <v>6273</v>
      </c>
      <c r="D1990" s="27">
        <v>2148</v>
      </c>
      <c r="E1990" s="24"/>
      <c r="F1990" s="24"/>
      <c r="G1990" s="27" t="s">
        <v>34</v>
      </c>
    </row>
    <row r="1991" spans="3:7" x14ac:dyDescent="0.25">
      <c r="C1991" s="26" t="s">
        <v>6272</v>
      </c>
      <c r="D1991" s="27">
        <v>2355</v>
      </c>
      <c r="E1991" s="24"/>
      <c r="F1991" s="24"/>
      <c r="G1991" s="27" t="s">
        <v>34</v>
      </c>
    </row>
    <row r="1992" spans="3:7" x14ac:dyDescent="0.25">
      <c r="C1992" s="26" t="s">
        <v>6271</v>
      </c>
      <c r="D1992" s="27">
        <v>2693</v>
      </c>
      <c r="E1992" s="24"/>
      <c r="F1992" s="24"/>
      <c r="G1992" s="27" t="s">
        <v>34</v>
      </c>
    </row>
    <row r="1993" spans="3:7" x14ac:dyDescent="0.25">
      <c r="C1993" s="26" t="s">
        <v>6270</v>
      </c>
      <c r="D1993" s="27">
        <v>1698</v>
      </c>
      <c r="E1993" s="24"/>
      <c r="F1993" s="24"/>
      <c r="G1993" s="27" t="s">
        <v>36</v>
      </c>
    </row>
    <row r="1994" spans="3:7" x14ac:dyDescent="0.25">
      <c r="C1994" s="26" t="s">
        <v>6269</v>
      </c>
      <c r="D1994" s="27">
        <v>3167</v>
      </c>
      <c r="E1994" s="24"/>
      <c r="F1994" s="24"/>
      <c r="G1994" s="27" t="s">
        <v>37</v>
      </c>
    </row>
    <row r="1995" spans="3:7" x14ac:dyDescent="0.25">
      <c r="C1995" s="26" t="s">
        <v>6268</v>
      </c>
      <c r="D1995" s="27">
        <v>2224</v>
      </c>
      <c r="E1995" s="24"/>
      <c r="F1995" s="24"/>
      <c r="G1995" s="27" t="s">
        <v>34</v>
      </c>
    </row>
    <row r="1996" spans="3:7" x14ac:dyDescent="0.25">
      <c r="C1996" s="26" t="s">
        <v>6267</v>
      </c>
      <c r="D1996" s="27">
        <v>1574</v>
      </c>
      <c r="E1996" s="24"/>
      <c r="F1996" s="24"/>
      <c r="G1996" s="27" t="s">
        <v>36</v>
      </c>
    </row>
    <row r="1997" spans="3:7" x14ac:dyDescent="0.25">
      <c r="C1997" s="26" t="s">
        <v>6266</v>
      </c>
      <c r="D1997" s="27">
        <v>2671</v>
      </c>
      <c r="E1997" s="24"/>
      <c r="F1997" s="24"/>
      <c r="G1997" s="27" t="s">
        <v>34</v>
      </c>
    </row>
    <row r="1998" spans="3:7" x14ac:dyDescent="0.25">
      <c r="C1998" s="26" t="s">
        <v>6265</v>
      </c>
      <c r="D1998" s="27">
        <v>2629</v>
      </c>
      <c r="E1998" s="24"/>
      <c r="F1998" s="24"/>
      <c r="G1998" s="27" t="s">
        <v>34</v>
      </c>
    </row>
    <row r="1999" spans="3:7" x14ac:dyDescent="0.25">
      <c r="C1999" s="26" t="s">
        <v>6264</v>
      </c>
      <c r="D1999" s="27">
        <v>2514</v>
      </c>
      <c r="E1999" s="24"/>
      <c r="F1999" s="24"/>
      <c r="G1999" s="27" t="s">
        <v>34</v>
      </c>
    </row>
    <row r="2000" spans="3:7" x14ac:dyDescent="0.25">
      <c r="C2000" s="26" t="s">
        <v>6263</v>
      </c>
      <c r="D2000" s="27">
        <v>1990</v>
      </c>
      <c r="E2000" s="24"/>
      <c r="F2000" s="24"/>
      <c r="G2000" s="27" t="s">
        <v>36</v>
      </c>
    </row>
    <row r="2001" spans="3:7" x14ac:dyDescent="0.25">
      <c r="C2001" s="26" t="s">
        <v>6262</v>
      </c>
      <c r="D2001" s="27">
        <v>2459</v>
      </c>
      <c r="E2001" s="24"/>
      <c r="F2001" s="24"/>
      <c r="G2001" s="27" t="s">
        <v>34</v>
      </c>
    </row>
    <row r="2002" spans="3:7" x14ac:dyDescent="0.25">
      <c r="C2002" s="26" t="s">
        <v>6261</v>
      </c>
      <c r="D2002" s="27">
        <v>2574</v>
      </c>
      <c r="E2002" s="24"/>
      <c r="F2002" s="24"/>
      <c r="G2002" s="27" t="s">
        <v>34</v>
      </c>
    </row>
    <row r="2003" spans="3:7" x14ac:dyDescent="0.25">
      <c r="C2003" s="26" t="s">
        <v>6260</v>
      </c>
      <c r="D2003" s="27">
        <v>3480</v>
      </c>
      <c r="E2003" s="24"/>
      <c r="F2003" s="24"/>
      <c r="G2003" s="27" t="s">
        <v>37</v>
      </c>
    </row>
    <row r="2004" spans="3:7" x14ac:dyDescent="0.25">
      <c r="C2004" s="26" t="s">
        <v>6259</v>
      </c>
      <c r="D2004" s="27">
        <v>1905</v>
      </c>
      <c r="E2004" s="24"/>
      <c r="F2004" s="24"/>
      <c r="G2004" s="27" t="s">
        <v>36</v>
      </c>
    </row>
    <row r="2005" spans="3:7" x14ac:dyDescent="0.25">
      <c r="C2005" s="26" t="s">
        <v>6258</v>
      </c>
      <c r="D2005" s="27">
        <v>1865</v>
      </c>
      <c r="E2005" s="24"/>
      <c r="F2005" s="24"/>
      <c r="G2005" s="27" t="s">
        <v>36</v>
      </c>
    </row>
    <row r="2006" spans="3:7" x14ac:dyDescent="0.25">
      <c r="C2006" s="26" t="s">
        <v>6257</v>
      </c>
      <c r="D2006" s="27">
        <v>2619</v>
      </c>
      <c r="E2006" s="24"/>
      <c r="F2006" s="24"/>
      <c r="G2006" s="27" t="s">
        <v>34</v>
      </c>
    </row>
    <row r="2007" spans="3:7" x14ac:dyDescent="0.25">
      <c r="C2007" s="26" t="s">
        <v>6256</v>
      </c>
      <c r="D2007" s="27">
        <v>2427</v>
      </c>
      <c r="E2007" s="24"/>
      <c r="F2007" s="24"/>
      <c r="G2007" s="27" t="s">
        <v>34</v>
      </c>
    </row>
    <row r="2008" spans="3:7" x14ac:dyDescent="0.25">
      <c r="C2008" s="26" t="s">
        <v>6255</v>
      </c>
      <c r="D2008" s="27">
        <v>3134</v>
      </c>
      <c r="E2008" s="24"/>
      <c r="F2008" s="24"/>
      <c r="G2008" s="27" t="s">
        <v>37</v>
      </c>
    </row>
    <row r="2009" spans="3:7" x14ac:dyDescent="0.25">
      <c r="C2009" s="26" t="s">
        <v>6254</v>
      </c>
      <c r="D2009" s="27">
        <v>2383</v>
      </c>
      <c r="E2009" s="24"/>
      <c r="F2009" s="24"/>
      <c r="G2009" s="27" t="s">
        <v>34</v>
      </c>
    </row>
    <row r="2010" spans="3:7" x14ac:dyDescent="0.25">
      <c r="C2010" s="26" t="s">
        <v>6253</v>
      </c>
      <c r="D2010" s="27">
        <v>1527</v>
      </c>
      <c r="E2010" s="24"/>
      <c r="F2010" s="24"/>
      <c r="G2010" s="27" t="s">
        <v>36</v>
      </c>
    </row>
    <row r="2011" spans="3:7" x14ac:dyDescent="0.25">
      <c r="C2011" s="26" t="s">
        <v>6252</v>
      </c>
      <c r="D2011" s="27">
        <v>3066</v>
      </c>
      <c r="E2011" s="24"/>
      <c r="F2011" s="24"/>
      <c r="G2011" s="27" t="s">
        <v>37</v>
      </c>
    </row>
    <row r="2012" spans="3:7" x14ac:dyDescent="0.25">
      <c r="C2012" s="26" t="s">
        <v>6251</v>
      </c>
      <c r="D2012" s="27">
        <v>3610</v>
      </c>
      <c r="E2012" s="24"/>
      <c r="F2012" s="24"/>
      <c r="G2012" s="27" t="s">
        <v>37</v>
      </c>
    </row>
    <row r="2013" spans="3:7" x14ac:dyDescent="0.25">
      <c r="C2013" s="26" t="s">
        <v>6250</v>
      </c>
      <c r="D2013" s="27">
        <v>2924</v>
      </c>
      <c r="E2013" s="24"/>
      <c r="F2013" s="24"/>
      <c r="G2013" s="27" t="s">
        <v>34</v>
      </c>
    </row>
    <row r="2014" spans="3:7" x14ac:dyDescent="0.25">
      <c r="C2014" s="26" t="s">
        <v>6249</v>
      </c>
      <c r="D2014" s="27">
        <v>2631</v>
      </c>
      <c r="E2014" s="24"/>
      <c r="F2014" s="24"/>
      <c r="G2014" s="27" t="s">
        <v>34</v>
      </c>
    </row>
    <row r="2015" spans="3:7" x14ac:dyDescent="0.25">
      <c r="C2015" s="26" t="s">
        <v>6248</v>
      </c>
      <c r="D2015" s="27">
        <v>2619</v>
      </c>
      <c r="E2015" s="24"/>
      <c r="F2015" s="24"/>
      <c r="G2015" s="27" t="s">
        <v>34</v>
      </c>
    </row>
    <row r="2016" spans="3:7" x14ac:dyDescent="0.25">
      <c r="C2016" s="26" t="s">
        <v>6247</v>
      </c>
      <c r="D2016" s="27">
        <v>1450</v>
      </c>
      <c r="E2016" s="24"/>
      <c r="F2016" s="24"/>
      <c r="G2016" s="27" t="s">
        <v>36</v>
      </c>
    </row>
    <row r="2017" spans="3:7" x14ac:dyDescent="0.25">
      <c r="C2017" s="26" t="s">
        <v>6246</v>
      </c>
      <c r="D2017" s="27">
        <v>2312</v>
      </c>
      <c r="E2017" s="24"/>
      <c r="F2017" s="24"/>
      <c r="G2017" s="27" t="s">
        <v>34</v>
      </c>
    </row>
    <row r="2018" spans="3:7" x14ac:dyDescent="0.25">
      <c r="C2018" s="26" t="s">
        <v>6245</v>
      </c>
      <c r="D2018" s="27">
        <v>1890</v>
      </c>
      <c r="E2018" s="24"/>
      <c r="F2018" s="24"/>
      <c r="G2018" s="27" t="s">
        <v>36</v>
      </c>
    </row>
    <row r="2019" spans="3:7" x14ac:dyDescent="0.25">
      <c r="C2019" s="26" t="s">
        <v>6244</v>
      </c>
      <c r="D2019" s="27">
        <v>2557</v>
      </c>
      <c r="E2019" s="24"/>
      <c r="F2019" s="24"/>
      <c r="G2019" s="27" t="s">
        <v>34</v>
      </c>
    </row>
    <row r="2020" spans="3:7" x14ac:dyDescent="0.25">
      <c r="C2020" s="26" t="s">
        <v>6243</v>
      </c>
      <c r="D2020" s="27">
        <v>2239</v>
      </c>
      <c r="E2020" s="24"/>
      <c r="F2020" s="24"/>
      <c r="G2020" s="27" t="s">
        <v>34</v>
      </c>
    </row>
    <row r="2021" spans="3:7" x14ac:dyDescent="0.25">
      <c r="C2021" s="26" t="s">
        <v>6242</v>
      </c>
      <c r="D2021" s="27">
        <v>1576</v>
      </c>
      <c r="E2021" s="24"/>
      <c r="F2021" s="24"/>
      <c r="G2021" s="27" t="s">
        <v>36</v>
      </c>
    </row>
    <row r="2022" spans="3:7" x14ac:dyDescent="0.25">
      <c r="C2022" s="26" t="s">
        <v>6241</v>
      </c>
      <c r="D2022" s="27">
        <v>1392</v>
      </c>
      <c r="E2022" s="24"/>
      <c r="F2022" s="24"/>
      <c r="G2022" s="27" t="s">
        <v>35</v>
      </c>
    </row>
    <row r="2023" spans="3:7" x14ac:dyDescent="0.25">
      <c r="C2023" s="26" t="s">
        <v>6240</v>
      </c>
      <c r="D2023" s="27">
        <v>1340</v>
      </c>
      <c r="E2023" s="24"/>
      <c r="F2023" s="24"/>
      <c r="G2023" s="27" t="s">
        <v>35</v>
      </c>
    </row>
    <row r="2024" spans="3:7" x14ac:dyDescent="0.25">
      <c r="C2024" s="26" t="s">
        <v>6239</v>
      </c>
      <c r="D2024" s="27">
        <v>1788</v>
      </c>
      <c r="E2024" s="24"/>
      <c r="F2024" s="24"/>
      <c r="G2024" s="27" t="s">
        <v>36</v>
      </c>
    </row>
    <row r="2025" spans="3:7" x14ac:dyDescent="0.25">
      <c r="C2025" s="26" t="s">
        <v>6238</v>
      </c>
      <c r="D2025" s="27">
        <v>1201</v>
      </c>
      <c r="E2025" s="24"/>
      <c r="F2025" s="24"/>
      <c r="G2025" s="27" t="s">
        <v>35</v>
      </c>
    </row>
    <row r="2026" spans="3:7" x14ac:dyDescent="0.25">
      <c r="C2026" s="26" t="s">
        <v>6237</v>
      </c>
      <c r="D2026" s="27">
        <v>2496</v>
      </c>
      <c r="E2026" s="24"/>
      <c r="F2026" s="24"/>
      <c r="G2026" s="27" t="s">
        <v>34</v>
      </c>
    </row>
    <row r="2027" spans="3:7" x14ac:dyDescent="0.25">
      <c r="C2027" s="26" t="s">
        <v>6236</v>
      </c>
      <c r="D2027" s="27">
        <v>4385</v>
      </c>
      <c r="E2027" s="24"/>
      <c r="F2027" s="24"/>
      <c r="G2027" s="27" t="s">
        <v>37</v>
      </c>
    </row>
    <row r="2028" spans="3:7" x14ac:dyDescent="0.25">
      <c r="C2028" s="26" t="s">
        <v>6235</v>
      </c>
      <c r="D2028" s="27">
        <v>2404</v>
      </c>
      <c r="E2028" s="24"/>
      <c r="F2028" s="24"/>
      <c r="G2028" s="27" t="s">
        <v>34</v>
      </c>
    </row>
    <row r="2029" spans="3:7" x14ac:dyDescent="0.25">
      <c r="C2029" s="26" t="s">
        <v>6234</v>
      </c>
      <c r="D2029" s="27">
        <v>2450</v>
      </c>
      <c r="E2029" s="24"/>
      <c r="F2029" s="24"/>
      <c r="G2029" s="27" t="s">
        <v>34</v>
      </c>
    </row>
    <row r="2030" spans="3:7" x14ac:dyDescent="0.25">
      <c r="C2030" s="26" t="s">
        <v>6233</v>
      </c>
      <c r="D2030" s="27">
        <v>2919</v>
      </c>
      <c r="E2030" s="24"/>
      <c r="F2030" s="24"/>
      <c r="G2030" s="27" t="s">
        <v>34</v>
      </c>
    </row>
    <row r="2031" spans="3:7" x14ac:dyDescent="0.25">
      <c r="C2031" s="26" t="s">
        <v>6232</v>
      </c>
      <c r="D2031" s="27">
        <v>2593</v>
      </c>
      <c r="E2031" s="24"/>
      <c r="F2031" s="24"/>
      <c r="G2031" s="27" t="s">
        <v>34</v>
      </c>
    </row>
    <row r="2032" spans="3:7" x14ac:dyDescent="0.25">
      <c r="C2032" s="26" t="s">
        <v>6231</v>
      </c>
      <c r="D2032" s="27">
        <v>2421</v>
      </c>
      <c r="E2032" s="24"/>
      <c r="F2032" s="24"/>
      <c r="G2032" s="27" t="s">
        <v>34</v>
      </c>
    </row>
    <row r="2033" spans="3:7" x14ac:dyDescent="0.25">
      <c r="C2033" s="26" t="s">
        <v>6230</v>
      </c>
      <c r="D2033" s="27">
        <v>2130</v>
      </c>
      <c r="E2033" s="24"/>
      <c r="F2033" s="24"/>
      <c r="G2033" s="27" t="s">
        <v>34</v>
      </c>
    </row>
    <row r="2034" spans="3:7" x14ac:dyDescent="0.25">
      <c r="C2034" s="26" t="s">
        <v>6229</v>
      </c>
      <c r="D2034" s="27">
        <v>2316</v>
      </c>
      <c r="E2034" s="24"/>
      <c r="F2034" s="24"/>
      <c r="G2034" s="27" t="s">
        <v>34</v>
      </c>
    </row>
    <row r="2035" spans="3:7" x14ac:dyDescent="0.25">
      <c r="C2035" s="26" t="s">
        <v>6228</v>
      </c>
      <c r="D2035" s="27">
        <v>1821</v>
      </c>
      <c r="E2035" s="24"/>
      <c r="F2035" s="24"/>
      <c r="G2035" s="27" t="s">
        <v>36</v>
      </c>
    </row>
    <row r="2036" spans="3:7" x14ac:dyDescent="0.25">
      <c r="C2036" s="26" t="s">
        <v>6227</v>
      </c>
      <c r="D2036" s="27">
        <v>2416</v>
      </c>
      <c r="E2036" s="24"/>
      <c r="F2036" s="24"/>
      <c r="G2036" s="27" t="s">
        <v>34</v>
      </c>
    </row>
    <row r="2037" spans="3:7" x14ac:dyDescent="0.25">
      <c r="C2037" s="26" t="s">
        <v>6226</v>
      </c>
      <c r="D2037" s="27">
        <v>3341</v>
      </c>
      <c r="E2037" s="24"/>
      <c r="F2037" s="24"/>
      <c r="G2037" s="27" t="s">
        <v>37</v>
      </c>
    </row>
    <row r="2038" spans="3:7" x14ac:dyDescent="0.25">
      <c r="C2038" s="26" t="s">
        <v>6225</v>
      </c>
      <c r="D2038" s="27">
        <v>2353</v>
      </c>
      <c r="E2038" s="24"/>
      <c r="F2038" s="24"/>
      <c r="G2038" s="27" t="s">
        <v>34</v>
      </c>
    </row>
    <row r="2039" spans="3:7" x14ac:dyDescent="0.25">
      <c r="C2039" s="26" t="s">
        <v>6224</v>
      </c>
      <c r="D2039" s="27">
        <v>1699</v>
      </c>
      <c r="E2039" s="24"/>
      <c r="F2039" s="24"/>
      <c r="G2039" s="27" t="s">
        <v>36</v>
      </c>
    </row>
    <row r="2040" spans="3:7" x14ac:dyDescent="0.25">
      <c r="C2040" s="26" t="s">
        <v>6223</v>
      </c>
      <c r="D2040" s="27">
        <v>2147</v>
      </c>
      <c r="E2040" s="24"/>
      <c r="F2040" s="24"/>
      <c r="G2040" s="27" t="s">
        <v>34</v>
      </c>
    </row>
    <row r="2041" spans="3:7" x14ac:dyDescent="0.25">
      <c r="C2041" s="26" t="s">
        <v>6222</v>
      </c>
      <c r="D2041" s="27">
        <v>2717</v>
      </c>
      <c r="E2041" s="24"/>
      <c r="F2041" s="24"/>
      <c r="G2041" s="27" t="s">
        <v>34</v>
      </c>
    </row>
    <row r="2042" spans="3:7" x14ac:dyDescent="0.25">
      <c r="C2042" s="26" t="s">
        <v>6221</v>
      </c>
      <c r="D2042" s="27">
        <v>999</v>
      </c>
      <c r="E2042" s="24"/>
      <c r="F2042" s="24"/>
      <c r="G2042" s="27" t="s">
        <v>35</v>
      </c>
    </row>
    <row r="2043" spans="3:7" x14ac:dyDescent="0.25">
      <c r="C2043" s="26" t="s">
        <v>6220</v>
      </c>
      <c r="D2043" s="27">
        <v>2857</v>
      </c>
      <c r="E2043" s="24"/>
      <c r="F2043" s="24"/>
      <c r="G2043" s="27" t="s">
        <v>34</v>
      </c>
    </row>
    <row r="2044" spans="3:7" x14ac:dyDescent="0.25">
      <c r="C2044" s="26" t="s">
        <v>6219</v>
      </c>
      <c r="D2044" s="27">
        <v>2000</v>
      </c>
      <c r="E2044" s="24"/>
      <c r="F2044" s="24"/>
      <c r="G2044" s="27" t="s">
        <v>36</v>
      </c>
    </row>
    <row r="2045" spans="3:7" x14ac:dyDescent="0.25">
      <c r="C2045" s="26" t="s">
        <v>6218</v>
      </c>
      <c r="D2045" s="27">
        <v>1117</v>
      </c>
      <c r="E2045" s="24"/>
      <c r="F2045" s="24"/>
      <c r="G2045" s="27" t="s">
        <v>35</v>
      </c>
    </row>
    <row r="2046" spans="3:7" x14ac:dyDescent="0.25">
      <c r="C2046" s="26" t="s">
        <v>6217</v>
      </c>
      <c r="D2046" s="27">
        <v>2781</v>
      </c>
      <c r="E2046" s="24"/>
      <c r="F2046" s="24"/>
      <c r="G2046" s="27" t="s">
        <v>34</v>
      </c>
    </row>
    <row r="2047" spans="3:7" x14ac:dyDescent="0.25">
      <c r="C2047" s="26" t="s">
        <v>6216</v>
      </c>
      <c r="D2047" s="27">
        <v>3739</v>
      </c>
      <c r="E2047" s="24"/>
      <c r="F2047" s="24"/>
      <c r="G2047" s="27" t="s">
        <v>37</v>
      </c>
    </row>
    <row r="2048" spans="3:7" x14ac:dyDescent="0.25">
      <c r="C2048" s="26" t="s">
        <v>6215</v>
      </c>
      <c r="D2048" s="27">
        <v>3791</v>
      </c>
      <c r="E2048" s="24"/>
      <c r="F2048" s="24"/>
      <c r="G2048" s="27" t="s">
        <v>37</v>
      </c>
    </row>
    <row r="2049" spans="3:7" x14ac:dyDescent="0.25">
      <c r="C2049" s="26" t="s">
        <v>6214</v>
      </c>
      <c r="D2049" s="27">
        <v>3321</v>
      </c>
      <c r="E2049" s="24"/>
      <c r="F2049" s="24"/>
      <c r="G2049" s="27" t="s">
        <v>37</v>
      </c>
    </row>
    <row r="2050" spans="3:7" x14ac:dyDescent="0.25">
      <c r="C2050" s="26" t="s">
        <v>6213</v>
      </c>
      <c r="D2050" s="27">
        <v>2912</v>
      </c>
      <c r="E2050" s="24"/>
      <c r="F2050" s="24"/>
      <c r="G2050" s="27" t="s">
        <v>34</v>
      </c>
    </row>
    <row r="2051" spans="3:7" x14ac:dyDescent="0.25">
      <c r="C2051" s="26" t="s">
        <v>6212</v>
      </c>
      <c r="D2051" s="27">
        <v>4955</v>
      </c>
      <c r="E2051" s="24"/>
      <c r="F2051" s="24"/>
      <c r="G2051" s="27" t="s">
        <v>37</v>
      </c>
    </row>
    <row r="2052" spans="3:7" x14ac:dyDescent="0.25">
      <c r="C2052" s="26" t="s">
        <v>6211</v>
      </c>
      <c r="D2052" s="27">
        <v>2971</v>
      </c>
      <c r="E2052" s="24"/>
      <c r="F2052" s="24"/>
      <c r="G2052" s="27" t="s">
        <v>34</v>
      </c>
    </row>
    <row r="2053" spans="3:7" x14ac:dyDescent="0.25">
      <c r="C2053" s="26" t="s">
        <v>6210</v>
      </c>
      <c r="D2053" s="27">
        <v>4373</v>
      </c>
      <c r="E2053" s="24"/>
      <c r="F2053" s="24"/>
      <c r="G2053" s="27" t="s">
        <v>37</v>
      </c>
    </row>
    <row r="2054" spans="3:7" x14ac:dyDescent="0.25">
      <c r="C2054" s="26" t="s">
        <v>6209</v>
      </c>
      <c r="D2054" s="27">
        <v>3351</v>
      </c>
      <c r="E2054" s="24"/>
      <c r="F2054" s="24"/>
      <c r="G2054" s="27" t="s">
        <v>37</v>
      </c>
    </row>
    <row r="2055" spans="3:7" x14ac:dyDescent="0.25">
      <c r="C2055" s="26" t="s">
        <v>6208</v>
      </c>
      <c r="D2055" s="27">
        <v>3012</v>
      </c>
      <c r="E2055" s="24"/>
      <c r="F2055" s="24"/>
      <c r="G2055" s="27" t="s">
        <v>37</v>
      </c>
    </row>
    <row r="2056" spans="3:7" x14ac:dyDescent="0.25">
      <c r="C2056" s="26" t="s">
        <v>6207</v>
      </c>
      <c r="D2056" s="27">
        <v>2612</v>
      </c>
      <c r="E2056" s="24"/>
      <c r="F2056" s="24"/>
      <c r="G2056" s="27" t="s">
        <v>34</v>
      </c>
    </row>
    <row r="2057" spans="3:7" x14ac:dyDescent="0.25">
      <c r="C2057" s="26" t="s">
        <v>6206</v>
      </c>
      <c r="D2057" s="27">
        <v>1942</v>
      </c>
      <c r="E2057" s="24"/>
      <c r="F2057" s="24"/>
      <c r="G2057" s="27" t="s">
        <v>36</v>
      </c>
    </row>
    <row r="2058" spans="3:7" x14ac:dyDescent="0.25">
      <c r="C2058" s="26" t="s">
        <v>6205</v>
      </c>
      <c r="D2058" s="27">
        <v>3630</v>
      </c>
      <c r="E2058" s="24"/>
      <c r="F2058" s="24"/>
      <c r="G2058" s="27" t="s">
        <v>37</v>
      </c>
    </row>
    <row r="2059" spans="3:7" x14ac:dyDescent="0.25">
      <c r="C2059" s="26" t="s">
        <v>6204</v>
      </c>
      <c r="D2059" s="27">
        <v>2526</v>
      </c>
      <c r="E2059" s="24"/>
      <c r="F2059" s="24"/>
      <c r="G2059" s="27" t="s">
        <v>34</v>
      </c>
    </row>
    <row r="2060" spans="3:7" x14ac:dyDescent="0.25">
      <c r="C2060" s="26" t="s">
        <v>6203</v>
      </c>
      <c r="D2060" s="27">
        <v>1834</v>
      </c>
      <c r="E2060" s="24"/>
      <c r="F2060" s="24"/>
      <c r="G2060" s="27" t="s">
        <v>36</v>
      </c>
    </row>
    <row r="2061" spans="3:7" x14ac:dyDescent="0.25">
      <c r="C2061" s="26" t="s">
        <v>6202</v>
      </c>
      <c r="D2061" s="27">
        <v>2152</v>
      </c>
      <c r="E2061" s="24"/>
      <c r="F2061" s="24"/>
      <c r="G2061" s="27" t="s">
        <v>34</v>
      </c>
    </row>
    <row r="2062" spans="3:7" x14ac:dyDescent="0.25">
      <c r="C2062" s="26" t="s">
        <v>6201</v>
      </c>
      <c r="D2062" s="27">
        <v>1955</v>
      </c>
      <c r="E2062" s="24"/>
      <c r="F2062" s="24"/>
      <c r="G2062" s="27" t="s">
        <v>36</v>
      </c>
    </row>
    <row r="2063" spans="3:7" x14ac:dyDescent="0.25">
      <c r="C2063" s="26" t="s">
        <v>6200</v>
      </c>
      <c r="D2063" s="27">
        <v>3179</v>
      </c>
      <c r="E2063" s="24"/>
      <c r="F2063" s="24"/>
      <c r="G2063" s="27" t="s">
        <v>37</v>
      </c>
    </row>
    <row r="2064" spans="3:7" x14ac:dyDescent="0.25">
      <c r="C2064" s="26" t="s">
        <v>6199</v>
      </c>
      <c r="D2064" s="27">
        <v>1565</v>
      </c>
      <c r="E2064" s="24"/>
      <c r="F2064" s="24"/>
      <c r="G2064" s="27" t="s">
        <v>36</v>
      </c>
    </row>
    <row r="2065" spans="3:7" x14ac:dyDescent="0.25">
      <c r="C2065" s="26" t="s">
        <v>6198</v>
      </c>
      <c r="D2065" s="27">
        <v>1754</v>
      </c>
      <c r="E2065" s="24"/>
      <c r="F2065" s="24"/>
      <c r="G2065" s="27" t="s">
        <v>36</v>
      </c>
    </row>
    <row r="2066" spans="3:7" x14ac:dyDescent="0.25">
      <c r="C2066" s="26" t="s">
        <v>6197</v>
      </c>
      <c r="D2066" s="27">
        <v>2336</v>
      </c>
      <c r="E2066" s="24"/>
      <c r="F2066" s="24"/>
      <c r="G2066" s="27" t="s">
        <v>34</v>
      </c>
    </row>
    <row r="2067" spans="3:7" x14ac:dyDescent="0.25">
      <c r="C2067" s="26" t="s">
        <v>6196</v>
      </c>
      <c r="D2067" s="27">
        <v>1823</v>
      </c>
      <c r="E2067" s="24"/>
      <c r="F2067" s="24"/>
      <c r="G2067" s="27" t="s">
        <v>36</v>
      </c>
    </row>
    <row r="2068" spans="3:7" x14ac:dyDescent="0.25">
      <c r="C2068" s="26" t="s">
        <v>6195</v>
      </c>
      <c r="D2068" s="27">
        <v>1804</v>
      </c>
      <c r="E2068" s="24"/>
      <c r="F2068" s="24"/>
      <c r="G2068" s="27" t="s">
        <v>36</v>
      </c>
    </row>
    <row r="2069" spans="3:7" x14ac:dyDescent="0.25">
      <c r="C2069" s="26" t="s">
        <v>6194</v>
      </c>
      <c r="D2069" s="27">
        <v>2251</v>
      </c>
      <c r="E2069" s="24"/>
      <c r="F2069" s="24"/>
      <c r="G2069" s="27" t="s">
        <v>34</v>
      </c>
    </row>
    <row r="2070" spans="3:7" x14ac:dyDescent="0.25">
      <c r="C2070" s="26" t="s">
        <v>6193</v>
      </c>
      <c r="D2070" s="27">
        <v>2226</v>
      </c>
      <c r="E2070" s="24"/>
      <c r="F2070" s="24"/>
      <c r="G2070" s="27" t="s">
        <v>34</v>
      </c>
    </row>
    <row r="2071" spans="3:7" x14ac:dyDescent="0.25">
      <c r="C2071" s="26" t="s">
        <v>6192</v>
      </c>
      <c r="D2071" s="27">
        <v>2495</v>
      </c>
      <c r="E2071" s="24"/>
      <c r="F2071" s="24"/>
      <c r="G2071" s="27" t="s">
        <v>34</v>
      </c>
    </row>
    <row r="2072" spans="3:7" x14ac:dyDescent="0.25">
      <c r="C2072" s="26" t="s">
        <v>6191</v>
      </c>
      <c r="D2072" s="27">
        <v>1418</v>
      </c>
      <c r="E2072" s="24"/>
      <c r="F2072" s="24"/>
      <c r="G2072" s="27" t="s">
        <v>36</v>
      </c>
    </row>
    <row r="2073" spans="3:7" x14ac:dyDescent="0.25">
      <c r="C2073" s="26" t="s">
        <v>6190</v>
      </c>
      <c r="D2073" s="27">
        <v>2426</v>
      </c>
      <c r="E2073" s="24"/>
      <c r="F2073" s="24"/>
      <c r="G2073" s="27" t="s">
        <v>34</v>
      </c>
    </row>
    <row r="2074" spans="3:7" x14ac:dyDescent="0.25">
      <c r="C2074" s="26" t="s">
        <v>6189</v>
      </c>
      <c r="D2074" s="27">
        <v>2848</v>
      </c>
      <c r="E2074" s="24"/>
      <c r="F2074" s="24"/>
      <c r="G2074" s="27" t="s">
        <v>34</v>
      </c>
    </row>
    <row r="2075" spans="3:7" x14ac:dyDescent="0.25">
      <c r="C2075" s="26" t="s">
        <v>6188</v>
      </c>
      <c r="D2075" s="27">
        <v>3741</v>
      </c>
      <c r="E2075" s="24"/>
      <c r="F2075" s="24"/>
      <c r="G2075" s="27" t="s">
        <v>37</v>
      </c>
    </row>
    <row r="2076" spans="3:7" x14ac:dyDescent="0.25">
      <c r="C2076" s="26" t="s">
        <v>6187</v>
      </c>
      <c r="D2076" s="27">
        <v>2778</v>
      </c>
      <c r="E2076" s="24"/>
      <c r="F2076" s="24"/>
      <c r="G2076" s="27" t="s">
        <v>34</v>
      </c>
    </row>
    <row r="2077" spans="3:7" x14ac:dyDescent="0.25">
      <c r="C2077" s="26" t="s">
        <v>6186</v>
      </c>
      <c r="D2077" s="27">
        <v>3463</v>
      </c>
      <c r="E2077" s="24"/>
      <c r="F2077" s="24"/>
      <c r="G2077" s="27" t="s">
        <v>37</v>
      </c>
    </row>
    <row r="2078" spans="3:7" x14ac:dyDescent="0.25">
      <c r="C2078" s="26" t="s">
        <v>6185</v>
      </c>
      <c r="D2078" s="27">
        <v>3433</v>
      </c>
      <c r="E2078" s="24"/>
      <c r="F2078" s="24"/>
      <c r="G2078" s="27" t="s">
        <v>37</v>
      </c>
    </row>
    <row r="2079" spans="3:7" x14ac:dyDescent="0.25">
      <c r="C2079" s="26" t="s">
        <v>6184</v>
      </c>
      <c r="D2079" s="27">
        <v>3224</v>
      </c>
      <c r="E2079" s="24"/>
      <c r="F2079" s="24">
        <v>0</v>
      </c>
      <c r="G2079" s="27" t="s">
        <v>37</v>
      </c>
    </row>
    <row r="2080" spans="3:7" x14ac:dyDescent="0.25">
      <c r="C2080" s="26" t="s">
        <v>6183</v>
      </c>
      <c r="D2080" s="27">
        <v>1695</v>
      </c>
      <c r="E2080" s="24"/>
      <c r="F2080" s="24"/>
      <c r="G2080" s="27" t="s">
        <v>36</v>
      </c>
    </row>
    <row r="2081" spans="3:7" x14ac:dyDescent="0.25">
      <c r="C2081" s="26" t="s">
        <v>6182</v>
      </c>
      <c r="D2081" s="27">
        <v>1556</v>
      </c>
      <c r="E2081" s="24"/>
      <c r="F2081" s="24"/>
      <c r="G2081" s="27" t="s">
        <v>36</v>
      </c>
    </row>
    <row r="2082" spans="3:7" x14ac:dyDescent="0.25">
      <c r="C2082" s="26" t="s">
        <v>6181</v>
      </c>
      <c r="D2082" s="27">
        <v>1547</v>
      </c>
      <c r="E2082" s="24"/>
      <c r="F2082" s="24"/>
      <c r="G2082" s="27" t="s">
        <v>36</v>
      </c>
    </row>
    <row r="2083" spans="3:7" x14ac:dyDescent="0.25">
      <c r="C2083" s="26" t="s">
        <v>6180</v>
      </c>
      <c r="D2083" s="27">
        <v>2557</v>
      </c>
      <c r="E2083" s="24"/>
      <c r="F2083" s="24"/>
      <c r="G2083" s="27" t="s">
        <v>34</v>
      </c>
    </row>
    <row r="2084" spans="3:7" x14ac:dyDescent="0.25">
      <c r="C2084" s="26" t="s">
        <v>6179</v>
      </c>
      <c r="D2084" s="27">
        <v>2395</v>
      </c>
      <c r="E2084" s="24"/>
      <c r="F2084" s="24"/>
      <c r="G2084" s="27" t="s">
        <v>34</v>
      </c>
    </row>
    <row r="2085" spans="3:7" x14ac:dyDescent="0.25">
      <c r="C2085" s="26" t="s">
        <v>6178</v>
      </c>
      <c r="D2085" s="27">
        <v>2664</v>
      </c>
      <c r="E2085" s="24"/>
      <c r="F2085" s="24"/>
      <c r="G2085" s="27" t="s">
        <v>34</v>
      </c>
    </row>
    <row r="2086" spans="3:7" x14ac:dyDescent="0.25">
      <c r="C2086" s="26" t="s">
        <v>6177</v>
      </c>
      <c r="D2086" s="27">
        <v>2313</v>
      </c>
      <c r="E2086" s="24"/>
      <c r="F2086" s="24"/>
      <c r="G2086" s="27" t="s">
        <v>34</v>
      </c>
    </row>
    <row r="2087" spans="3:7" x14ac:dyDescent="0.25">
      <c r="C2087" s="26" t="s">
        <v>6176</v>
      </c>
      <c r="D2087" s="27">
        <v>3479</v>
      </c>
      <c r="E2087" s="24"/>
      <c r="F2087" s="24"/>
      <c r="G2087" s="27" t="s">
        <v>37</v>
      </c>
    </row>
    <row r="2088" spans="3:7" x14ac:dyDescent="0.25">
      <c r="C2088" s="26" t="s">
        <v>6175</v>
      </c>
      <c r="D2088" s="27">
        <v>2665</v>
      </c>
      <c r="E2088" s="24"/>
      <c r="F2088" s="24"/>
      <c r="G2088" s="27" t="s">
        <v>34</v>
      </c>
    </row>
    <row r="2089" spans="3:7" x14ac:dyDescent="0.25">
      <c r="C2089" s="26" t="s">
        <v>6174</v>
      </c>
      <c r="D2089" s="27">
        <v>2295</v>
      </c>
      <c r="E2089" s="24"/>
      <c r="F2089" s="24"/>
      <c r="G2089" s="27" t="s">
        <v>34</v>
      </c>
    </row>
    <row r="2090" spans="3:7" x14ac:dyDescent="0.25">
      <c r="C2090" s="26" t="s">
        <v>6173</v>
      </c>
      <c r="D2090" s="27">
        <v>2531</v>
      </c>
      <c r="E2090" s="24"/>
      <c r="F2090" s="24"/>
      <c r="G2090" s="27" t="s">
        <v>34</v>
      </c>
    </row>
    <row r="2091" spans="3:7" x14ac:dyDescent="0.25">
      <c r="C2091" s="26" t="s">
        <v>6172</v>
      </c>
      <c r="D2091" s="27">
        <v>2379</v>
      </c>
      <c r="E2091" s="24"/>
      <c r="F2091" s="24"/>
      <c r="G2091" s="27" t="s">
        <v>34</v>
      </c>
    </row>
    <row r="2092" spans="3:7" x14ac:dyDescent="0.25">
      <c r="C2092" s="26" t="s">
        <v>6171</v>
      </c>
      <c r="D2092" s="27">
        <v>2690</v>
      </c>
      <c r="E2092" s="24"/>
      <c r="F2092" s="24"/>
      <c r="G2092" s="27" t="s">
        <v>34</v>
      </c>
    </row>
    <row r="2093" spans="3:7" x14ac:dyDescent="0.25">
      <c r="C2093" s="26" t="s">
        <v>6170</v>
      </c>
      <c r="D2093" s="27">
        <v>2873</v>
      </c>
      <c r="E2093" s="24"/>
      <c r="F2093" s="24"/>
      <c r="G2093" s="27" t="s">
        <v>34</v>
      </c>
    </row>
    <row r="2094" spans="3:7" x14ac:dyDescent="0.25">
      <c r="C2094" s="26" t="s">
        <v>6169</v>
      </c>
      <c r="D2094" s="27">
        <v>3449</v>
      </c>
      <c r="E2094" s="24"/>
      <c r="F2094" s="24"/>
      <c r="G2094" s="27" t="s">
        <v>37</v>
      </c>
    </row>
    <row r="2095" spans="3:7" x14ac:dyDescent="0.25">
      <c r="C2095" s="26" t="s">
        <v>6168</v>
      </c>
      <c r="D2095" s="27">
        <v>3028</v>
      </c>
      <c r="E2095" s="24"/>
      <c r="F2095" s="24"/>
      <c r="G2095" s="27" t="s">
        <v>37</v>
      </c>
    </row>
    <row r="2096" spans="3:7" x14ac:dyDescent="0.25">
      <c r="C2096" s="26" t="s">
        <v>6167</v>
      </c>
      <c r="D2096" s="27">
        <v>2921</v>
      </c>
      <c r="E2096" s="24"/>
      <c r="F2096" s="24"/>
      <c r="G2096" s="27" t="s">
        <v>34</v>
      </c>
    </row>
    <row r="2097" spans="3:7" x14ac:dyDescent="0.25">
      <c r="C2097" s="26" t="s">
        <v>6166</v>
      </c>
      <c r="D2097" s="27">
        <v>1770</v>
      </c>
      <c r="E2097" s="24"/>
      <c r="F2097" s="24"/>
      <c r="G2097" s="27" t="s">
        <v>36</v>
      </c>
    </row>
    <row r="2098" spans="3:7" x14ac:dyDescent="0.25">
      <c r="C2098" s="26" t="s">
        <v>6165</v>
      </c>
      <c r="D2098" s="27">
        <v>3498</v>
      </c>
      <c r="E2098" s="24"/>
      <c r="F2098" s="24"/>
      <c r="G2098" s="27" t="s">
        <v>37</v>
      </c>
    </row>
    <row r="2099" spans="3:7" x14ac:dyDescent="0.25">
      <c r="C2099" s="26" t="s">
        <v>6164</v>
      </c>
      <c r="D2099" s="27">
        <v>2051</v>
      </c>
      <c r="E2099" s="24"/>
      <c r="F2099" s="24"/>
      <c r="G2099" s="27" t="s">
        <v>36</v>
      </c>
    </row>
    <row r="2100" spans="3:7" x14ac:dyDescent="0.25">
      <c r="C2100" s="26" t="s">
        <v>6163</v>
      </c>
      <c r="D2100" s="27">
        <v>2701</v>
      </c>
      <c r="E2100" s="24"/>
      <c r="F2100" s="24"/>
      <c r="G2100" s="27" t="s">
        <v>34</v>
      </c>
    </row>
    <row r="2101" spans="3:7" x14ac:dyDescent="0.25">
      <c r="C2101" s="26" t="s">
        <v>6162</v>
      </c>
      <c r="D2101" s="27">
        <v>2388</v>
      </c>
      <c r="E2101" s="24"/>
      <c r="F2101" s="24"/>
      <c r="G2101" s="27" t="s">
        <v>34</v>
      </c>
    </row>
    <row r="2102" spans="3:7" x14ac:dyDescent="0.25">
      <c r="C2102" s="26" t="s">
        <v>6161</v>
      </c>
      <c r="D2102" s="27">
        <v>1514</v>
      </c>
      <c r="E2102" s="24"/>
      <c r="F2102" s="24"/>
      <c r="G2102" s="27" t="s">
        <v>36</v>
      </c>
    </row>
    <row r="2103" spans="3:7" x14ac:dyDescent="0.25">
      <c r="C2103" s="26" t="s">
        <v>6160</v>
      </c>
      <c r="D2103" s="27">
        <v>2303</v>
      </c>
      <c r="E2103" s="24"/>
      <c r="F2103" s="24"/>
      <c r="G2103" s="27" t="s">
        <v>34</v>
      </c>
    </row>
    <row r="2104" spans="3:7" x14ac:dyDescent="0.25">
      <c r="C2104" s="26" t="s">
        <v>6159</v>
      </c>
      <c r="D2104" s="27">
        <v>2022</v>
      </c>
      <c r="E2104" s="24"/>
      <c r="F2104" s="24"/>
      <c r="G2104" s="27" t="s">
        <v>36</v>
      </c>
    </row>
    <row r="2105" spans="3:7" x14ac:dyDescent="0.25">
      <c r="C2105" s="26" t="s">
        <v>6158</v>
      </c>
      <c r="D2105" s="27">
        <v>3280</v>
      </c>
      <c r="E2105" s="24"/>
      <c r="F2105" s="24"/>
      <c r="G2105" s="27" t="s">
        <v>37</v>
      </c>
    </row>
    <row r="2106" spans="3:7" x14ac:dyDescent="0.25">
      <c r="C2106" s="26" t="s">
        <v>6157</v>
      </c>
      <c r="D2106" s="27">
        <v>2628</v>
      </c>
      <c r="E2106" s="24"/>
      <c r="F2106" s="24"/>
      <c r="G2106" s="27" t="s">
        <v>34</v>
      </c>
    </row>
    <row r="2107" spans="3:7" x14ac:dyDescent="0.25">
      <c r="C2107" s="26" t="s">
        <v>6156</v>
      </c>
      <c r="D2107" s="27">
        <v>1582</v>
      </c>
      <c r="E2107" s="24"/>
      <c r="F2107" s="24"/>
      <c r="G2107" s="27" t="s">
        <v>36</v>
      </c>
    </row>
    <row r="2108" spans="3:7" x14ac:dyDescent="0.25">
      <c r="C2108" s="26" t="s">
        <v>6155</v>
      </c>
      <c r="D2108" s="27">
        <v>1106</v>
      </c>
      <c r="E2108" s="24"/>
      <c r="F2108" s="24"/>
      <c r="G2108" s="27" t="s">
        <v>35</v>
      </c>
    </row>
    <row r="2109" spans="3:7" x14ac:dyDescent="0.25">
      <c r="C2109" s="26" t="s">
        <v>6154</v>
      </c>
      <c r="D2109" s="27">
        <v>4140</v>
      </c>
      <c r="E2109" s="24"/>
      <c r="F2109" s="24"/>
      <c r="G2109" s="27" t="s">
        <v>37</v>
      </c>
    </row>
    <row r="2110" spans="3:7" x14ac:dyDescent="0.25">
      <c r="C2110" s="26" t="s">
        <v>6153</v>
      </c>
      <c r="D2110" s="27">
        <v>1856</v>
      </c>
      <c r="E2110" s="24"/>
      <c r="F2110" s="24"/>
      <c r="G2110" s="27" t="s">
        <v>36</v>
      </c>
    </row>
    <row r="2111" spans="3:7" x14ac:dyDescent="0.25">
      <c r="C2111" s="26" t="s">
        <v>6152</v>
      </c>
      <c r="D2111" s="27">
        <v>2490</v>
      </c>
      <c r="E2111" s="24"/>
      <c r="F2111" s="24"/>
      <c r="G2111" s="27" t="s">
        <v>34</v>
      </c>
    </row>
    <row r="2112" spans="3:7" x14ac:dyDescent="0.25">
      <c r="C2112" s="26" t="s">
        <v>6151</v>
      </c>
      <c r="D2112" s="27">
        <v>1048</v>
      </c>
      <c r="E2112" s="24"/>
      <c r="F2112" s="24"/>
      <c r="G2112" s="27" t="s">
        <v>35</v>
      </c>
    </row>
    <row r="2113" spans="3:7" x14ac:dyDescent="0.25">
      <c r="C2113" s="26" t="s">
        <v>6150</v>
      </c>
      <c r="D2113" s="27">
        <v>1731</v>
      </c>
      <c r="E2113" s="24"/>
      <c r="F2113" s="24"/>
      <c r="G2113" s="27" t="s">
        <v>36</v>
      </c>
    </row>
    <row r="2114" spans="3:7" x14ac:dyDescent="0.25">
      <c r="C2114" s="26" t="s">
        <v>6149</v>
      </c>
      <c r="D2114" s="27">
        <v>2427</v>
      </c>
      <c r="E2114" s="24"/>
      <c r="F2114" s="24"/>
      <c r="G2114" s="27" t="s">
        <v>34</v>
      </c>
    </row>
    <row r="2115" spans="3:7" x14ac:dyDescent="0.25">
      <c r="C2115" s="26" t="s">
        <v>6148</v>
      </c>
      <c r="D2115" s="27">
        <v>2389</v>
      </c>
      <c r="E2115" s="24"/>
      <c r="F2115" s="24"/>
      <c r="G2115" s="27" t="s">
        <v>34</v>
      </c>
    </row>
    <row r="2116" spans="3:7" x14ac:dyDescent="0.25">
      <c r="C2116" s="26" t="s">
        <v>6147</v>
      </c>
      <c r="D2116" s="27">
        <v>2763</v>
      </c>
      <c r="E2116" s="24"/>
      <c r="F2116" s="24"/>
      <c r="G2116" s="27" t="s">
        <v>34</v>
      </c>
    </row>
    <row r="2117" spans="3:7" x14ac:dyDescent="0.25">
      <c r="C2117" s="26" t="s">
        <v>6146</v>
      </c>
      <c r="D2117" s="27">
        <v>2613</v>
      </c>
      <c r="E2117" s="24"/>
      <c r="F2117" s="24"/>
      <c r="G2117" s="27" t="s">
        <v>34</v>
      </c>
    </row>
    <row r="2118" spans="3:7" x14ac:dyDescent="0.25">
      <c r="C2118" s="26" t="s">
        <v>6145</v>
      </c>
      <c r="D2118" s="27">
        <v>2831</v>
      </c>
      <c r="E2118" s="24"/>
      <c r="F2118" s="24"/>
      <c r="G2118" s="27" t="s">
        <v>34</v>
      </c>
    </row>
    <row r="2119" spans="3:7" x14ac:dyDescent="0.25">
      <c r="C2119" s="26" t="s">
        <v>6144</v>
      </c>
      <c r="D2119" s="27">
        <v>2998</v>
      </c>
      <c r="E2119" s="24"/>
      <c r="F2119" s="24"/>
      <c r="G2119" s="27" t="s">
        <v>34</v>
      </c>
    </row>
    <row r="2120" spans="3:7" x14ac:dyDescent="0.25">
      <c r="C2120" s="26" t="s">
        <v>6143</v>
      </c>
      <c r="D2120" s="27">
        <v>2341</v>
      </c>
      <c r="E2120" s="24"/>
      <c r="F2120" s="24"/>
      <c r="G2120" s="27" t="s">
        <v>34</v>
      </c>
    </row>
    <row r="2121" spans="3:7" x14ac:dyDescent="0.25">
      <c r="C2121" s="26" t="s">
        <v>6142</v>
      </c>
      <c r="D2121" s="27">
        <v>2673</v>
      </c>
      <c r="E2121" s="24"/>
      <c r="F2121" s="24"/>
      <c r="G2121" s="27" t="s">
        <v>34</v>
      </c>
    </row>
    <row r="2122" spans="3:7" x14ac:dyDescent="0.25">
      <c r="C2122" s="26" t="s">
        <v>6141</v>
      </c>
      <c r="D2122" s="27">
        <v>2383</v>
      </c>
      <c r="E2122" s="24"/>
      <c r="F2122" s="24"/>
      <c r="G2122" s="27" t="s">
        <v>34</v>
      </c>
    </row>
    <row r="2123" spans="3:7" x14ac:dyDescent="0.25">
      <c r="C2123" s="26" t="s">
        <v>6140</v>
      </c>
      <c r="D2123" s="27">
        <v>3425</v>
      </c>
      <c r="E2123" s="24"/>
      <c r="F2123" s="24"/>
      <c r="G2123" s="27" t="s">
        <v>37</v>
      </c>
    </row>
    <row r="2124" spans="3:7" x14ac:dyDescent="0.25">
      <c r="C2124" s="26" t="s">
        <v>6139</v>
      </c>
      <c r="D2124" s="27">
        <v>3260</v>
      </c>
      <c r="E2124" s="24"/>
      <c r="F2124" s="24"/>
      <c r="G2124" s="27" t="s">
        <v>37</v>
      </c>
    </row>
    <row r="2125" spans="3:7" x14ac:dyDescent="0.25">
      <c r="C2125" s="26" t="s">
        <v>6138</v>
      </c>
      <c r="D2125" s="27">
        <v>1137</v>
      </c>
      <c r="E2125" s="24"/>
      <c r="F2125" s="24"/>
      <c r="G2125" s="27" t="s">
        <v>35</v>
      </c>
    </row>
    <row r="2126" spans="3:7" x14ac:dyDescent="0.25">
      <c r="C2126" s="26" t="s">
        <v>6137</v>
      </c>
      <c r="D2126" s="27">
        <v>1545</v>
      </c>
      <c r="E2126" s="24"/>
      <c r="F2126" s="24"/>
      <c r="G2126" s="27" t="s">
        <v>36</v>
      </c>
    </row>
    <row r="2127" spans="3:7" x14ac:dyDescent="0.25">
      <c r="C2127" s="26" t="s">
        <v>6136</v>
      </c>
      <c r="D2127" s="27">
        <v>1031</v>
      </c>
      <c r="E2127" s="24"/>
      <c r="F2127" s="24"/>
      <c r="G2127" s="27" t="s">
        <v>35</v>
      </c>
    </row>
    <row r="2128" spans="3:7" x14ac:dyDescent="0.25">
      <c r="C2128" s="26" t="s">
        <v>6135</v>
      </c>
      <c r="D2128" s="27">
        <v>3639</v>
      </c>
      <c r="E2128" s="24"/>
      <c r="F2128" s="24"/>
      <c r="G2128" s="27" t="s">
        <v>37</v>
      </c>
    </row>
    <row r="2129" spans="3:7" x14ac:dyDescent="0.25">
      <c r="C2129" s="26" t="s">
        <v>6134</v>
      </c>
      <c r="D2129" s="27">
        <v>3218</v>
      </c>
      <c r="E2129" s="24"/>
      <c r="F2129" s="24"/>
      <c r="G2129" s="27" t="s">
        <v>37</v>
      </c>
    </row>
    <row r="2130" spans="3:7" x14ac:dyDescent="0.25">
      <c r="C2130" s="26" t="s">
        <v>6133</v>
      </c>
      <c r="D2130" s="27">
        <v>2688</v>
      </c>
      <c r="E2130" s="24"/>
      <c r="F2130" s="24"/>
      <c r="G2130" s="27" t="s">
        <v>34</v>
      </c>
    </row>
    <row r="2131" spans="3:7" x14ac:dyDescent="0.25">
      <c r="C2131" s="26" t="s">
        <v>6132</v>
      </c>
      <c r="D2131" s="27">
        <v>2129</v>
      </c>
      <c r="E2131" s="24"/>
      <c r="F2131" s="24"/>
      <c r="G2131" s="27" t="s">
        <v>34</v>
      </c>
    </row>
    <row r="2132" spans="3:7" x14ac:dyDescent="0.25">
      <c r="C2132" s="26" t="s">
        <v>6131</v>
      </c>
      <c r="D2132" s="27">
        <v>2389</v>
      </c>
      <c r="E2132" s="24"/>
      <c r="F2132" s="24"/>
      <c r="G2132" s="27" t="s">
        <v>34</v>
      </c>
    </row>
    <row r="2133" spans="3:7" x14ac:dyDescent="0.25">
      <c r="C2133" s="26" t="s">
        <v>6130</v>
      </c>
      <c r="D2133" s="27">
        <v>2282</v>
      </c>
      <c r="E2133" s="24"/>
      <c r="F2133" s="24"/>
      <c r="G2133" s="27" t="s">
        <v>34</v>
      </c>
    </row>
    <row r="2134" spans="3:7" x14ac:dyDescent="0.25">
      <c r="C2134" s="26" t="s">
        <v>6129</v>
      </c>
      <c r="D2134" s="27">
        <v>1972</v>
      </c>
      <c r="E2134" s="24"/>
      <c r="F2134" s="24"/>
      <c r="G2134" s="27" t="s">
        <v>36</v>
      </c>
    </row>
    <row r="2135" spans="3:7" x14ac:dyDescent="0.25">
      <c r="C2135" s="26" t="s">
        <v>6128</v>
      </c>
      <c r="D2135" s="27">
        <v>2404</v>
      </c>
      <c r="E2135" s="24"/>
      <c r="F2135" s="24"/>
      <c r="G2135" s="27" t="s">
        <v>34</v>
      </c>
    </row>
    <row r="2136" spans="3:7" x14ac:dyDescent="0.25">
      <c r="C2136" s="26" t="s">
        <v>6127</v>
      </c>
      <c r="D2136" s="27">
        <v>785</v>
      </c>
      <c r="E2136" s="24"/>
      <c r="F2136" s="24"/>
      <c r="G2136" s="27" t="s">
        <v>38</v>
      </c>
    </row>
    <row r="2137" spans="3:7" x14ac:dyDescent="0.25">
      <c r="C2137" s="26" t="s">
        <v>6126</v>
      </c>
      <c r="D2137" s="27">
        <v>3004</v>
      </c>
      <c r="E2137" s="24"/>
      <c r="F2137" s="24"/>
      <c r="G2137" s="27" t="s">
        <v>37</v>
      </c>
    </row>
    <row r="2138" spans="3:7" x14ac:dyDescent="0.25">
      <c r="C2138" s="26" t="s">
        <v>6125</v>
      </c>
      <c r="D2138" s="27">
        <v>1191</v>
      </c>
      <c r="E2138" s="24"/>
      <c r="F2138" s="24"/>
      <c r="G2138" s="27" t="s">
        <v>35</v>
      </c>
    </row>
    <row r="2139" spans="3:7" x14ac:dyDescent="0.25">
      <c r="C2139" s="26" t="s">
        <v>6124</v>
      </c>
      <c r="D2139" s="27">
        <v>3195</v>
      </c>
      <c r="E2139" s="24"/>
      <c r="F2139" s="24"/>
      <c r="G2139" s="27" t="s">
        <v>37</v>
      </c>
    </row>
    <row r="2140" spans="3:7" x14ac:dyDescent="0.25">
      <c r="C2140" s="26" t="s">
        <v>6123</v>
      </c>
      <c r="D2140" s="27">
        <v>3718</v>
      </c>
      <c r="E2140" s="24"/>
      <c r="F2140" s="24"/>
      <c r="G2140" s="27" t="s">
        <v>37</v>
      </c>
    </row>
    <row r="2141" spans="3:7" x14ac:dyDescent="0.25">
      <c r="C2141" s="26" t="s">
        <v>6122</v>
      </c>
      <c r="D2141" s="27">
        <v>2649</v>
      </c>
      <c r="E2141" s="24"/>
      <c r="F2141" s="24"/>
      <c r="G2141" s="27" t="s">
        <v>34</v>
      </c>
    </row>
    <row r="2142" spans="3:7" x14ac:dyDescent="0.25">
      <c r="C2142" s="26" t="s">
        <v>6121</v>
      </c>
      <c r="D2142" s="27">
        <v>2421</v>
      </c>
      <c r="E2142" s="24"/>
      <c r="F2142" s="24"/>
      <c r="G2142" s="27" t="s">
        <v>34</v>
      </c>
    </row>
    <row r="2143" spans="3:7" x14ac:dyDescent="0.25">
      <c r="C2143" s="26" t="s">
        <v>6120</v>
      </c>
      <c r="D2143" s="27">
        <v>3096</v>
      </c>
      <c r="E2143" s="24"/>
      <c r="F2143" s="24"/>
      <c r="G2143" s="27" t="s">
        <v>37</v>
      </c>
    </row>
    <row r="2144" spans="3:7" x14ac:dyDescent="0.25">
      <c r="C2144" s="26" t="s">
        <v>6119</v>
      </c>
      <c r="D2144" s="27">
        <v>1674</v>
      </c>
      <c r="E2144" s="24"/>
      <c r="F2144" s="24"/>
      <c r="G2144" s="27" t="s">
        <v>36</v>
      </c>
    </row>
    <row r="2145" spans="3:7" x14ac:dyDescent="0.25">
      <c r="C2145" s="26" t="s">
        <v>6118</v>
      </c>
      <c r="D2145" s="27">
        <v>1694</v>
      </c>
      <c r="E2145" s="24"/>
      <c r="F2145" s="24"/>
      <c r="G2145" s="27" t="s">
        <v>36</v>
      </c>
    </row>
    <row r="2146" spans="3:7" x14ac:dyDescent="0.25">
      <c r="C2146" s="26" t="s">
        <v>6117</v>
      </c>
      <c r="D2146" s="27">
        <v>2253</v>
      </c>
      <c r="E2146" s="24"/>
      <c r="F2146" s="24"/>
      <c r="G2146" s="27" t="s">
        <v>34</v>
      </c>
    </row>
    <row r="2147" spans="3:7" x14ac:dyDescent="0.25">
      <c r="C2147" s="26" t="s">
        <v>6116</v>
      </c>
      <c r="D2147" s="27">
        <v>2870</v>
      </c>
      <c r="E2147" s="24"/>
      <c r="F2147" s="24"/>
      <c r="G2147" s="27" t="s">
        <v>34</v>
      </c>
    </row>
    <row r="2148" spans="3:7" x14ac:dyDescent="0.25">
      <c r="C2148" s="26" t="s">
        <v>6115</v>
      </c>
      <c r="D2148" s="27">
        <v>2044</v>
      </c>
      <c r="E2148" s="24"/>
      <c r="F2148" s="24"/>
      <c r="G2148" s="27" t="s">
        <v>36</v>
      </c>
    </row>
    <row r="2149" spans="3:7" x14ac:dyDescent="0.25">
      <c r="C2149" s="26" t="s">
        <v>6114</v>
      </c>
      <c r="D2149" s="27">
        <v>2481</v>
      </c>
      <c r="E2149" s="24"/>
      <c r="F2149" s="24"/>
      <c r="G2149" s="27" t="s">
        <v>34</v>
      </c>
    </row>
    <row r="2150" spans="3:7" x14ac:dyDescent="0.25">
      <c r="C2150" s="26" t="s">
        <v>6113</v>
      </c>
      <c r="D2150" s="27">
        <v>1571</v>
      </c>
      <c r="E2150" s="24"/>
      <c r="F2150" s="24"/>
      <c r="G2150" s="27" t="s">
        <v>36</v>
      </c>
    </row>
    <row r="2151" spans="3:7" x14ac:dyDescent="0.25">
      <c r="C2151" s="26" t="s">
        <v>6112</v>
      </c>
      <c r="D2151" s="27">
        <v>845</v>
      </c>
      <c r="E2151" s="24"/>
      <c r="F2151" s="24"/>
      <c r="G2151" s="27" t="s">
        <v>38</v>
      </c>
    </row>
    <row r="2152" spans="3:7" x14ac:dyDescent="0.25">
      <c r="C2152" s="26" t="s">
        <v>6111</v>
      </c>
      <c r="D2152" s="27">
        <v>3381</v>
      </c>
      <c r="E2152" s="24"/>
      <c r="F2152" s="24"/>
      <c r="G2152" s="27" t="s">
        <v>37</v>
      </c>
    </row>
    <row r="2153" spans="3:7" x14ac:dyDescent="0.25">
      <c r="C2153" s="26" t="s">
        <v>6110</v>
      </c>
      <c r="D2153" s="27">
        <v>2450</v>
      </c>
      <c r="E2153" s="24"/>
      <c r="F2153" s="24"/>
      <c r="G2153" s="27" t="s">
        <v>34</v>
      </c>
    </row>
    <row r="2154" spans="3:7" x14ac:dyDescent="0.25">
      <c r="C2154" s="26" t="s">
        <v>6109</v>
      </c>
      <c r="D2154" s="27">
        <v>1310</v>
      </c>
      <c r="E2154" s="24"/>
      <c r="F2154" s="24"/>
      <c r="G2154" s="27" t="s">
        <v>35</v>
      </c>
    </row>
    <row r="2155" spans="3:7" x14ac:dyDescent="0.25">
      <c r="C2155" s="26" t="s">
        <v>6108</v>
      </c>
      <c r="D2155" s="27">
        <v>2340</v>
      </c>
      <c r="E2155" s="24"/>
      <c r="F2155" s="24"/>
      <c r="G2155" s="27" t="s">
        <v>34</v>
      </c>
    </row>
    <row r="2156" spans="3:7" x14ac:dyDescent="0.25">
      <c r="C2156" s="26" t="s">
        <v>6107</v>
      </c>
      <c r="D2156" s="27">
        <v>2876</v>
      </c>
      <c r="E2156" s="24"/>
      <c r="F2156" s="24"/>
      <c r="G2156" s="27" t="s">
        <v>34</v>
      </c>
    </row>
    <row r="2157" spans="3:7" x14ac:dyDescent="0.25">
      <c r="C2157" s="26" t="s">
        <v>6106</v>
      </c>
      <c r="D2157" s="27">
        <v>2538</v>
      </c>
      <c r="E2157" s="24"/>
      <c r="F2157" s="24"/>
      <c r="G2157" s="27" t="s">
        <v>34</v>
      </c>
    </row>
    <row r="2158" spans="3:7" x14ac:dyDescent="0.25">
      <c r="C2158" s="26" t="s">
        <v>6105</v>
      </c>
      <c r="D2158" s="27">
        <v>2691</v>
      </c>
      <c r="E2158" s="24"/>
      <c r="F2158" s="24"/>
      <c r="G2158" s="27" t="s">
        <v>34</v>
      </c>
    </row>
    <row r="2159" spans="3:7" x14ac:dyDescent="0.25">
      <c r="C2159" s="26" t="s">
        <v>6104</v>
      </c>
      <c r="D2159" s="27">
        <v>2808</v>
      </c>
      <c r="E2159" s="24"/>
      <c r="F2159" s="24"/>
      <c r="G2159" s="27" t="s">
        <v>34</v>
      </c>
    </row>
    <row r="2160" spans="3:7" x14ac:dyDescent="0.25">
      <c r="C2160" s="26" t="s">
        <v>6103</v>
      </c>
      <c r="D2160" s="27">
        <v>3135</v>
      </c>
      <c r="E2160" s="24"/>
      <c r="F2160" s="24"/>
      <c r="G2160" s="27" t="s">
        <v>37</v>
      </c>
    </row>
    <row r="2161" spans="3:7" x14ac:dyDescent="0.25">
      <c r="C2161" s="26" t="s">
        <v>6102</v>
      </c>
      <c r="D2161" s="27">
        <v>2588</v>
      </c>
      <c r="E2161" s="24"/>
      <c r="F2161" s="24"/>
      <c r="G2161" s="27" t="s">
        <v>34</v>
      </c>
    </row>
    <row r="2162" spans="3:7" x14ac:dyDescent="0.25">
      <c r="C2162" s="26" t="s">
        <v>6101</v>
      </c>
      <c r="D2162" s="27">
        <v>1216</v>
      </c>
      <c r="E2162" s="24"/>
      <c r="F2162" s="24"/>
      <c r="G2162" s="27" t="s">
        <v>35</v>
      </c>
    </row>
    <row r="2163" spans="3:7" x14ac:dyDescent="0.25">
      <c r="C2163" s="26" t="s">
        <v>6100</v>
      </c>
      <c r="D2163" s="27">
        <v>1590</v>
      </c>
      <c r="E2163" s="24"/>
      <c r="F2163" s="24"/>
      <c r="G2163" s="27" t="s">
        <v>36</v>
      </c>
    </row>
    <row r="2164" spans="3:7" x14ac:dyDescent="0.25">
      <c r="C2164" s="26" t="s">
        <v>6099</v>
      </c>
      <c r="D2164" s="27">
        <v>2277</v>
      </c>
      <c r="E2164" s="24"/>
      <c r="F2164" s="24"/>
      <c r="G2164" s="27" t="s">
        <v>34</v>
      </c>
    </row>
    <row r="2165" spans="3:7" x14ac:dyDescent="0.25">
      <c r="C2165" s="26" t="s">
        <v>6098</v>
      </c>
      <c r="D2165" s="27">
        <v>2306</v>
      </c>
      <c r="E2165" s="24"/>
      <c r="F2165" s="24"/>
      <c r="G2165" s="27" t="s">
        <v>34</v>
      </c>
    </row>
    <row r="2166" spans="3:7" x14ac:dyDescent="0.25">
      <c r="C2166" s="26" t="s">
        <v>6097</v>
      </c>
      <c r="D2166" s="27">
        <v>2347</v>
      </c>
      <c r="E2166" s="24"/>
      <c r="F2166" s="24"/>
      <c r="G2166" s="27" t="s">
        <v>34</v>
      </c>
    </row>
    <row r="2167" spans="3:7" x14ac:dyDescent="0.25">
      <c r="C2167" s="26" t="s">
        <v>6096</v>
      </c>
      <c r="D2167" s="27">
        <v>1748</v>
      </c>
      <c r="E2167" s="24"/>
      <c r="F2167" s="24"/>
      <c r="G2167" s="27" t="s">
        <v>36</v>
      </c>
    </row>
    <row r="2168" spans="3:7" x14ac:dyDescent="0.25">
      <c r="C2168" s="26" t="s">
        <v>6095</v>
      </c>
      <c r="D2168" s="27">
        <v>2386</v>
      </c>
      <c r="E2168" s="24"/>
      <c r="F2168" s="24"/>
      <c r="G2168" s="27" t="s">
        <v>34</v>
      </c>
    </row>
    <row r="2169" spans="3:7" x14ac:dyDescent="0.25">
      <c r="C2169" s="26" t="s">
        <v>6094</v>
      </c>
      <c r="D2169" s="27">
        <v>2240</v>
      </c>
      <c r="E2169" s="24"/>
      <c r="F2169" s="24"/>
      <c r="G2169" s="27" t="s">
        <v>34</v>
      </c>
    </row>
    <row r="2170" spans="3:7" x14ac:dyDescent="0.25">
      <c r="C2170" s="26" t="s">
        <v>6093</v>
      </c>
      <c r="D2170" s="27">
        <v>1423</v>
      </c>
      <c r="E2170" s="24"/>
      <c r="F2170" s="24"/>
      <c r="G2170" s="27" t="s">
        <v>36</v>
      </c>
    </row>
    <row r="2171" spans="3:7" x14ac:dyDescent="0.25">
      <c r="C2171" s="26" t="s">
        <v>6092</v>
      </c>
      <c r="D2171" s="27">
        <v>3061</v>
      </c>
      <c r="E2171" s="24"/>
      <c r="F2171" s="24"/>
      <c r="G2171" s="27" t="s">
        <v>37</v>
      </c>
    </row>
    <row r="2172" spans="3:7" x14ac:dyDescent="0.25">
      <c r="C2172" s="26" t="s">
        <v>6091</v>
      </c>
      <c r="D2172" s="27">
        <v>2501</v>
      </c>
      <c r="E2172" s="24"/>
      <c r="F2172" s="24"/>
      <c r="G2172" s="27" t="s">
        <v>34</v>
      </c>
    </row>
    <row r="2173" spans="3:7" x14ac:dyDescent="0.25">
      <c r="C2173" s="26" t="s">
        <v>6090</v>
      </c>
      <c r="D2173" s="27">
        <v>2452</v>
      </c>
      <c r="E2173" s="24"/>
      <c r="F2173" s="24"/>
      <c r="G2173" s="27" t="s">
        <v>34</v>
      </c>
    </row>
    <row r="2174" spans="3:7" x14ac:dyDescent="0.25">
      <c r="C2174" s="26" t="s">
        <v>6089</v>
      </c>
      <c r="D2174" s="27">
        <v>2960</v>
      </c>
      <c r="E2174" s="24"/>
      <c r="F2174" s="24"/>
      <c r="G2174" s="27" t="s">
        <v>34</v>
      </c>
    </row>
    <row r="2175" spans="3:7" x14ac:dyDescent="0.25">
      <c r="C2175" s="26" t="s">
        <v>6088</v>
      </c>
      <c r="D2175" s="27">
        <v>1657</v>
      </c>
      <c r="E2175" s="24"/>
      <c r="F2175" s="24"/>
      <c r="G2175" s="27" t="s">
        <v>36</v>
      </c>
    </row>
    <row r="2176" spans="3:7" x14ac:dyDescent="0.25">
      <c r="C2176" s="26" t="s">
        <v>6087</v>
      </c>
      <c r="D2176" s="27">
        <v>3127</v>
      </c>
      <c r="E2176" s="24"/>
      <c r="F2176" s="24"/>
      <c r="G2176" s="27" t="s">
        <v>37</v>
      </c>
    </row>
    <row r="2177" spans="3:7" x14ac:dyDescent="0.25">
      <c r="C2177" s="26" t="s">
        <v>6086</v>
      </c>
      <c r="D2177" s="27">
        <v>3235</v>
      </c>
      <c r="E2177" s="24"/>
      <c r="F2177" s="24"/>
      <c r="G2177" s="27" t="s">
        <v>37</v>
      </c>
    </row>
    <row r="2178" spans="3:7" x14ac:dyDescent="0.25">
      <c r="C2178" s="26" t="s">
        <v>6085</v>
      </c>
      <c r="D2178" s="27">
        <v>2676</v>
      </c>
      <c r="E2178" s="24"/>
      <c r="F2178" s="24"/>
      <c r="G2178" s="27" t="s">
        <v>34</v>
      </c>
    </row>
    <row r="2179" spans="3:7" x14ac:dyDescent="0.25">
      <c r="C2179" s="26" t="s">
        <v>6084</v>
      </c>
      <c r="D2179" s="27">
        <v>2383</v>
      </c>
      <c r="E2179" s="24"/>
      <c r="F2179" s="24"/>
      <c r="G2179" s="27" t="s">
        <v>34</v>
      </c>
    </row>
    <row r="2180" spans="3:7" x14ac:dyDescent="0.25">
      <c r="C2180" s="26" t="s">
        <v>6083</v>
      </c>
      <c r="D2180" s="27">
        <v>2597</v>
      </c>
      <c r="E2180" s="24"/>
      <c r="F2180" s="24"/>
      <c r="G2180" s="27" t="s">
        <v>34</v>
      </c>
    </row>
    <row r="2181" spans="3:7" x14ac:dyDescent="0.25">
      <c r="C2181" s="26" t="s">
        <v>6082</v>
      </c>
      <c r="D2181" s="27">
        <v>1705</v>
      </c>
      <c r="E2181" s="24"/>
      <c r="F2181" s="24"/>
      <c r="G2181" s="27" t="s">
        <v>36</v>
      </c>
    </row>
    <row r="2182" spans="3:7" x14ac:dyDescent="0.25">
      <c r="C2182" s="26" t="s">
        <v>6081</v>
      </c>
      <c r="D2182" s="27">
        <v>1703</v>
      </c>
      <c r="E2182" s="24"/>
      <c r="F2182" s="24"/>
      <c r="G2182" s="27" t="s">
        <v>36</v>
      </c>
    </row>
    <row r="2183" spans="3:7" x14ac:dyDescent="0.25">
      <c r="C2183" s="26" t="s">
        <v>6080</v>
      </c>
      <c r="D2183" s="27">
        <v>2907</v>
      </c>
      <c r="E2183" s="24"/>
      <c r="F2183" s="24"/>
      <c r="G2183" s="27" t="s">
        <v>34</v>
      </c>
    </row>
    <row r="2184" spans="3:7" x14ac:dyDescent="0.25">
      <c r="C2184" s="26" t="s">
        <v>6079</v>
      </c>
      <c r="D2184" s="27">
        <v>2027</v>
      </c>
      <c r="E2184" s="24"/>
      <c r="F2184" s="24"/>
      <c r="G2184" s="27" t="s">
        <v>36</v>
      </c>
    </row>
    <row r="2185" spans="3:7" x14ac:dyDescent="0.25">
      <c r="C2185" s="26" t="s">
        <v>6078</v>
      </c>
      <c r="D2185" s="27">
        <v>2551</v>
      </c>
      <c r="E2185" s="24"/>
      <c r="F2185" s="24"/>
      <c r="G2185" s="27" t="s">
        <v>34</v>
      </c>
    </row>
    <row r="2186" spans="3:7" x14ac:dyDescent="0.25">
      <c r="C2186" s="26" t="s">
        <v>6077</v>
      </c>
      <c r="D2186" s="27">
        <v>2257</v>
      </c>
      <c r="E2186" s="24"/>
      <c r="F2186" s="24"/>
      <c r="G2186" s="27" t="s">
        <v>34</v>
      </c>
    </row>
    <row r="2187" spans="3:7" x14ac:dyDescent="0.25">
      <c r="C2187" s="26" t="s">
        <v>6076</v>
      </c>
      <c r="D2187" s="27">
        <v>1643</v>
      </c>
      <c r="E2187" s="24"/>
      <c r="F2187" s="24"/>
      <c r="G2187" s="27" t="s">
        <v>36</v>
      </c>
    </row>
    <row r="2188" spans="3:7" x14ac:dyDescent="0.25">
      <c r="C2188" s="26" t="s">
        <v>6075</v>
      </c>
      <c r="D2188" s="27">
        <v>2100</v>
      </c>
      <c r="E2188" s="24"/>
      <c r="F2188" s="24"/>
      <c r="G2188" s="27" t="s">
        <v>36</v>
      </c>
    </row>
    <row r="2189" spans="3:7" x14ac:dyDescent="0.25">
      <c r="C2189" s="26" t="s">
        <v>6074</v>
      </c>
      <c r="D2189" s="27">
        <v>1085</v>
      </c>
      <c r="E2189" s="24"/>
      <c r="F2189" s="24"/>
      <c r="G2189" s="27" t="s">
        <v>35</v>
      </c>
    </row>
    <row r="2190" spans="3:7" x14ac:dyDescent="0.25">
      <c r="C2190" s="26" t="s">
        <v>6073</v>
      </c>
      <c r="D2190" s="27">
        <v>3299</v>
      </c>
      <c r="E2190" s="24"/>
      <c r="F2190" s="24"/>
      <c r="G2190" s="27" t="s">
        <v>37</v>
      </c>
    </row>
    <row r="2191" spans="3:7" x14ac:dyDescent="0.25">
      <c r="C2191" s="26" t="s">
        <v>6072</v>
      </c>
      <c r="D2191" s="27">
        <v>1874</v>
      </c>
      <c r="E2191" s="24"/>
      <c r="F2191" s="24"/>
      <c r="G2191" s="27" t="s">
        <v>36</v>
      </c>
    </row>
    <row r="2192" spans="3:7" x14ac:dyDescent="0.25">
      <c r="C2192" s="26" t="s">
        <v>6071</v>
      </c>
      <c r="D2192" s="27">
        <v>1886</v>
      </c>
      <c r="E2192" s="24"/>
      <c r="F2192" s="24"/>
      <c r="G2192" s="27" t="s">
        <v>36</v>
      </c>
    </row>
    <row r="2193" spans="3:7" x14ac:dyDescent="0.25">
      <c r="C2193" s="26" t="s">
        <v>6070</v>
      </c>
      <c r="D2193" s="27">
        <v>2327</v>
      </c>
      <c r="E2193" s="24"/>
      <c r="F2193" s="24"/>
      <c r="G2193" s="27" t="s">
        <v>34</v>
      </c>
    </row>
    <row r="2194" spans="3:7" x14ac:dyDescent="0.25">
      <c r="C2194" s="26" t="s">
        <v>6069</v>
      </c>
      <c r="D2194" s="27">
        <v>2424</v>
      </c>
      <c r="E2194" s="24"/>
      <c r="F2194" s="24"/>
      <c r="G2194" s="27" t="s">
        <v>34</v>
      </c>
    </row>
    <row r="2195" spans="3:7" x14ac:dyDescent="0.25">
      <c r="C2195" s="26" t="s">
        <v>6068</v>
      </c>
      <c r="D2195" s="27">
        <v>2269</v>
      </c>
      <c r="E2195" s="24"/>
      <c r="F2195" s="24"/>
      <c r="G2195" s="27" t="s">
        <v>34</v>
      </c>
    </row>
    <row r="2196" spans="3:7" x14ac:dyDescent="0.25">
      <c r="C2196" s="26" t="s">
        <v>6067</v>
      </c>
      <c r="D2196" s="27">
        <v>2116</v>
      </c>
      <c r="E2196" s="24"/>
      <c r="F2196" s="24"/>
      <c r="G2196" s="27" t="s">
        <v>34</v>
      </c>
    </row>
    <row r="2197" spans="3:7" x14ac:dyDescent="0.25">
      <c r="C2197" s="26" t="s">
        <v>6066</v>
      </c>
      <c r="D2197" s="27">
        <v>1979</v>
      </c>
      <c r="E2197" s="24"/>
      <c r="F2197" s="24"/>
      <c r="G2197" s="27" t="s">
        <v>36</v>
      </c>
    </row>
    <row r="2198" spans="3:7" x14ac:dyDescent="0.25">
      <c r="C2198" s="26" t="s">
        <v>6065</v>
      </c>
      <c r="D2198" s="27">
        <v>2234</v>
      </c>
      <c r="E2198" s="24"/>
      <c r="F2198" s="24"/>
      <c r="G2198" s="27" t="s">
        <v>34</v>
      </c>
    </row>
    <row r="2199" spans="3:7" x14ac:dyDescent="0.25">
      <c r="C2199" s="26" t="s">
        <v>6064</v>
      </c>
      <c r="D2199" s="27">
        <v>1811</v>
      </c>
      <c r="E2199" s="24"/>
      <c r="F2199" s="24"/>
      <c r="G2199" s="27" t="s">
        <v>36</v>
      </c>
    </row>
    <row r="2200" spans="3:7" x14ac:dyDescent="0.25">
      <c r="C2200" s="26" t="s">
        <v>6063</v>
      </c>
      <c r="D2200" s="27">
        <v>3091</v>
      </c>
      <c r="E2200" s="24"/>
      <c r="F2200" s="24"/>
      <c r="G2200" s="27" t="s">
        <v>37</v>
      </c>
    </row>
    <row r="2201" spans="3:7" x14ac:dyDescent="0.25">
      <c r="C2201" s="26" t="s">
        <v>6062</v>
      </c>
      <c r="D2201" s="27">
        <v>2467</v>
      </c>
      <c r="E2201" s="24"/>
      <c r="F2201" s="24"/>
      <c r="G2201" s="27" t="s">
        <v>34</v>
      </c>
    </row>
    <row r="2202" spans="3:7" x14ac:dyDescent="0.25">
      <c r="C2202" s="26" t="s">
        <v>6061</v>
      </c>
      <c r="D2202" s="27">
        <v>3572</v>
      </c>
      <c r="E2202" s="24"/>
      <c r="F2202" s="24"/>
      <c r="G2202" s="27" t="s">
        <v>37</v>
      </c>
    </row>
    <row r="2203" spans="3:7" x14ac:dyDescent="0.25">
      <c r="C2203" s="26" t="s">
        <v>6060</v>
      </c>
      <c r="D2203" s="27">
        <v>3389</v>
      </c>
      <c r="E2203" s="24"/>
      <c r="F2203" s="24"/>
      <c r="G2203" s="27" t="s">
        <v>37</v>
      </c>
    </row>
    <row r="2204" spans="3:7" x14ac:dyDescent="0.25">
      <c r="C2204" s="26" t="s">
        <v>6059</v>
      </c>
      <c r="D2204" s="27">
        <v>2687</v>
      </c>
      <c r="E2204" s="24"/>
      <c r="F2204" s="24"/>
      <c r="G2204" s="27" t="s">
        <v>34</v>
      </c>
    </row>
    <row r="2205" spans="3:7" x14ac:dyDescent="0.25">
      <c r="C2205" s="26" t="s">
        <v>6058</v>
      </c>
      <c r="D2205" s="27">
        <v>4994</v>
      </c>
      <c r="E2205" s="24"/>
      <c r="F2205" s="24"/>
      <c r="G2205" s="27" t="s">
        <v>37</v>
      </c>
    </row>
    <row r="2206" spans="3:7" x14ac:dyDescent="0.25">
      <c r="C2206" s="26" t="s">
        <v>6057</v>
      </c>
      <c r="D2206" s="27">
        <v>3265</v>
      </c>
      <c r="E2206" s="24"/>
      <c r="F2206" s="24"/>
      <c r="G2206" s="27" t="s">
        <v>37</v>
      </c>
    </row>
    <row r="2207" spans="3:7" x14ac:dyDescent="0.25">
      <c r="C2207" s="26" t="s">
        <v>6056</v>
      </c>
      <c r="D2207" s="27">
        <v>1309</v>
      </c>
      <c r="E2207" s="24"/>
      <c r="F2207" s="24"/>
      <c r="G2207" s="27" t="s">
        <v>35</v>
      </c>
    </row>
    <row r="2208" spans="3:7" x14ac:dyDescent="0.25">
      <c r="C2208" s="26" t="s">
        <v>6055</v>
      </c>
      <c r="D2208" s="27">
        <v>2693</v>
      </c>
      <c r="E2208" s="24"/>
      <c r="F2208" s="24"/>
      <c r="G2208" s="27" t="s">
        <v>34</v>
      </c>
    </row>
    <row r="2209" spans="3:7" x14ac:dyDescent="0.25">
      <c r="C2209" s="26" t="s">
        <v>6054</v>
      </c>
      <c r="D2209" s="27">
        <v>3625</v>
      </c>
      <c r="E2209" s="24"/>
      <c r="F2209" s="24"/>
      <c r="G2209" s="27" t="s">
        <v>37</v>
      </c>
    </row>
    <row r="2210" spans="3:7" x14ac:dyDescent="0.25">
      <c r="C2210" s="26" t="s">
        <v>6053</v>
      </c>
      <c r="D2210" s="27">
        <v>3000</v>
      </c>
      <c r="E2210" s="24"/>
      <c r="F2210" s="24"/>
      <c r="G2210" s="27" t="s">
        <v>34</v>
      </c>
    </row>
    <row r="2211" spans="3:7" x14ac:dyDescent="0.25">
      <c r="C2211" s="26" t="s">
        <v>6052</v>
      </c>
      <c r="D2211" s="27">
        <v>3467</v>
      </c>
      <c r="E2211" s="24"/>
      <c r="F2211" s="24"/>
      <c r="G2211" s="27" t="s">
        <v>37</v>
      </c>
    </row>
    <row r="2212" spans="3:7" x14ac:dyDescent="0.25">
      <c r="C2212" s="26" t="s">
        <v>6051</v>
      </c>
      <c r="D2212" s="27">
        <v>3479</v>
      </c>
      <c r="E2212" s="24"/>
      <c r="F2212" s="24"/>
      <c r="G2212" s="27" t="s">
        <v>37</v>
      </c>
    </row>
    <row r="2213" spans="3:7" x14ac:dyDescent="0.25">
      <c r="C2213" s="26" t="s">
        <v>6050</v>
      </c>
      <c r="D2213" s="27">
        <v>2539</v>
      </c>
      <c r="E2213" s="24"/>
      <c r="F2213" s="24"/>
      <c r="G2213" s="27" t="s">
        <v>34</v>
      </c>
    </row>
    <row r="2214" spans="3:7" x14ac:dyDescent="0.25">
      <c r="C2214" s="26" t="s">
        <v>6049</v>
      </c>
      <c r="D2214" s="27">
        <v>2383</v>
      </c>
      <c r="E2214" s="24"/>
      <c r="F2214" s="24"/>
      <c r="G2214" s="27" t="s">
        <v>34</v>
      </c>
    </row>
    <row r="2215" spans="3:7" x14ac:dyDescent="0.25">
      <c r="C2215" s="26" t="s">
        <v>6048</v>
      </c>
      <c r="D2215" s="27">
        <v>2895</v>
      </c>
      <c r="E2215" s="24"/>
      <c r="F2215" s="24"/>
      <c r="G2215" s="27" t="s">
        <v>34</v>
      </c>
    </row>
    <row r="2216" spans="3:7" x14ac:dyDescent="0.25">
      <c r="C2216" s="26" t="s">
        <v>6047</v>
      </c>
      <c r="D2216" s="27">
        <v>2552</v>
      </c>
      <c r="E2216" s="24"/>
      <c r="F2216" s="24"/>
      <c r="G2216" s="27" t="s">
        <v>34</v>
      </c>
    </row>
    <row r="2217" spans="3:7" x14ac:dyDescent="0.25">
      <c r="C2217" s="26" t="s">
        <v>6046</v>
      </c>
      <c r="D2217" s="27">
        <v>2894</v>
      </c>
      <c r="E2217" s="24"/>
      <c r="F2217" s="24"/>
      <c r="G2217" s="27" t="s">
        <v>34</v>
      </c>
    </row>
    <row r="2218" spans="3:7" x14ac:dyDescent="0.25">
      <c r="C2218" s="26" t="s">
        <v>6045</v>
      </c>
      <c r="D2218" s="27">
        <v>2313</v>
      </c>
      <c r="E2218" s="24"/>
      <c r="F2218" s="24"/>
      <c r="G2218" s="27" t="s">
        <v>34</v>
      </c>
    </row>
    <row r="2219" spans="3:7" x14ac:dyDescent="0.25">
      <c r="C2219" s="26" t="s">
        <v>6044</v>
      </c>
      <c r="D2219" s="27">
        <v>2685</v>
      </c>
      <c r="E2219" s="24"/>
      <c r="F2219" s="24"/>
      <c r="G2219" s="27" t="s">
        <v>34</v>
      </c>
    </row>
    <row r="2220" spans="3:7" x14ac:dyDescent="0.25">
      <c r="C2220" s="26" t="s">
        <v>6043</v>
      </c>
      <c r="D2220" s="27">
        <v>2523</v>
      </c>
      <c r="E2220" s="24"/>
      <c r="F2220" s="24"/>
      <c r="G2220" s="27" t="s">
        <v>34</v>
      </c>
    </row>
    <row r="2221" spans="3:7" x14ac:dyDescent="0.25">
      <c r="C2221" s="26" t="s">
        <v>6042</v>
      </c>
      <c r="D2221" s="27">
        <v>2422</v>
      </c>
      <c r="E2221" s="24"/>
      <c r="F2221" s="24"/>
      <c r="G2221" s="27" t="s">
        <v>34</v>
      </c>
    </row>
    <row r="2222" spans="3:7" x14ac:dyDescent="0.25">
      <c r="C2222" s="26" t="s">
        <v>6041</v>
      </c>
      <c r="D2222" s="27">
        <v>2545</v>
      </c>
      <c r="E2222" s="24"/>
      <c r="F2222" s="24"/>
      <c r="G2222" s="27" t="s">
        <v>34</v>
      </c>
    </row>
    <row r="2223" spans="3:7" x14ac:dyDescent="0.25">
      <c r="C2223" s="26" t="s">
        <v>6040</v>
      </c>
      <c r="D2223" s="27">
        <v>2340</v>
      </c>
      <c r="E2223" s="24"/>
      <c r="F2223" s="24"/>
      <c r="G2223" s="27" t="s">
        <v>34</v>
      </c>
    </row>
    <row r="2224" spans="3:7" x14ac:dyDescent="0.25">
      <c r="C2224" s="26" t="s">
        <v>6039</v>
      </c>
      <c r="D2224" s="27">
        <v>1632</v>
      </c>
      <c r="E2224" s="24"/>
      <c r="F2224" s="24"/>
      <c r="G2224" s="27" t="s">
        <v>36</v>
      </c>
    </row>
    <row r="2225" spans="3:7" x14ac:dyDescent="0.25">
      <c r="C2225" s="26" t="s">
        <v>6038</v>
      </c>
      <c r="D2225" s="27">
        <v>2902</v>
      </c>
      <c r="E2225" s="24"/>
      <c r="F2225" s="24"/>
      <c r="G2225" s="27" t="s">
        <v>34</v>
      </c>
    </row>
    <row r="2226" spans="3:7" x14ac:dyDescent="0.25">
      <c r="C2226" s="26" t="s">
        <v>6037</v>
      </c>
      <c r="D2226" s="27">
        <v>2502</v>
      </c>
      <c r="E2226" s="24"/>
      <c r="F2226" s="24"/>
      <c r="G2226" s="27" t="s">
        <v>34</v>
      </c>
    </row>
    <row r="2227" spans="3:7" x14ac:dyDescent="0.25">
      <c r="C2227" s="26" t="s">
        <v>6036</v>
      </c>
      <c r="D2227" s="27">
        <v>4533</v>
      </c>
      <c r="E2227" s="24"/>
      <c r="F2227" s="24"/>
      <c r="G2227" s="27" t="s">
        <v>37</v>
      </c>
    </row>
    <row r="2228" spans="3:7" x14ac:dyDescent="0.25">
      <c r="C2228" s="26" t="s">
        <v>6035</v>
      </c>
      <c r="D2228" s="27">
        <v>1517</v>
      </c>
      <c r="E2228" s="24"/>
      <c r="F2228" s="24"/>
      <c r="G2228" s="27" t="s">
        <v>36</v>
      </c>
    </row>
    <row r="2229" spans="3:7" x14ac:dyDescent="0.25">
      <c r="C2229" s="26" t="s">
        <v>6034</v>
      </c>
      <c r="D2229" s="27">
        <v>2799</v>
      </c>
      <c r="E2229" s="24"/>
      <c r="F2229" s="24"/>
      <c r="G2229" s="27" t="s">
        <v>34</v>
      </c>
    </row>
    <row r="2230" spans="3:7" x14ac:dyDescent="0.25">
      <c r="C2230" s="26" t="s">
        <v>6033</v>
      </c>
      <c r="D2230" s="27">
        <v>1490</v>
      </c>
      <c r="E2230" s="24"/>
      <c r="F2230" s="24"/>
      <c r="G2230" s="27" t="s">
        <v>36</v>
      </c>
    </row>
    <row r="2231" spans="3:7" x14ac:dyDescent="0.25">
      <c r="C2231" s="26" t="s">
        <v>6032</v>
      </c>
      <c r="D2231" s="27">
        <v>2949</v>
      </c>
      <c r="E2231" s="24"/>
      <c r="F2231" s="24"/>
      <c r="G2231" s="27" t="s">
        <v>34</v>
      </c>
    </row>
    <row r="2232" spans="3:7" x14ac:dyDescent="0.25">
      <c r="C2232" s="26" t="s">
        <v>6031</v>
      </c>
      <c r="D2232" s="27">
        <v>2309</v>
      </c>
      <c r="E2232" s="24"/>
      <c r="F2232" s="24"/>
      <c r="G2232" s="27" t="s">
        <v>34</v>
      </c>
    </row>
    <row r="2233" spans="3:7" x14ac:dyDescent="0.25">
      <c r="C2233" s="26" t="s">
        <v>6030</v>
      </c>
      <c r="D2233" s="27">
        <v>2671</v>
      </c>
      <c r="E2233" s="24"/>
      <c r="F2233" s="24"/>
      <c r="G2233" s="27" t="s">
        <v>34</v>
      </c>
    </row>
    <row r="2234" spans="3:7" x14ac:dyDescent="0.25">
      <c r="C2234" s="26" t="s">
        <v>6029</v>
      </c>
      <c r="D2234" s="27">
        <v>3508</v>
      </c>
      <c r="E2234" s="24"/>
      <c r="F2234" s="24"/>
      <c r="G2234" s="27" t="s">
        <v>37</v>
      </c>
    </row>
    <row r="2235" spans="3:7" x14ac:dyDescent="0.25">
      <c r="C2235" s="26" t="s">
        <v>6028</v>
      </c>
      <c r="D2235" s="27">
        <v>1425</v>
      </c>
      <c r="E2235" s="24"/>
      <c r="F2235" s="24"/>
      <c r="G2235" s="27" t="s">
        <v>36</v>
      </c>
    </row>
    <row r="2236" spans="3:7" x14ac:dyDescent="0.25">
      <c r="C2236" s="26" t="s">
        <v>6027</v>
      </c>
      <c r="D2236" s="27">
        <v>3274</v>
      </c>
      <c r="E2236" s="24"/>
      <c r="F2236" s="24"/>
      <c r="G2236" s="27" t="s">
        <v>37</v>
      </c>
    </row>
    <row r="2237" spans="3:7" x14ac:dyDescent="0.25">
      <c r="C2237" s="26" t="s">
        <v>6026</v>
      </c>
      <c r="D2237" s="27">
        <v>2243</v>
      </c>
      <c r="E2237" s="24"/>
      <c r="F2237" s="24"/>
      <c r="G2237" s="27" t="s">
        <v>34</v>
      </c>
    </row>
    <row r="2238" spans="3:7" x14ac:dyDescent="0.25">
      <c r="C2238" s="26" t="s">
        <v>6025</v>
      </c>
      <c r="D2238" s="27">
        <v>3370</v>
      </c>
      <c r="E2238" s="24"/>
      <c r="F2238" s="24"/>
      <c r="G2238" s="27" t="s">
        <v>37</v>
      </c>
    </row>
    <row r="2239" spans="3:7" x14ac:dyDescent="0.25">
      <c r="C2239" s="26" t="s">
        <v>6024</v>
      </c>
      <c r="D2239" s="27">
        <v>3148</v>
      </c>
      <c r="E2239" s="24"/>
      <c r="F2239" s="24"/>
      <c r="G2239" s="27" t="s">
        <v>37</v>
      </c>
    </row>
    <row r="2240" spans="3:7" x14ac:dyDescent="0.25">
      <c r="C2240" s="26" t="s">
        <v>6023</v>
      </c>
      <c r="D2240" s="27">
        <v>2783</v>
      </c>
      <c r="E2240" s="24"/>
      <c r="F2240" s="24"/>
      <c r="G2240" s="27" t="s">
        <v>34</v>
      </c>
    </row>
    <row r="2241" spans="3:7" x14ac:dyDescent="0.25">
      <c r="C2241" s="26" t="s">
        <v>6022</v>
      </c>
      <c r="D2241" s="27">
        <v>2266</v>
      </c>
      <c r="E2241" s="24"/>
      <c r="F2241" s="24"/>
      <c r="G2241" s="27" t="s">
        <v>34</v>
      </c>
    </row>
    <row r="2242" spans="3:7" x14ac:dyDescent="0.25">
      <c r="C2242" s="26" t="s">
        <v>6021</v>
      </c>
      <c r="D2242" s="27">
        <v>2862</v>
      </c>
      <c r="E2242" s="24"/>
      <c r="F2242" s="24"/>
      <c r="G2242" s="27" t="s">
        <v>34</v>
      </c>
    </row>
    <row r="2243" spans="3:7" x14ac:dyDescent="0.25">
      <c r="C2243" s="26" t="s">
        <v>6020</v>
      </c>
      <c r="D2243" s="27">
        <v>2200</v>
      </c>
      <c r="E2243" s="24"/>
      <c r="F2243" s="24"/>
      <c r="G2243" s="27" t="s">
        <v>34</v>
      </c>
    </row>
    <row r="2244" spans="3:7" x14ac:dyDescent="0.25">
      <c r="C2244" s="26" t="s">
        <v>6019</v>
      </c>
      <c r="D2244" s="27">
        <v>2271</v>
      </c>
      <c r="E2244" s="24"/>
      <c r="F2244" s="24"/>
      <c r="G2244" s="27" t="s">
        <v>34</v>
      </c>
    </row>
    <row r="2245" spans="3:7" x14ac:dyDescent="0.25">
      <c r="C2245" s="26" t="s">
        <v>6018</v>
      </c>
      <c r="D2245" s="27">
        <v>1776</v>
      </c>
      <c r="E2245" s="24"/>
      <c r="F2245" s="24"/>
      <c r="G2245" s="27" t="s">
        <v>36</v>
      </c>
    </row>
    <row r="2246" spans="3:7" x14ac:dyDescent="0.25">
      <c r="C2246" s="26" t="s">
        <v>6017</v>
      </c>
      <c r="D2246" s="27">
        <v>2059</v>
      </c>
      <c r="E2246" s="24"/>
      <c r="F2246" s="24"/>
      <c r="G2246" s="27" t="s">
        <v>36</v>
      </c>
    </row>
    <row r="2247" spans="3:7" x14ac:dyDescent="0.25">
      <c r="C2247" s="26" t="s">
        <v>6016</v>
      </c>
      <c r="D2247" s="27">
        <v>2360</v>
      </c>
      <c r="E2247" s="24"/>
      <c r="F2247" s="24"/>
      <c r="G2247" s="27" t="s">
        <v>34</v>
      </c>
    </row>
    <row r="2248" spans="3:7" x14ac:dyDescent="0.25">
      <c r="C2248" s="26" t="s">
        <v>6015</v>
      </c>
      <c r="D2248" s="27">
        <v>4880</v>
      </c>
      <c r="E2248" s="24"/>
      <c r="F2248" s="24"/>
      <c r="G2248" s="27" t="s">
        <v>37</v>
      </c>
    </row>
    <row r="2249" spans="3:7" x14ac:dyDescent="0.25">
      <c r="C2249" s="26" t="s">
        <v>6014</v>
      </c>
      <c r="D2249" s="27">
        <v>2659</v>
      </c>
      <c r="E2249" s="24"/>
      <c r="F2249" s="24"/>
      <c r="G2249" s="27" t="s">
        <v>34</v>
      </c>
    </row>
    <row r="2250" spans="3:7" x14ac:dyDescent="0.25">
      <c r="C2250" s="26" t="s">
        <v>6013</v>
      </c>
      <c r="D2250" s="27">
        <v>2455</v>
      </c>
      <c r="E2250" s="24"/>
      <c r="F2250" s="24"/>
      <c r="G2250" s="27" t="s">
        <v>34</v>
      </c>
    </row>
    <row r="2251" spans="3:7" x14ac:dyDescent="0.25">
      <c r="C2251" s="26" t="s">
        <v>6012</v>
      </c>
      <c r="D2251" s="27">
        <v>2600</v>
      </c>
      <c r="E2251" s="24"/>
      <c r="F2251" s="24"/>
      <c r="G2251" s="27" t="s">
        <v>34</v>
      </c>
    </row>
    <row r="2252" spans="3:7" x14ac:dyDescent="0.25">
      <c r="C2252" s="26" t="s">
        <v>6011</v>
      </c>
      <c r="D2252" s="27">
        <v>1652</v>
      </c>
      <c r="E2252" s="24"/>
      <c r="F2252" s="24"/>
      <c r="G2252" s="27" t="s">
        <v>36</v>
      </c>
    </row>
    <row r="2253" spans="3:7" x14ac:dyDescent="0.25">
      <c r="C2253" s="26" t="s">
        <v>6010</v>
      </c>
      <c r="D2253" s="27">
        <v>2065</v>
      </c>
      <c r="E2253" s="24"/>
      <c r="F2253" s="24"/>
      <c r="G2253" s="27" t="s">
        <v>36</v>
      </c>
    </row>
    <row r="2254" spans="3:7" x14ac:dyDescent="0.25">
      <c r="C2254" s="26" t="s">
        <v>6009</v>
      </c>
      <c r="D2254" s="27">
        <v>2351</v>
      </c>
      <c r="E2254" s="24"/>
      <c r="F2254" s="24"/>
      <c r="G2254" s="27" t="s">
        <v>34</v>
      </c>
    </row>
    <row r="2255" spans="3:7" x14ac:dyDescent="0.25">
      <c r="C2255" s="26" t="s">
        <v>6008</v>
      </c>
      <c r="D2255" s="27">
        <v>1832</v>
      </c>
      <c r="E2255" s="24"/>
      <c r="F2255" s="24"/>
      <c r="G2255" s="27" t="s">
        <v>36</v>
      </c>
    </row>
    <row r="2256" spans="3:7" x14ac:dyDescent="0.25">
      <c r="C2256" s="26" t="s">
        <v>6007</v>
      </c>
      <c r="D2256" s="27">
        <v>1571</v>
      </c>
      <c r="E2256" s="24"/>
      <c r="F2256" s="24"/>
      <c r="G2256" s="27" t="s">
        <v>36</v>
      </c>
    </row>
    <row r="2257" spans="3:7" x14ac:dyDescent="0.25">
      <c r="C2257" s="26" t="s">
        <v>6006</v>
      </c>
      <c r="D2257" s="27">
        <v>3187</v>
      </c>
      <c r="E2257" s="24"/>
      <c r="F2257" s="24"/>
      <c r="G2257" s="27" t="s">
        <v>37</v>
      </c>
    </row>
    <row r="2258" spans="3:7" x14ac:dyDescent="0.25">
      <c r="C2258" s="26" t="s">
        <v>6005</v>
      </c>
      <c r="D2258" s="27">
        <v>2646</v>
      </c>
      <c r="E2258" s="24"/>
      <c r="F2258" s="24"/>
      <c r="G2258" s="27" t="s">
        <v>34</v>
      </c>
    </row>
    <row r="2259" spans="3:7" x14ac:dyDescent="0.25">
      <c r="C2259" s="26" t="s">
        <v>6004</v>
      </c>
      <c r="D2259" s="27">
        <v>2926</v>
      </c>
      <c r="E2259" s="24"/>
      <c r="F2259" s="24"/>
      <c r="G2259" s="27" t="s">
        <v>34</v>
      </c>
    </row>
    <row r="2260" spans="3:7" x14ac:dyDescent="0.25">
      <c r="C2260" s="26" t="s">
        <v>6003</v>
      </c>
      <c r="D2260" s="27">
        <v>2266</v>
      </c>
      <c r="E2260" s="24"/>
      <c r="F2260" s="24"/>
      <c r="G2260" s="27" t="s">
        <v>34</v>
      </c>
    </row>
    <row r="2261" spans="3:7" x14ac:dyDescent="0.25">
      <c r="C2261" s="26" t="s">
        <v>6002</v>
      </c>
      <c r="D2261" s="27">
        <v>1290</v>
      </c>
      <c r="E2261" s="24"/>
      <c r="F2261" s="24"/>
      <c r="G2261" s="27" t="s">
        <v>35</v>
      </c>
    </row>
    <row r="2262" spans="3:7" x14ac:dyDescent="0.25">
      <c r="C2262" s="26" t="s">
        <v>6001</v>
      </c>
      <c r="D2262" s="27">
        <v>2808</v>
      </c>
      <c r="E2262" s="24"/>
      <c r="F2262" s="24"/>
      <c r="G2262" s="27" t="s">
        <v>34</v>
      </c>
    </row>
    <row r="2263" spans="3:7" x14ac:dyDescent="0.25">
      <c r="C2263" s="26" t="s">
        <v>6000</v>
      </c>
      <c r="D2263" s="27">
        <v>3094</v>
      </c>
      <c r="E2263" s="24"/>
      <c r="F2263" s="24"/>
      <c r="G2263" s="27" t="s">
        <v>37</v>
      </c>
    </row>
    <row r="2264" spans="3:7" x14ac:dyDescent="0.25">
      <c r="C2264" s="26" t="s">
        <v>5999</v>
      </c>
      <c r="D2264" s="27">
        <v>2779</v>
      </c>
      <c r="E2264" s="24"/>
      <c r="F2264" s="24"/>
      <c r="G2264" s="27" t="s">
        <v>34</v>
      </c>
    </row>
    <row r="2265" spans="3:7" x14ac:dyDescent="0.25">
      <c r="C2265" s="26" t="s">
        <v>5998</v>
      </c>
      <c r="D2265" s="27">
        <v>1500</v>
      </c>
      <c r="E2265" s="24"/>
      <c r="F2265" s="24"/>
      <c r="G2265" s="27" t="s">
        <v>36</v>
      </c>
    </row>
    <row r="2266" spans="3:7" x14ac:dyDescent="0.25">
      <c r="C2266" s="26" t="s">
        <v>5997</v>
      </c>
      <c r="D2266" s="27">
        <v>1379</v>
      </c>
      <c r="E2266" s="24"/>
      <c r="F2266" s="24"/>
      <c r="G2266" s="27" t="s">
        <v>35</v>
      </c>
    </row>
    <row r="2267" spans="3:7" x14ac:dyDescent="0.25">
      <c r="C2267" s="26" t="s">
        <v>5996</v>
      </c>
      <c r="D2267" s="27">
        <v>2009</v>
      </c>
      <c r="E2267" s="24"/>
      <c r="F2267" s="24"/>
      <c r="G2267" s="27" t="s">
        <v>36</v>
      </c>
    </row>
    <row r="2268" spans="3:7" x14ac:dyDescent="0.25">
      <c r="C2268" s="26" t="s">
        <v>5995</v>
      </c>
      <c r="D2268" s="27">
        <v>1899</v>
      </c>
      <c r="E2268" s="24"/>
      <c r="F2268" s="24"/>
      <c r="G2268" s="27" t="s">
        <v>36</v>
      </c>
    </row>
    <row r="2269" spans="3:7" x14ac:dyDescent="0.25">
      <c r="C2269" s="26" t="s">
        <v>5994</v>
      </c>
      <c r="D2269" s="27">
        <v>1804</v>
      </c>
      <c r="E2269" s="24"/>
      <c r="F2269" s="24"/>
      <c r="G2269" s="27" t="s">
        <v>36</v>
      </c>
    </row>
    <row r="2270" spans="3:7" x14ac:dyDescent="0.25">
      <c r="C2270" s="26" t="s">
        <v>5993</v>
      </c>
      <c r="D2270" s="27">
        <v>1495</v>
      </c>
      <c r="E2270" s="24"/>
      <c r="F2270" s="24"/>
      <c r="G2270" s="27" t="s">
        <v>36</v>
      </c>
    </row>
    <row r="2271" spans="3:7" x14ac:dyDescent="0.25">
      <c r="C2271" s="26" t="s">
        <v>5992</v>
      </c>
      <c r="D2271" s="27">
        <v>2211</v>
      </c>
      <c r="E2271" s="24"/>
      <c r="F2271" s="24"/>
      <c r="G2271" s="27" t="s">
        <v>34</v>
      </c>
    </row>
    <row r="2272" spans="3:7" x14ac:dyDescent="0.25">
      <c r="C2272" s="26" t="s">
        <v>5991</v>
      </c>
      <c r="D2272" s="27">
        <v>2102</v>
      </c>
      <c r="E2272" s="24"/>
      <c r="F2272" s="24"/>
      <c r="G2272" s="27" t="s">
        <v>34</v>
      </c>
    </row>
    <row r="2273" spans="3:7" x14ac:dyDescent="0.25">
      <c r="C2273" s="26" t="s">
        <v>5990</v>
      </c>
      <c r="D2273" s="27">
        <v>1343</v>
      </c>
      <c r="E2273" s="24"/>
      <c r="F2273" s="24"/>
      <c r="G2273" s="27" t="s">
        <v>35</v>
      </c>
    </row>
    <row r="2274" spans="3:7" x14ac:dyDescent="0.25">
      <c r="C2274" s="26" t="s">
        <v>5989</v>
      </c>
      <c r="D2274" s="27">
        <v>3473</v>
      </c>
      <c r="E2274" s="24"/>
      <c r="F2274" s="24"/>
      <c r="G2274" s="27" t="s">
        <v>37</v>
      </c>
    </row>
    <row r="2275" spans="3:7" x14ac:dyDescent="0.25">
      <c r="C2275" s="26" t="s">
        <v>5988</v>
      </c>
      <c r="D2275" s="27">
        <v>2768</v>
      </c>
      <c r="E2275" s="24"/>
      <c r="F2275" s="24"/>
      <c r="G2275" s="27" t="s">
        <v>34</v>
      </c>
    </row>
    <row r="2276" spans="3:7" x14ac:dyDescent="0.25">
      <c r="C2276" s="26" t="s">
        <v>5987</v>
      </c>
      <c r="D2276" s="27">
        <v>2491</v>
      </c>
      <c r="E2276" s="24"/>
      <c r="F2276" s="24"/>
      <c r="G2276" s="27" t="s">
        <v>34</v>
      </c>
    </row>
    <row r="2277" spans="3:7" x14ac:dyDescent="0.25">
      <c r="C2277" s="26" t="s">
        <v>5986</v>
      </c>
      <c r="D2277" s="27">
        <v>2124</v>
      </c>
      <c r="E2277" s="24"/>
      <c r="F2277" s="24"/>
      <c r="G2277" s="27" t="s">
        <v>34</v>
      </c>
    </row>
    <row r="2278" spans="3:7" x14ac:dyDescent="0.25">
      <c r="C2278" s="26" t="s">
        <v>5985</v>
      </c>
      <c r="D2278" s="27">
        <v>2006</v>
      </c>
      <c r="E2278" s="24"/>
      <c r="F2278" s="24"/>
      <c r="G2278" s="27" t="s">
        <v>36</v>
      </c>
    </row>
    <row r="2279" spans="3:7" x14ac:dyDescent="0.25">
      <c r="C2279" s="26" t="s">
        <v>5984</v>
      </c>
      <c r="D2279" s="27">
        <v>2432</v>
      </c>
      <c r="E2279" s="24"/>
      <c r="F2279" s="24"/>
      <c r="G2279" s="27" t="s">
        <v>34</v>
      </c>
    </row>
    <row r="2280" spans="3:7" x14ac:dyDescent="0.25">
      <c r="C2280" s="26" t="s">
        <v>5983</v>
      </c>
      <c r="D2280" s="27">
        <v>2383</v>
      </c>
      <c r="E2280" s="24"/>
      <c r="F2280" s="24"/>
      <c r="G2280" s="27" t="s">
        <v>34</v>
      </c>
    </row>
    <row r="2281" spans="3:7" x14ac:dyDescent="0.25">
      <c r="C2281" s="26" t="s">
        <v>5982</v>
      </c>
      <c r="D2281" s="27">
        <v>2369</v>
      </c>
      <c r="E2281" s="24"/>
      <c r="F2281" s="24"/>
      <c r="G2281" s="27" t="s">
        <v>34</v>
      </c>
    </row>
    <row r="2282" spans="3:7" x14ac:dyDescent="0.25">
      <c r="C2282" s="26" t="s">
        <v>5981</v>
      </c>
      <c r="D2282" s="27">
        <v>2404</v>
      </c>
      <c r="E2282" s="24"/>
      <c r="F2282" s="24"/>
      <c r="G2282" s="27" t="s">
        <v>34</v>
      </c>
    </row>
    <row r="2283" spans="3:7" x14ac:dyDescent="0.25">
      <c r="C2283" s="26" t="s">
        <v>5980</v>
      </c>
      <c r="D2283" s="27">
        <v>2427</v>
      </c>
      <c r="E2283" s="24"/>
      <c r="F2283" s="24"/>
      <c r="G2283" s="27" t="s">
        <v>34</v>
      </c>
    </row>
    <row r="2284" spans="3:7" x14ac:dyDescent="0.25">
      <c r="C2284" s="26" t="s">
        <v>5979</v>
      </c>
      <c r="D2284" s="27">
        <v>1832</v>
      </c>
      <c r="E2284" s="24"/>
      <c r="F2284" s="24"/>
      <c r="G2284" s="27" t="s">
        <v>36</v>
      </c>
    </row>
    <row r="2285" spans="3:7" x14ac:dyDescent="0.25">
      <c r="C2285" s="26" t="s">
        <v>5978</v>
      </c>
      <c r="D2285" s="27">
        <v>1815</v>
      </c>
      <c r="E2285" s="24"/>
      <c r="F2285" s="24"/>
      <c r="G2285" s="27" t="s">
        <v>36</v>
      </c>
    </row>
    <row r="2286" spans="3:7" x14ac:dyDescent="0.25">
      <c r="C2286" s="26" t="s">
        <v>5977</v>
      </c>
      <c r="D2286" s="27">
        <v>2375</v>
      </c>
      <c r="E2286" s="24"/>
      <c r="F2286" s="24"/>
      <c r="G2286" s="27" t="s">
        <v>34</v>
      </c>
    </row>
    <row r="2287" spans="3:7" x14ac:dyDescent="0.25">
      <c r="C2287" s="26" t="s">
        <v>5976</v>
      </c>
      <c r="D2287" s="27">
        <v>3080</v>
      </c>
      <c r="E2287" s="24"/>
      <c r="F2287" s="24"/>
      <c r="G2287" s="27" t="s">
        <v>37</v>
      </c>
    </row>
    <row r="2288" spans="3:7" x14ac:dyDescent="0.25">
      <c r="C2288" s="26" t="s">
        <v>5975</v>
      </c>
      <c r="D2288" s="27">
        <v>2494</v>
      </c>
      <c r="E2288" s="24"/>
      <c r="F2288" s="24"/>
      <c r="G2288" s="27" t="s">
        <v>34</v>
      </c>
    </row>
    <row r="2289" spans="3:7" x14ac:dyDescent="0.25">
      <c r="C2289" s="26" t="s">
        <v>5974</v>
      </c>
      <c r="D2289" s="27">
        <v>2537</v>
      </c>
      <c r="E2289" s="24"/>
      <c r="F2289" s="24"/>
      <c r="G2289" s="27" t="s">
        <v>34</v>
      </c>
    </row>
    <row r="2290" spans="3:7" x14ac:dyDescent="0.25">
      <c r="C2290" s="26" t="s">
        <v>5973</v>
      </c>
      <c r="D2290" s="27">
        <v>2404</v>
      </c>
      <c r="E2290" s="24"/>
      <c r="F2290" s="24"/>
      <c r="G2290" s="27" t="s">
        <v>34</v>
      </c>
    </row>
    <row r="2291" spans="3:7" x14ac:dyDescent="0.25">
      <c r="C2291" s="26" t="s">
        <v>5972</v>
      </c>
      <c r="D2291" s="27">
        <v>2672</v>
      </c>
      <c r="E2291" s="24"/>
      <c r="F2291" s="24"/>
      <c r="G2291" s="27" t="s">
        <v>34</v>
      </c>
    </row>
    <row r="2292" spans="3:7" x14ac:dyDescent="0.25">
      <c r="C2292" s="26" t="s">
        <v>5971</v>
      </c>
      <c r="D2292" s="27">
        <v>2549</v>
      </c>
      <c r="E2292" s="24"/>
      <c r="F2292" s="24"/>
      <c r="G2292" s="27" t="s">
        <v>34</v>
      </c>
    </row>
    <row r="2293" spans="3:7" x14ac:dyDescent="0.25">
      <c r="C2293" s="26" t="s">
        <v>5970</v>
      </c>
      <c r="D2293" s="27">
        <v>2400</v>
      </c>
      <c r="E2293" s="24"/>
      <c r="F2293" s="24"/>
      <c r="G2293" s="27" t="s">
        <v>34</v>
      </c>
    </row>
    <row r="2294" spans="3:7" x14ac:dyDescent="0.25">
      <c r="C2294" s="26" t="s">
        <v>5969</v>
      </c>
      <c r="D2294" s="27">
        <v>2723</v>
      </c>
      <c r="E2294" s="24"/>
      <c r="F2294" s="24"/>
      <c r="G2294" s="27" t="s">
        <v>34</v>
      </c>
    </row>
    <row r="2295" spans="3:7" x14ac:dyDescent="0.25">
      <c r="C2295" s="26" t="s">
        <v>5968</v>
      </c>
      <c r="D2295" s="27">
        <v>2557</v>
      </c>
      <c r="E2295" s="24"/>
      <c r="F2295" s="24"/>
      <c r="G2295" s="27" t="s">
        <v>34</v>
      </c>
    </row>
    <row r="2296" spans="3:7" x14ac:dyDescent="0.25">
      <c r="C2296" s="26" t="s">
        <v>5967</v>
      </c>
      <c r="D2296" s="27">
        <v>3469</v>
      </c>
      <c r="E2296" s="24"/>
      <c r="F2296" s="24"/>
      <c r="G2296" s="27" t="s">
        <v>37</v>
      </c>
    </row>
    <row r="2297" spans="3:7" x14ac:dyDescent="0.25">
      <c r="C2297" s="26" t="s">
        <v>5966</v>
      </c>
      <c r="D2297" s="27">
        <v>4496</v>
      </c>
      <c r="E2297" s="24"/>
      <c r="F2297" s="24"/>
      <c r="G2297" s="27" t="s">
        <v>37</v>
      </c>
    </row>
    <row r="2298" spans="3:7" x14ac:dyDescent="0.25">
      <c r="C2298" s="26" t="s">
        <v>5965</v>
      </c>
      <c r="D2298" s="27">
        <v>2652</v>
      </c>
      <c r="E2298" s="24"/>
      <c r="F2298" s="24"/>
      <c r="G2298" s="27" t="s">
        <v>34</v>
      </c>
    </row>
    <row r="2299" spans="3:7" x14ac:dyDescent="0.25">
      <c r="C2299" s="26" t="s">
        <v>5964</v>
      </c>
      <c r="D2299" s="27">
        <v>2251</v>
      </c>
      <c r="E2299" s="24"/>
      <c r="F2299" s="24"/>
      <c r="G2299" s="27" t="s">
        <v>34</v>
      </c>
    </row>
    <row r="2300" spans="3:7" x14ac:dyDescent="0.25">
      <c r="C2300" s="26" t="s">
        <v>5963</v>
      </c>
      <c r="D2300" s="27">
        <v>2509</v>
      </c>
      <c r="E2300" s="24"/>
      <c r="F2300" s="24"/>
      <c r="G2300" s="27" t="s">
        <v>34</v>
      </c>
    </row>
    <row r="2301" spans="3:7" x14ac:dyDescent="0.25">
      <c r="C2301" s="26" t="s">
        <v>5962</v>
      </c>
      <c r="D2301" s="27">
        <v>1012</v>
      </c>
      <c r="E2301" s="24"/>
      <c r="F2301" s="24"/>
      <c r="G2301" s="27" t="s">
        <v>35</v>
      </c>
    </row>
    <row r="2302" spans="3:7" x14ac:dyDescent="0.25">
      <c r="C2302" s="26" t="s">
        <v>5961</v>
      </c>
      <c r="D2302" s="27">
        <v>1077</v>
      </c>
      <c r="E2302" s="24"/>
      <c r="F2302" s="24"/>
      <c r="G2302" s="27" t="s">
        <v>35</v>
      </c>
    </row>
    <row r="2303" spans="3:7" x14ac:dyDescent="0.25">
      <c r="C2303" s="26" t="s">
        <v>5960</v>
      </c>
      <c r="D2303" s="27">
        <v>1259</v>
      </c>
      <c r="E2303" s="24"/>
      <c r="F2303" s="24"/>
      <c r="G2303" s="27" t="s">
        <v>35</v>
      </c>
    </row>
    <row r="2304" spans="3:7" x14ac:dyDescent="0.25">
      <c r="C2304" s="26" t="s">
        <v>5959</v>
      </c>
      <c r="D2304" s="27">
        <v>2388</v>
      </c>
      <c r="E2304" s="24"/>
      <c r="F2304" s="24">
        <v>-5</v>
      </c>
      <c r="G2304" s="27" t="s">
        <v>34</v>
      </c>
    </row>
    <row r="2305" spans="3:7" x14ac:dyDescent="0.25">
      <c r="C2305" s="26" t="s">
        <v>5958</v>
      </c>
      <c r="D2305" s="27">
        <v>3717</v>
      </c>
      <c r="E2305" s="24"/>
      <c r="F2305" s="24"/>
      <c r="G2305" s="27" t="s">
        <v>37</v>
      </c>
    </row>
    <row r="2306" spans="3:7" x14ac:dyDescent="0.25">
      <c r="C2306" s="26" t="s">
        <v>5957</v>
      </c>
      <c r="D2306" s="27">
        <v>2228</v>
      </c>
      <c r="E2306" s="24"/>
      <c r="F2306" s="24"/>
      <c r="G2306" s="27" t="s">
        <v>34</v>
      </c>
    </row>
    <row r="2307" spans="3:7" x14ac:dyDescent="0.25">
      <c r="C2307" s="26" t="s">
        <v>5956</v>
      </c>
      <c r="D2307" s="27">
        <v>3024</v>
      </c>
      <c r="E2307" s="24"/>
      <c r="F2307" s="24"/>
      <c r="G2307" s="27" t="s">
        <v>37</v>
      </c>
    </row>
    <row r="2308" spans="3:7" x14ac:dyDescent="0.25">
      <c r="C2308" s="26" t="s">
        <v>5955</v>
      </c>
      <c r="D2308" s="27">
        <v>2516</v>
      </c>
      <c r="E2308" s="24"/>
      <c r="F2308" s="24"/>
      <c r="G2308" s="27" t="s">
        <v>34</v>
      </c>
    </row>
    <row r="2309" spans="3:7" x14ac:dyDescent="0.25">
      <c r="C2309" s="26" t="s">
        <v>5954</v>
      </c>
      <c r="D2309" s="27">
        <v>2164</v>
      </c>
      <c r="E2309" s="24"/>
      <c r="F2309" s="24"/>
      <c r="G2309" s="27" t="s">
        <v>34</v>
      </c>
    </row>
    <row r="2310" spans="3:7" x14ac:dyDescent="0.25">
      <c r="C2310" s="26" t="s">
        <v>5953</v>
      </c>
      <c r="D2310" s="27">
        <v>2313</v>
      </c>
      <c r="E2310" s="24"/>
      <c r="F2310" s="24"/>
      <c r="G2310" s="27" t="s">
        <v>34</v>
      </c>
    </row>
    <row r="2311" spans="3:7" x14ac:dyDescent="0.25">
      <c r="C2311" s="26" t="s">
        <v>5952</v>
      </c>
      <c r="D2311" s="27">
        <v>2246</v>
      </c>
      <c r="E2311" s="24"/>
      <c r="F2311" s="24"/>
      <c r="G2311" s="27" t="s">
        <v>34</v>
      </c>
    </row>
    <row r="2312" spans="3:7" x14ac:dyDescent="0.25">
      <c r="C2312" s="26" t="s">
        <v>5951</v>
      </c>
      <c r="D2312" s="27">
        <v>1169</v>
      </c>
      <c r="E2312" s="24"/>
      <c r="F2312" s="24"/>
      <c r="G2312" s="27" t="s">
        <v>35</v>
      </c>
    </row>
    <row r="2313" spans="3:7" x14ac:dyDescent="0.25">
      <c r="C2313" s="26" t="s">
        <v>5950</v>
      </c>
      <c r="D2313" s="27">
        <v>1892</v>
      </c>
      <c r="E2313" s="24"/>
      <c r="F2313" s="24"/>
      <c r="G2313" s="27" t="s">
        <v>36</v>
      </c>
    </row>
    <row r="2314" spans="3:7" x14ac:dyDescent="0.25">
      <c r="C2314" s="26" t="s">
        <v>5949</v>
      </c>
      <c r="D2314" s="27">
        <v>2330</v>
      </c>
      <c r="E2314" s="24"/>
      <c r="F2314" s="24"/>
      <c r="G2314" s="27" t="s">
        <v>34</v>
      </c>
    </row>
    <row r="2315" spans="3:7" x14ac:dyDescent="0.25">
      <c r="C2315" s="26" t="s">
        <v>5948</v>
      </c>
      <c r="D2315" s="27">
        <v>3575</v>
      </c>
      <c r="E2315" s="24"/>
      <c r="F2315" s="24"/>
      <c r="G2315" s="27" t="s">
        <v>37</v>
      </c>
    </row>
    <row r="2316" spans="3:7" x14ac:dyDescent="0.25">
      <c r="C2316" s="26" t="s">
        <v>5947</v>
      </c>
      <c r="D2316" s="27">
        <v>2241</v>
      </c>
      <c r="E2316" s="24"/>
      <c r="F2316" s="24"/>
      <c r="G2316" s="27" t="s">
        <v>34</v>
      </c>
    </row>
    <row r="2317" spans="3:7" x14ac:dyDescent="0.25">
      <c r="C2317" s="26" t="s">
        <v>5946</v>
      </c>
      <c r="D2317" s="27">
        <v>2521</v>
      </c>
      <c r="E2317" s="24"/>
      <c r="F2317" s="24"/>
      <c r="G2317" s="27" t="s">
        <v>34</v>
      </c>
    </row>
    <row r="2318" spans="3:7" x14ac:dyDescent="0.25">
      <c r="C2318" s="26" t="s">
        <v>5945</v>
      </c>
      <c r="D2318" s="27">
        <v>3656</v>
      </c>
      <c r="E2318" s="24"/>
      <c r="F2318" s="24"/>
      <c r="G2318" s="27" t="s">
        <v>37</v>
      </c>
    </row>
    <row r="2319" spans="3:7" x14ac:dyDescent="0.25">
      <c r="C2319" s="26" t="s">
        <v>5944</v>
      </c>
      <c r="D2319" s="27">
        <v>2649</v>
      </c>
      <c r="E2319" s="24"/>
      <c r="F2319" s="24"/>
      <c r="G2319" s="27" t="s">
        <v>34</v>
      </c>
    </row>
    <row r="2320" spans="3:7" x14ac:dyDescent="0.25">
      <c r="C2320" s="26" t="s">
        <v>5943</v>
      </c>
      <c r="D2320" s="27">
        <v>2353</v>
      </c>
      <c r="E2320" s="24"/>
      <c r="F2320" s="24"/>
      <c r="G2320" s="27" t="s">
        <v>34</v>
      </c>
    </row>
    <row r="2321" spans="3:7" x14ac:dyDescent="0.25">
      <c r="C2321" s="26" t="s">
        <v>5942</v>
      </c>
      <c r="D2321" s="27">
        <v>2404</v>
      </c>
      <c r="E2321" s="24"/>
      <c r="F2321" s="24"/>
      <c r="G2321" s="27" t="s">
        <v>34</v>
      </c>
    </row>
    <row r="2322" spans="3:7" x14ac:dyDescent="0.25">
      <c r="C2322" s="26" t="s">
        <v>5941</v>
      </c>
      <c r="D2322" s="27">
        <v>3083</v>
      </c>
      <c r="E2322" s="24"/>
      <c r="F2322" s="24"/>
      <c r="G2322" s="27" t="s">
        <v>37</v>
      </c>
    </row>
    <row r="2323" spans="3:7" x14ac:dyDescent="0.25">
      <c r="C2323" s="26" t="s">
        <v>5940</v>
      </c>
      <c r="D2323" s="27">
        <v>1323</v>
      </c>
      <c r="E2323" s="24"/>
      <c r="F2323" s="24"/>
      <c r="G2323" s="27" t="s">
        <v>35</v>
      </c>
    </row>
    <row r="2324" spans="3:7" x14ac:dyDescent="0.25">
      <c r="C2324" s="26" t="s">
        <v>5939</v>
      </c>
      <c r="D2324" s="27">
        <v>2918</v>
      </c>
      <c r="E2324" s="24"/>
      <c r="F2324" s="24"/>
      <c r="G2324" s="27" t="s">
        <v>34</v>
      </c>
    </row>
    <row r="2325" spans="3:7" x14ac:dyDescent="0.25">
      <c r="C2325" s="26" t="s">
        <v>5938</v>
      </c>
      <c r="D2325" s="27">
        <v>726</v>
      </c>
      <c r="E2325" s="24"/>
      <c r="F2325" s="24"/>
      <c r="G2325" s="27" t="s">
        <v>38</v>
      </c>
    </row>
    <row r="2326" spans="3:7" x14ac:dyDescent="0.25">
      <c r="C2326" s="26" t="s">
        <v>5937</v>
      </c>
      <c r="D2326" s="27">
        <v>2536</v>
      </c>
      <c r="E2326" s="24"/>
      <c r="F2326" s="24"/>
      <c r="G2326" s="27" t="s">
        <v>34</v>
      </c>
    </row>
    <row r="2327" spans="3:7" x14ac:dyDescent="0.25">
      <c r="C2327" s="26" t="s">
        <v>5936</v>
      </c>
      <c r="D2327" s="27">
        <v>2614</v>
      </c>
      <c r="E2327" s="24"/>
      <c r="F2327" s="24"/>
      <c r="G2327" s="27" t="s">
        <v>34</v>
      </c>
    </row>
    <row r="2328" spans="3:7" x14ac:dyDescent="0.25">
      <c r="C2328" s="26" t="s">
        <v>5935</v>
      </c>
      <c r="D2328" s="27">
        <v>2364</v>
      </c>
      <c r="E2328" s="24"/>
      <c r="F2328" s="24"/>
      <c r="G2328" s="27" t="s">
        <v>34</v>
      </c>
    </row>
    <row r="2329" spans="3:7" x14ac:dyDescent="0.25">
      <c r="C2329" s="26" t="s">
        <v>5934</v>
      </c>
      <c r="D2329" s="27">
        <v>1883</v>
      </c>
      <c r="E2329" s="24"/>
      <c r="F2329" s="24"/>
      <c r="G2329" s="27" t="s">
        <v>36</v>
      </c>
    </row>
    <row r="2330" spans="3:7" x14ac:dyDescent="0.25">
      <c r="C2330" s="26" t="s">
        <v>5933</v>
      </c>
      <c r="D2330" s="27">
        <v>2694</v>
      </c>
      <c r="E2330" s="24"/>
      <c r="F2330" s="24"/>
      <c r="G2330" s="27" t="s">
        <v>34</v>
      </c>
    </row>
    <row r="2331" spans="3:7" x14ac:dyDescent="0.25">
      <c r="C2331" s="26" t="s">
        <v>5932</v>
      </c>
      <c r="D2331" s="27">
        <v>2239</v>
      </c>
      <c r="E2331" s="24"/>
      <c r="F2331" s="24"/>
      <c r="G2331" s="27" t="s">
        <v>34</v>
      </c>
    </row>
    <row r="2332" spans="3:7" x14ac:dyDescent="0.25">
      <c r="C2332" s="26" t="s">
        <v>5931</v>
      </c>
      <c r="D2332" s="27">
        <v>2466</v>
      </c>
      <c r="E2332" s="24"/>
      <c r="F2332" s="24"/>
      <c r="G2332" s="27" t="s">
        <v>34</v>
      </c>
    </row>
    <row r="2333" spans="3:7" x14ac:dyDescent="0.25">
      <c r="C2333" s="26" t="s">
        <v>5930</v>
      </c>
      <c r="D2333" s="27">
        <v>2368</v>
      </c>
      <c r="E2333" s="24"/>
      <c r="F2333" s="24"/>
      <c r="G2333" s="27" t="s">
        <v>34</v>
      </c>
    </row>
    <row r="2334" spans="3:7" x14ac:dyDescent="0.25">
      <c r="C2334" s="26" t="s">
        <v>5929</v>
      </c>
      <c r="D2334" s="27">
        <v>2276</v>
      </c>
      <c r="E2334" s="24"/>
      <c r="F2334" s="24"/>
      <c r="G2334" s="27" t="s">
        <v>34</v>
      </c>
    </row>
    <row r="2335" spans="3:7" x14ac:dyDescent="0.25">
      <c r="C2335" s="26" t="s">
        <v>5928</v>
      </c>
      <c r="D2335" s="27">
        <v>1588</v>
      </c>
      <c r="E2335" s="24"/>
      <c r="F2335" s="24"/>
      <c r="G2335" s="27" t="s">
        <v>36</v>
      </c>
    </row>
    <row r="2336" spans="3:7" x14ac:dyDescent="0.25">
      <c r="C2336" s="26" t="s">
        <v>5927</v>
      </c>
      <c r="D2336" s="27">
        <v>2253</v>
      </c>
      <c r="E2336" s="24"/>
      <c r="F2336" s="24"/>
      <c r="G2336" s="27" t="s">
        <v>34</v>
      </c>
    </row>
    <row r="2337" spans="3:7" x14ac:dyDescent="0.25">
      <c r="C2337" s="26" t="s">
        <v>5926</v>
      </c>
      <c r="D2337" s="27">
        <v>1919</v>
      </c>
      <c r="E2337" s="24"/>
      <c r="F2337" s="24"/>
      <c r="G2337" s="27" t="s">
        <v>36</v>
      </c>
    </row>
    <row r="2338" spans="3:7" x14ac:dyDescent="0.25">
      <c r="C2338" s="26" t="s">
        <v>5925</v>
      </c>
      <c r="D2338" s="27">
        <v>1751</v>
      </c>
      <c r="E2338" s="24"/>
      <c r="F2338" s="24"/>
      <c r="G2338" s="27" t="s">
        <v>36</v>
      </c>
    </row>
    <row r="2339" spans="3:7" x14ac:dyDescent="0.25">
      <c r="C2339" s="26" t="s">
        <v>5924</v>
      </c>
      <c r="D2339" s="27">
        <v>1467</v>
      </c>
      <c r="E2339" s="24"/>
      <c r="F2339" s="24"/>
      <c r="G2339" s="27" t="s">
        <v>36</v>
      </c>
    </row>
    <row r="2340" spans="3:7" x14ac:dyDescent="0.25">
      <c r="C2340" s="26" t="s">
        <v>5923</v>
      </c>
      <c r="D2340" s="27">
        <v>1546</v>
      </c>
      <c r="E2340" s="24"/>
      <c r="F2340" s="24"/>
      <c r="G2340" s="27" t="s">
        <v>36</v>
      </c>
    </row>
    <row r="2341" spans="3:7" x14ac:dyDescent="0.25">
      <c r="C2341" s="26" t="s">
        <v>5922</v>
      </c>
      <c r="D2341" s="27">
        <v>1642</v>
      </c>
      <c r="E2341" s="24"/>
      <c r="F2341" s="24"/>
      <c r="G2341" s="27" t="s">
        <v>36</v>
      </c>
    </row>
    <row r="2342" spans="3:7" x14ac:dyDescent="0.25">
      <c r="C2342" s="26" t="s">
        <v>5921</v>
      </c>
      <c r="D2342" s="27">
        <v>2086</v>
      </c>
      <c r="E2342" s="24"/>
      <c r="F2342" s="24"/>
      <c r="G2342" s="27" t="s">
        <v>36</v>
      </c>
    </row>
    <row r="2343" spans="3:7" x14ac:dyDescent="0.25">
      <c r="C2343" s="26" t="s">
        <v>5920</v>
      </c>
      <c r="D2343" s="27">
        <v>2702</v>
      </c>
      <c r="E2343" s="24"/>
      <c r="F2343" s="24"/>
      <c r="G2343" s="27" t="s">
        <v>34</v>
      </c>
    </row>
    <row r="2344" spans="3:7" x14ac:dyDescent="0.25">
      <c r="C2344" s="26" t="s">
        <v>5919</v>
      </c>
      <c r="D2344" s="27">
        <v>1194</v>
      </c>
      <c r="E2344" s="24"/>
      <c r="F2344" s="24"/>
      <c r="G2344" s="27" t="s">
        <v>35</v>
      </c>
    </row>
    <row r="2345" spans="3:7" x14ac:dyDescent="0.25">
      <c r="C2345" s="26" t="s">
        <v>5918</v>
      </c>
      <c r="D2345" s="27">
        <v>2628</v>
      </c>
      <c r="E2345" s="24"/>
      <c r="F2345" s="24"/>
      <c r="G2345" s="27" t="s">
        <v>34</v>
      </c>
    </row>
    <row r="2346" spans="3:7" x14ac:dyDescent="0.25">
      <c r="C2346" s="26" t="s">
        <v>5917</v>
      </c>
      <c r="D2346" s="27">
        <v>2322</v>
      </c>
      <c r="E2346" s="24"/>
      <c r="F2346" s="24"/>
      <c r="G2346" s="27" t="s">
        <v>34</v>
      </c>
    </row>
    <row r="2347" spans="3:7" x14ac:dyDescent="0.25">
      <c r="C2347" s="26" t="s">
        <v>5916</v>
      </c>
      <c r="D2347" s="27">
        <v>2619</v>
      </c>
      <c r="E2347" s="24"/>
      <c r="F2347" s="24"/>
      <c r="G2347" s="27" t="s">
        <v>34</v>
      </c>
    </row>
    <row r="2348" spans="3:7" x14ac:dyDescent="0.25">
      <c r="C2348" s="26" t="s">
        <v>5915</v>
      </c>
      <c r="D2348" s="27">
        <v>1545</v>
      </c>
      <c r="E2348" s="24"/>
      <c r="F2348" s="24"/>
      <c r="G2348" s="27" t="s">
        <v>36</v>
      </c>
    </row>
    <row r="2349" spans="3:7" x14ac:dyDescent="0.25">
      <c r="C2349" s="26" t="s">
        <v>5914</v>
      </c>
      <c r="D2349" s="27">
        <v>1349</v>
      </c>
      <c r="E2349" s="24"/>
      <c r="F2349" s="24"/>
      <c r="G2349" s="27" t="s">
        <v>35</v>
      </c>
    </row>
    <row r="2350" spans="3:7" x14ac:dyDescent="0.25">
      <c r="C2350" s="26" t="s">
        <v>5913</v>
      </c>
      <c r="D2350" s="27">
        <v>2563</v>
      </c>
      <c r="E2350" s="24"/>
      <c r="F2350" s="24"/>
      <c r="G2350" s="27" t="s">
        <v>34</v>
      </c>
    </row>
    <row r="2351" spans="3:7" x14ac:dyDescent="0.25">
      <c r="C2351" s="26" t="s">
        <v>5912</v>
      </c>
      <c r="D2351" s="27">
        <v>2371</v>
      </c>
      <c r="E2351" s="24"/>
      <c r="F2351" s="24"/>
      <c r="G2351" s="27" t="s">
        <v>34</v>
      </c>
    </row>
    <row r="2352" spans="3:7" x14ac:dyDescent="0.25">
      <c r="C2352" s="26" t="s">
        <v>5911</v>
      </c>
      <c r="D2352" s="27">
        <v>1769</v>
      </c>
      <c r="E2352" s="24"/>
      <c r="F2352" s="24"/>
      <c r="G2352" s="27" t="s">
        <v>36</v>
      </c>
    </row>
    <row r="2353" spans="3:7" x14ac:dyDescent="0.25">
      <c r="C2353" s="26" t="s">
        <v>5910</v>
      </c>
      <c r="D2353" s="27">
        <v>2204</v>
      </c>
      <c r="E2353" s="24"/>
      <c r="F2353" s="24"/>
      <c r="G2353" s="27" t="s">
        <v>34</v>
      </c>
    </row>
    <row r="2354" spans="3:7" x14ac:dyDescent="0.25">
      <c r="C2354" s="26" t="s">
        <v>5909</v>
      </c>
      <c r="D2354" s="27">
        <v>2496</v>
      </c>
      <c r="E2354" s="24"/>
      <c r="F2354" s="24"/>
      <c r="G2354" s="27" t="s">
        <v>34</v>
      </c>
    </row>
    <row r="2355" spans="3:7" x14ac:dyDescent="0.25">
      <c r="C2355" s="26" t="s">
        <v>5908</v>
      </c>
      <c r="D2355" s="27">
        <v>2456</v>
      </c>
      <c r="E2355" s="24"/>
      <c r="F2355" s="24"/>
      <c r="G2355" s="27" t="s">
        <v>34</v>
      </c>
    </row>
    <row r="2356" spans="3:7" x14ac:dyDescent="0.25">
      <c r="C2356" s="26" t="s">
        <v>5907</v>
      </c>
      <c r="D2356" s="27">
        <v>2664</v>
      </c>
      <c r="E2356" s="24"/>
      <c r="F2356" s="24"/>
      <c r="G2356" s="27" t="s">
        <v>34</v>
      </c>
    </row>
    <row r="2357" spans="3:7" x14ac:dyDescent="0.25">
      <c r="C2357" s="26" t="s">
        <v>5906</v>
      </c>
      <c r="D2357" s="27">
        <v>3687</v>
      </c>
      <c r="E2357" s="24"/>
      <c r="F2357" s="24"/>
      <c r="G2357" s="27" t="s">
        <v>37</v>
      </c>
    </row>
    <row r="2358" spans="3:7" x14ac:dyDescent="0.25">
      <c r="C2358" s="26" t="s">
        <v>5905</v>
      </c>
      <c r="D2358" s="27">
        <v>2892</v>
      </c>
      <c r="E2358" s="24"/>
      <c r="F2358" s="24"/>
      <c r="G2358" s="27" t="s">
        <v>34</v>
      </c>
    </row>
    <row r="2359" spans="3:7" x14ac:dyDescent="0.25">
      <c r="C2359" s="26" t="s">
        <v>5904</v>
      </c>
      <c r="D2359" s="27">
        <v>2220</v>
      </c>
      <c r="E2359" s="24"/>
      <c r="F2359" s="24"/>
      <c r="G2359" s="27" t="s">
        <v>34</v>
      </c>
    </row>
    <row r="2360" spans="3:7" x14ac:dyDescent="0.25">
      <c r="C2360" s="26" t="s">
        <v>5903</v>
      </c>
      <c r="D2360" s="27">
        <v>1717</v>
      </c>
      <c r="E2360" s="24"/>
      <c r="F2360" s="24"/>
      <c r="G2360" s="27" t="s">
        <v>36</v>
      </c>
    </row>
    <row r="2361" spans="3:7" x14ac:dyDescent="0.25">
      <c r="C2361" s="26" t="s">
        <v>5902</v>
      </c>
      <c r="D2361" s="27">
        <v>1908</v>
      </c>
      <c r="E2361" s="24"/>
      <c r="F2361" s="24"/>
      <c r="G2361" s="27" t="s">
        <v>36</v>
      </c>
    </row>
    <row r="2362" spans="3:7" x14ac:dyDescent="0.25">
      <c r="C2362" s="26" t="s">
        <v>5901</v>
      </c>
      <c r="D2362" s="27">
        <v>1781</v>
      </c>
      <c r="E2362" s="24"/>
      <c r="F2362" s="24"/>
      <c r="G2362" s="27" t="s">
        <v>36</v>
      </c>
    </row>
    <row r="2363" spans="3:7" x14ac:dyDescent="0.25">
      <c r="C2363" s="26" t="s">
        <v>5900</v>
      </c>
      <c r="D2363" s="27">
        <v>2282</v>
      </c>
      <c r="E2363" s="24"/>
      <c r="F2363" s="24"/>
      <c r="G2363" s="27" t="s">
        <v>34</v>
      </c>
    </row>
    <row r="2364" spans="3:7" x14ac:dyDescent="0.25">
      <c r="C2364" s="26" t="s">
        <v>5899</v>
      </c>
      <c r="D2364" s="27">
        <v>1146</v>
      </c>
      <c r="E2364" s="24"/>
      <c r="F2364" s="24"/>
      <c r="G2364" s="27" t="s">
        <v>35</v>
      </c>
    </row>
    <row r="2365" spans="3:7" x14ac:dyDescent="0.25">
      <c r="C2365" s="26" t="s">
        <v>5898</v>
      </c>
      <c r="D2365" s="27">
        <v>1260</v>
      </c>
      <c r="E2365" s="24"/>
      <c r="F2365" s="24"/>
      <c r="G2365" s="27" t="s">
        <v>35</v>
      </c>
    </row>
    <row r="2366" spans="3:7" x14ac:dyDescent="0.25">
      <c r="C2366" s="26" t="s">
        <v>5897</v>
      </c>
      <c r="D2366" s="27">
        <v>1903</v>
      </c>
      <c r="E2366" s="24"/>
      <c r="F2366" s="24"/>
      <c r="G2366" s="27" t="s">
        <v>36</v>
      </c>
    </row>
    <row r="2367" spans="3:7" x14ac:dyDescent="0.25">
      <c r="C2367" s="26" t="s">
        <v>5896</v>
      </c>
      <c r="D2367" s="27">
        <v>3291</v>
      </c>
      <c r="E2367" s="24"/>
      <c r="F2367" s="24"/>
      <c r="G2367" s="27" t="s">
        <v>37</v>
      </c>
    </row>
    <row r="2368" spans="3:7" x14ac:dyDescent="0.25">
      <c r="C2368" s="26" t="s">
        <v>5895</v>
      </c>
      <c r="D2368" s="27">
        <v>1481</v>
      </c>
      <c r="E2368" s="24"/>
      <c r="F2368" s="24"/>
      <c r="G2368" s="27" t="s">
        <v>36</v>
      </c>
    </row>
    <row r="2369" spans="3:7" x14ac:dyDescent="0.25">
      <c r="C2369" s="26" t="s">
        <v>5894</v>
      </c>
      <c r="D2369" s="27">
        <v>1921</v>
      </c>
      <c r="E2369" s="24"/>
      <c r="F2369" s="24"/>
      <c r="G2369" s="27" t="s">
        <v>36</v>
      </c>
    </row>
    <row r="2370" spans="3:7" x14ac:dyDescent="0.25">
      <c r="C2370" s="26" t="s">
        <v>5893</v>
      </c>
      <c r="D2370" s="27">
        <v>2242</v>
      </c>
      <c r="E2370" s="24"/>
      <c r="F2370" s="24"/>
      <c r="G2370" s="27" t="s">
        <v>34</v>
      </c>
    </row>
    <row r="2371" spans="3:7" x14ac:dyDescent="0.25">
      <c r="C2371" s="26" t="s">
        <v>5892</v>
      </c>
      <c r="D2371" s="27">
        <v>2404</v>
      </c>
      <c r="E2371" s="24"/>
      <c r="F2371" s="24"/>
      <c r="G2371" s="27" t="s">
        <v>34</v>
      </c>
    </row>
    <row r="2372" spans="3:7" x14ac:dyDescent="0.25">
      <c r="C2372" s="26" t="s">
        <v>5891</v>
      </c>
      <c r="D2372" s="27">
        <v>2283</v>
      </c>
      <c r="E2372" s="24"/>
      <c r="F2372" s="24"/>
      <c r="G2372" s="27" t="s">
        <v>34</v>
      </c>
    </row>
    <row r="2373" spans="3:7" x14ac:dyDescent="0.25">
      <c r="C2373" s="26" t="s">
        <v>5890</v>
      </c>
      <c r="D2373" s="27">
        <v>3115</v>
      </c>
      <c r="E2373" s="24"/>
      <c r="F2373" s="24"/>
      <c r="G2373" s="27" t="s">
        <v>37</v>
      </c>
    </row>
    <row r="2374" spans="3:7" x14ac:dyDescent="0.25">
      <c r="C2374" s="26" t="s">
        <v>5889</v>
      </c>
      <c r="D2374" s="27">
        <v>3338</v>
      </c>
      <c r="E2374" s="24"/>
      <c r="F2374" s="24"/>
      <c r="G2374" s="27" t="s">
        <v>37</v>
      </c>
    </row>
    <row r="2375" spans="3:7" x14ac:dyDescent="0.25">
      <c r="C2375" s="26" t="s">
        <v>5888</v>
      </c>
      <c r="D2375" s="27">
        <v>2619</v>
      </c>
      <c r="E2375" s="24"/>
      <c r="F2375" s="24"/>
      <c r="G2375" s="27" t="s">
        <v>34</v>
      </c>
    </row>
    <row r="2376" spans="3:7" x14ac:dyDescent="0.25">
      <c r="C2376" s="26" t="s">
        <v>5887</v>
      </c>
      <c r="D2376" s="27">
        <v>2386</v>
      </c>
      <c r="E2376" s="24"/>
      <c r="F2376" s="24"/>
      <c r="G2376" s="27" t="s">
        <v>34</v>
      </c>
    </row>
    <row r="2377" spans="3:7" x14ac:dyDescent="0.25">
      <c r="C2377" s="26" t="s">
        <v>5886</v>
      </c>
      <c r="D2377" s="27">
        <v>2426</v>
      </c>
      <c r="E2377" s="24"/>
      <c r="F2377" s="24"/>
      <c r="G2377" s="27" t="s">
        <v>34</v>
      </c>
    </row>
    <row r="2378" spans="3:7" x14ac:dyDescent="0.25">
      <c r="C2378" s="26" t="s">
        <v>5885</v>
      </c>
      <c r="D2378" s="27">
        <v>2833</v>
      </c>
      <c r="E2378" s="24"/>
      <c r="F2378" s="24"/>
      <c r="G2378" s="27" t="s">
        <v>34</v>
      </c>
    </row>
    <row r="2379" spans="3:7" x14ac:dyDescent="0.25">
      <c r="C2379" s="26" t="s">
        <v>5884</v>
      </c>
      <c r="D2379" s="27">
        <v>2568</v>
      </c>
      <c r="E2379" s="24"/>
      <c r="F2379" s="24"/>
      <c r="G2379" s="27" t="s">
        <v>34</v>
      </c>
    </row>
    <row r="2380" spans="3:7" x14ac:dyDescent="0.25">
      <c r="C2380" s="26" t="s">
        <v>5883</v>
      </c>
      <c r="D2380" s="27">
        <v>2592</v>
      </c>
      <c r="E2380" s="24"/>
      <c r="F2380" s="24"/>
      <c r="G2380" s="27" t="s">
        <v>34</v>
      </c>
    </row>
    <row r="2381" spans="3:7" x14ac:dyDescent="0.25">
      <c r="C2381" s="26" t="s">
        <v>5882</v>
      </c>
      <c r="D2381" s="27">
        <v>2568</v>
      </c>
      <c r="E2381" s="24"/>
      <c r="F2381" s="24"/>
      <c r="G2381" s="27" t="s">
        <v>34</v>
      </c>
    </row>
    <row r="2382" spans="3:7" x14ac:dyDescent="0.25">
      <c r="C2382" s="26" t="s">
        <v>5881</v>
      </c>
      <c r="D2382" s="27">
        <v>3429</v>
      </c>
      <c r="E2382" s="24"/>
      <c r="F2382" s="24"/>
      <c r="G2382" s="27" t="s">
        <v>37</v>
      </c>
    </row>
    <row r="2383" spans="3:7" x14ac:dyDescent="0.25">
      <c r="C2383" s="26" t="s">
        <v>5880</v>
      </c>
      <c r="D2383" s="27">
        <v>2340</v>
      </c>
      <c r="E2383" s="24"/>
      <c r="F2383" s="24"/>
      <c r="G2383" s="27" t="s">
        <v>34</v>
      </c>
    </row>
    <row r="2384" spans="3:7" x14ac:dyDescent="0.25">
      <c r="C2384" s="26" t="s">
        <v>5879</v>
      </c>
      <c r="D2384" s="27">
        <v>2545</v>
      </c>
      <c r="E2384" s="24"/>
      <c r="F2384" s="24"/>
      <c r="G2384" s="27" t="s">
        <v>34</v>
      </c>
    </row>
    <row r="2385" spans="3:7" x14ac:dyDescent="0.25">
      <c r="C2385" s="26" t="s">
        <v>5878</v>
      </c>
      <c r="D2385" s="27">
        <v>2545</v>
      </c>
      <c r="E2385" s="24"/>
      <c r="F2385" s="24"/>
      <c r="G2385" s="27" t="s">
        <v>34</v>
      </c>
    </row>
    <row r="2386" spans="3:7" x14ac:dyDescent="0.25">
      <c r="C2386" s="26" t="s">
        <v>5877</v>
      </c>
      <c r="D2386" s="27">
        <v>2487</v>
      </c>
      <c r="E2386" s="24"/>
      <c r="F2386" s="24"/>
      <c r="G2386" s="27" t="s">
        <v>34</v>
      </c>
    </row>
    <row r="2387" spans="3:7" x14ac:dyDescent="0.25">
      <c r="C2387" s="26" t="s">
        <v>5876</v>
      </c>
      <c r="D2387" s="27">
        <v>2521</v>
      </c>
      <c r="E2387" s="24"/>
      <c r="F2387" s="24"/>
      <c r="G2387" s="27" t="s">
        <v>34</v>
      </c>
    </row>
    <row r="2388" spans="3:7" x14ac:dyDescent="0.25">
      <c r="C2388" s="26" t="s">
        <v>5875</v>
      </c>
      <c r="D2388" s="27">
        <v>2462</v>
      </c>
      <c r="E2388" s="24"/>
      <c r="F2388" s="24"/>
      <c r="G2388" s="27" t="s">
        <v>34</v>
      </c>
    </row>
    <row r="2389" spans="3:7" x14ac:dyDescent="0.25">
      <c r="C2389" s="26" t="s">
        <v>5874</v>
      </c>
      <c r="D2389" s="27">
        <v>2313</v>
      </c>
      <c r="E2389" s="24"/>
      <c r="F2389" s="24"/>
      <c r="G2389" s="27" t="s">
        <v>34</v>
      </c>
    </row>
    <row r="2390" spans="3:7" x14ac:dyDescent="0.25">
      <c r="C2390" s="26" t="s">
        <v>5873</v>
      </c>
      <c r="D2390" s="27">
        <v>2755</v>
      </c>
      <c r="E2390" s="24"/>
      <c r="F2390" s="24"/>
      <c r="G2390" s="27" t="s">
        <v>34</v>
      </c>
    </row>
    <row r="2391" spans="3:7" x14ac:dyDescent="0.25">
      <c r="C2391" s="26" t="s">
        <v>5872</v>
      </c>
      <c r="D2391" s="27">
        <v>1976</v>
      </c>
      <c r="E2391" s="24"/>
      <c r="F2391" s="24"/>
      <c r="G2391" s="27" t="s">
        <v>36</v>
      </c>
    </row>
    <row r="2392" spans="3:7" x14ac:dyDescent="0.25">
      <c r="C2392" s="26" t="s">
        <v>5871</v>
      </c>
      <c r="D2392" s="27">
        <v>1434</v>
      </c>
      <c r="E2392" s="24"/>
      <c r="F2392" s="24"/>
      <c r="G2392" s="27" t="s">
        <v>36</v>
      </c>
    </row>
    <row r="2393" spans="3:7" x14ac:dyDescent="0.25">
      <c r="C2393" s="26" t="s">
        <v>5870</v>
      </c>
      <c r="D2393" s="27">
        <v>1211</v>
      </c>
      <c r="E2393" s="24"/>
      <c r="F2393" s="24"/>
      <c r="G2393" s="27" t="s">
        <v>35</v>
      </c>
    </row>
    <row r="2394" spans="3:7" x14ac:dyDescent="0.25">
      <c r="C2394" s="26" t="s">
        <v>5869</v>
      </c>
      <c r="D2394" s="27">
        <v>2404</v>
      </c>
      <c r="E2394" s="24"/>
      <c r="F2394" s="24"/>
      <c r="G2394" s="27" t="s">
        <v>34</v>
      </c>
    </row>
    <row r="2395" spans="3:7" x14ac:dyDescent="0.25">
      <c r="C2395" s="26" t="s">
        <v>5868</v>
      </c>
      <c r="D2395" s="27">
        <v>2723</v>
      </c>
      <c r="E2395" s="24"/>
      <c r="F2395" s="24"/>
      <c r="G2395" s="27" t="s">
        <v>34</v>
      </c>
    </row>
    <row r="2396" spans="3:7" x14ac:dyDescent="0.25">
      <c r="C2396" s="26" t="s">
        <v>5867</v>
      </c>
      <c r="D2396" s="27">
        <v>2910</v>
      </c>
      <c r="E2396" s="24"/>
      <c r="F2396" s="24"/>
      <c r="G2396" s="27" t="s">
        <v>34</v>
      </c>
    </row>
    <row r="2397" spans="3:7" x14ac:dyDescent="0.25">
      <c r="C2397" s="26" t="s">
        <v>5866</v>
      </c>
      <c r="D2397" s="27">
        <v>1642</v>
      </c>
      <c r="E2397" s="24"/>
      <c r="F2397" s="24"/>
      <c r="G2397" s="27" t="s">
        <v>36</v>
      </c>
    </row>
    <row r="2398" spans="3:7" x14ac:dyDescent="0.25">
      <c r="C2398" s="26" t="s">
        <v>5865</v>
      </c>
      <c r="D2398" s="27">
        <v>2697</v>
      </c>
      <c r="E2398" s="24"/>
      <c r="F2398" s="24"/>
      <c r="G2398" s="27" t="s">
        <v>34</v>
      </c>
    </row>
    <row r="2399" spans="3:7" x14ac:dyDescent="0.25">
      <c r="C2399" s="26" t="s">
        <v>5864</v>
      </c>
      <c r="D2399" s="27">
        <v>2733</v>
      </c>
      <c r="E2399" s="24"/>
      <c r="F2399" s="24"/>
      <c r="G2399" s="27" t="s">
        <v>34</v>
      </c>
    </row>
    <row r="2400" spans="3:7" x14ac:dyDescent="0.25">
      <c r="C2400" s="26" t="s">
        <v>5863</v>
      </c>
      <c r="D2400" s="27">
        <v>2671</v>
      </c>
      <c r="E2400" s="24"/>
      <c r="F2400" s="24"/>
      <c r="G2400" s="27" t="s">
        <v>34</v>
      </c>
    </row>
    <row r="2401" spans="3:7" x14ac:dyDescent="0.25">
      <c r="C2401" s="26" t="s">
        <v>5862</v>
      </c>
      <c r="D2401" s="27">
        <v>2902</v>
      </c>
      <c r="E2401" s="24"/>
      <c r="F2401" s="24"/>
      <c r="G2401" s="27" t="s">
        <v>34</v>
      </c>
    </row>
    <row r="2402" spans="3:7" x14ac:dyDescent="0.25">
      <c r="C2402" s="26" t="s">
        <v>5861</v>
      </c>
      <c r="D2402" s="27">
        <v>2389</v>
      </c>
      <c r="E2402" s="24"/>
      <c r="F2402" s="24"/>
      <c r="G2402" s="27" t="s">
        <v>34</v>
      </c>
    </row>
    <row r="2403" spans="3:7" x14ac:dyDescent="0.25">
      <c r="C2403" s="26" t="s">
        <v>5860</v>
      </c>
      <c r="D2403" s="27">
        <v>2389</v>
      </c>
      <c r="E2403" s="24"/>
      <c r="F2403" s="24"/>
      <c r="G2403" s="27" t="s">
        <v>34</v>
      </c>
    </row>
    <row r="2404" spans="3:7" x14ac:dyDescent="0.25">
      <c r="C2404" s="26" t="s">
        <v>5859</v>
      </c>
      <c r="D2404" s="27">
        <v>2537</v>
      </c>
      <c r="E2404" s="24"/>
      <c r="F2404" s="24"/>
      <c r="G2404" s="27" t="s">
        <v>34</v>
      </c>
    </row>
    <row r="2405" spans="3:7" x14ac:dyDescent="0.25">
      <c r="C2405" s="26" t="s">
        <v>5858</v>
      </c>
      <c r="D2405" s="27">
        <v>2578</v>
      </c>
      <c r="E2405" s="24"/>
      <c r="F2405" s="24"/>
      <c r="G2405" s="27" t="s">
        <v>34</v>
      </c>
    </row>
    <row r="2406" spans="3:7" x14ac:dyDescent="0.25">
      <c r="C2406" s="26" t="s">
        <v>5857</v>
      </c>
      <c r="D2406" s="27">
        <v>2652</v>
      </c>
      <c r="E2406" s="24"/>
      <c r="F2406" s="24"/>
      <c r="G2406" s="27" t="s">
        <v>34</v>
      </c>
    </row>
    <row r="2407" spans="3:7" x14ac:dyDescent="0.25">
      <c r="C2407" s="26" t="s">
        <v>5856</v>
      </c>
      <c r="D2407" s="27">
        <v>2621</v>
      </c>
      <c r="E2407" s="24"/>
      <c r="F2407" s="24"/>
      <c r="G2407" s="27" t="s">
        <v>34</v>
      </c>
    </row>
    <row r="2408" spans="3:7" x14ac:dyDescent="0.25">
      <c r="C2408" s="26" t="s">
        <v>5855</v>
      </c>
      <c r="D2408" s="27">
        <v>3532</v>
      </c>
      <c r="E2408" s="24"/>
      <c r="F2408" s="24"/>
      <c r="G2408" s="27" t="s">
        <v>37</v>
      </c>
    </row>
    <row r="2409" spans="3:7" x14ac:dyDescent="0.25">
      <c r="C2409" s="26" t="s">
        <v>5854</v>
      </c>
      <c r="D2409" s="27">
        <v>2383</v>
      </c>
      <c r="E2409" s="24"/>
      <c r="F2409" s="24"/>
      <c r="G2409" s="27" t="s">
        <v>34</v>
      </c>
    </row>
    <row r="2410" spans="3:7" x14ac:dyDescent="0.25">
      <c r="C2410" s="26" t="s">
        <v>5854</v>
      </c>
      <c r="D2410" s="27">
        <v>2755</v>
      </c>
      <c r="E2410" s="24"/>
      <c r="F2410" s="24"/>
      <c r="G2410" s="27" t="s">
        <v>34</v>
      </c>
    </row>
    <row r="2411" spans="3:7" x14ac:dyDescent="0.25">
      <c r="C2411" s="26" t="s">
        <v>5853</v>
      </c>
      <c r="D2411" s="27">
        <v>2628</v>
      </c>
      <c r="E2411" s="24"/>
      <c r="F2411" s="24"/>
      <c r="G2411" s="27" t="s">
        <v>34</v>
      </c>
    </row>
    <row r="2412" spans="3:7" x14ac:dyDescent="0.25">
      <c r="C2412" s="26" t="s">
        <v>5852</v>
      </c>
      <c r="D2412" s="27">
        <v>2659</v>
      </c>
      <c r="E2412" s="24"/>
      <c r="F2412" s="24"/>
      <c r="G2412" s="27" t="s">
        <v>34</v>
      </c>
    </row>
    <row r="2413" spans="3:7" x14ac:dyDescent="0.25">
      <c r="C2413" s="26" t="s">
        <v>5851</v>
      </c>
      <c r="D2413" s="27">
        <v>4433</v>
      </c>
      <c r="E2413" s="24"/>
      <c r="F2413" s="24"/>
      <c r="G2413" s="27" t="s">
        <v>37</v>
      </c>
    </row>
    <row r="2414" spans="3:7" x14ac:dyDescent="0.25">
      <c r="C2414" s="26" t="s">
        <v>5850</v>
      </c>
      <c r="D2414" s="27">
        <v>2721</v>
      </c>
      <c r="E2414" s="24"/>
      <c r="F2414" s="24"/>
      <c r="G2414" s="27" t="s">
        <v>34</v>
      </c>
    </row>
    <row r="2415" spans="3:7" x14ac:dyDescent="0.25">
      <c r="C2415" s="26" t="s">
        <v>5849</v>
      </c>
      <c r="D2415" s="27">
        <v>3031</v>
      </c>
      <c r="E2415" s="24"/>
      <c r="F2415" s="24"/>
      <c r="G2415" s="27" t="s">
        <v>37</v>
      </c>
    </row>
    <row r="2416" spans="3:7" x14ac:dyDescent="0.25">
      <c r="C2416" s="26" t="s">
        <v>5848</v>
      </c>
      <c r="D2416" s="27">
        <v>2282</v>
      </c>
      <c r="E2416" s="24"/>
      <c r="F2416" s="24"/>
      <c r="G2416" s="27" t="s">
        <v>34</v>
      </c>
    </row>
    <row r="2417" spans="3:7" x14ac:dyDescent="0.25">
      <c r="C2417" s="26" t="s">
        <v>5847</v>
      </c>
      <c r="D2417" s="27">
        <v>2214</v>
      </c>
      <c r="E2417" s="24"/>
      <c r="F2417" s="24"/>
      <c r="G2417" s="27" t="s">
        <v>34</v>
      </c>
    </row>
    <row r="2418" spans="3:7" x14ac:dyDescent="0.25">
      <c r="C2418" s="26" t="s">
        <v>5846</v>
      </c>
      <c r="D2418" s="27">
        <v>5135</v>
      </c>
      <c r="E2418" s="24"/>
      <c r="F2418" s="24"/>
      <c r="G2418" s="27" t="s">
        <v>37</v>
      </c>
    </row>
    <row r="2419" spans="3:7" x14ac:dyDescent="0.25">
      <c r="C2419" s="26" t="s">
        <v>5845</v>
      </c>
      <c r="D2419" s="27">
        <v>2842</v>
      </c>
      <c r="E2419" s="24"/>
      <c r="F2419" s="24"/>
      <c r="G2419" s="27" t="s">
        <v>34</v>
      </c>
    </row>
    <row r="2420" spans="3:7" x14ac:dyDescent="0.25">
      <c r="C2420" s="26" t="s">
        <v>5844</v>
      </c>
      <c r="D2420" s="27">
        <v>2341</v>
      </c>
      <c r="E2420" s="24"/>
      <c r="F2420" s="24">
        <v>-3</v>
      </c>
      <c r="G2420" s="27" t="s">
        <v>34</v>
      </c>
    </row>
    <row r="2421" spans="3:7" x14ac:dyDescent="0.25">
      <c r="C2421" s="26" t="s">
        <v>5843</v>
      </c>
      <c r="D2421" s="27">
        <v>2328</v>
      </c>
      <c r="E2421" s="24"/>
      <c r="F2421" s="24"/>
      <c r="G2421" s="27" t="s">
        <v>34</v>
      </c>
    </row>
    <row r="2422" spans="3:7" x14ac:dyDescent="0.25">
      <c r="C2422" s="26" t="s">
        <v>5842</v>
      </c>
      <c r="D2422" s="27">
        <v>1317</v>
      </c>
      <c r="E2422" s="24"/>
      <c r="F2422" s="24"/>
      <c r="G2422" s="27" t="s">
        <v>35</v>
      </c>
    </row>
    <row r="2423" spans="3:7" x14ac:dyDescent="0.25">
      <c r="C2423" s="26" t="s">
        <v>5841</v>
      </c>
      <c r="D2423" s="27">
        <v>3093</v>
      </c>
      <c r="E2423" s="24"/>
      <c r="F2423" s="24"/>
      <c r="G2423" s="27" t="s">
        <v>37</v>
      </c>
    </row>
    <row r="2424" spans="3:7" x14ac:dyDescent="0.25">
      <c r="C2424" s="26" t="s">
        <v>5840</v>
      </c>
      <c r="D2424" s="27">
        <v>3013</v>
      </c>
      <c r="E2424" s="24"/>
      <c r="F2424" s="24"/>
      <c r="G2424" s="27" t="s">
        <v>37</v>
      </c>
    </row>
    <row r="2425" spans="3:7" x14ac:dyDescent="0.25">
      <c r="C2425" s="26" t="s">
        <v>5839</v>
      </c>
      <c r="D2425" s="27">
        <v>1574</v>
      </c>
      <c r="E2425" s="24"/>
      <c r="F2425" s="24"/>
      <c r="G2425" s="27" t="s">
        <v>36</v>
      </c>
    </row>
    <row r="2426" spans="3:7" x14ac:dyDescent="0.25">
      <c r="C2426" s="26" t="s">
        <v>5838</v>
      </c>
      <c r="D2426" s="27">
        <v>2618</v>
      </c>
      <c r="E2426" s="24"/>
      <c r="F2426" s="24"/>
      <c r="G2426" s="27" t="s">
        <v>34</v>
      </c>
    </row>
    <row r="2427" spans="3:7" x14ac:dyDescent="0.25">
      <c r="C2427" s="26" t="s">
        <v>5837</v>
      </c>
      <c r="D2427" s="27">
        <v>2873</v>
      </c>
      <c r="E2427" s="24"/>
      <c r="F2427" s="24"/>
      <c r="G2427" s="27" t="s">
        <v>34</v>
      </c>
    </row>
    <row r="2428" spans="3:7" x14ac:dyDescent="0.25">
      <c r="C2428" s="26" t="s">
        <v>5836</v>
      </c>
      <c r="D2428" s="27">
        <v>2633</v>
      </c>
      <c r="E2428" s="24"/>
      <c r="F2428" s="24"/>
      <c r="G2428" s="27" t="s">
        <v>34</v>
      </c>
    </row>
    <row r="2429" spans="3:7" x14ac:dyDescent="0.25">
      <c r="C2429" s="26" t="s">
        <v>5835</v>
      </c>
      <c r="D2429" s="27">
        <v>2519</v>
      </c>
      <c r="E2429" s="24"/>
      <c r="F2429" s="24"/>
      <c r="G2429" s="27" t="s">
        <v>34</v>
      </c>
    </row>
    <row r="2430" spans="3:7" x14ac:dyDescent="0.25">
      <c r="C2430" s="26" t="s">
        <v>5834</v>
      </c>
      <c r="D2430" s="27">
        <v>2108</v>
      </c>
      <c r="E2430" s="24"/>
      <c r="F2430" s="24"/>
      <c r="G2430" s="27" t="s">
        <v>34</v>
      </c>
    </row>
    <row r="2431" spans="3:7" x14ac:dyDescent="0.25">
      <c r="C2431" s="26" t="s">
        <v>5833</v>
      </c>
      <c r="D2431" s="27">
        <v>2798</v>
      </c>
      <c r="E2431" s="24"/>
      <c r="F2431" s="24"/>
      <c r="G2431" s="27" t="s">
        <v>34</v>
      </c>
    </row>
    <row r="2432" spans="3:7" x14ac:dyDescent="0.25">
      <c r="C2432" s="26" t="s">
        <v>5832</v>
      </c>
      <c r="D2432" s="27">
        <v>1921</v>
      </c>
      <c r="E2432" s="24"/>
      <c r="F2432" s="24"/>
      <c r="G2432" s="27" t="s">
        <v>36</v>
      </c>
    </row>
    <row r="2433" spans="3:7" x14ac:dyDescent="0.25">
      <c r="C2433" s="26" t="s">
        <v>5831</v>
      </c>
      <c r="D2433" s="27">
        <v>2713</v>
      </c>
      <c r="E2433" s="24"/>
      <c r="F2433" s="24"/>
      <c r="G2433" s="27" t="s">
        <v>34</v>
      </c>
    </row>
    <row r="2434" spans="3:7" x14ac:dyDescent="0.25">
      <c r="C2434" s="26" t="s">
        <v>5830</v>
      </c>
      <c r="D2434" s="27">
        <v>2628</v>
      </c>
      <c r="E2434" s="24"/>
      <c r="F2434" s="24"/>
      <c r="G2434" s="27" t="s">
        <v>34</v>
      </c>
    </row>
    <row r="2435" spans="3:7" x14ac:dyDescent="0.25">
      <c r="C2435" s="26" t="s">
        <v>5829</v>
      </c>
      <c r="D2435" s="27">
        <v>2489</v>
      </c>
      <c r="E2435" s="24"/>
      <c r="F2435" s="24"/>
      <c r="G2435" s="27" t="s">
        <v>34</v>
      </c>
    </row>
    <row r="2436" spans="3:7" x14ac:dyDescent="0.25">
      <c r="C2436" s="26" t="s">
        <v>5828</v>
      </c>
      <c r="D2436" s="27">
        <v>2466</v>
      </c>
      <c r="E2436" s="24"/>
      <c r="F2436" s="24"/>
      <c r="G2436" s="27" t="s">
        <v>34</v>
      </c>
    </row>
    <row r="2437" spans="3:7" x14ac:dyDescent="0.25">
      <c r="C2437" s="26" t="s">
        <v>5827</v>
      </c>
      <c r="D2437" s="27">
        <v>3302</v>
      </c>
      <c r="E2437" s="24"/>
      <c r="F2437" s="24"/>
      <c r="G2437" s="27" t="s">
        <v>37</v>
      </c>
    </row>
    <row r="2438" spans="3:7" x14ac:dyDescent="0.25">
      <c r="C2438" s="26" t="s">
        <v>5826</v>
      </c>
      <c r="D2438" s="27">
        <v>2521</v>
      </c>
      <c r="E2438" s="24"/>
      <c r="F2438" s="24"/>
      <c r="G2438" s="27" t="s">
        <v>34</v>
      </c>
    </row>
    <row r="2439" spans="3:7" x14ac:dyDescent="0.25">
      <c r="C2439" s="26" t="s">
        <v>5825</v>
      </c>
      <c r="D2439" s="27">
        <v>3509</v>
      </c>
      <c r="E2439" s="24"/>
      <c r="F2439" s="24"/>
      <c r="G2439" s="27" t="s">
        <v>37</v>
      </c>
    </row>
    <row r="2440" spans="3:7" x14ac:dyDescent="0.25">
      <c r="C2440" s="26" t="s">
        <v>5824</v>
      </c>
      <c r="D2440" s="27">
        <v>2738</v>
      </c>
      <c r="E2440" s="24"/>
      <c r="F2440" s="24"/>
      <c r="G2440" s="27" t="s">
        <v>34</v>
      </c>
    </row>
    <row r="2441" spans="3:7" x14ac:dyDescent="0.25">
      <c r="C2441" s="26" t="s">
        <v>5823</v>
      </c>
      <c r="D2441" s="27">
        <v>2403</v>
      </c>
      <c r="E2441" s="24"/>
      <c r="F2441" s="24"/>
      <c r="G2441" s="27" t="s">
        <v>34</v>
      </c>
    </row>
    <row r="2442" spans="3:7" x14ac:dyDescent="0.25">
      <c r="C2442" s="26" t="s">
        <v>5822</v>
      </c>
      <c r="D2442" s="27">
        <v>2388</v>
      </c>
      <c r="E2442" s="24"/>
      <c r="F2442" s="24"/>
      <c r="G2442" s="27" t="s">
        <v>34</v>
      </c>
    </row>
    <row r="2443" spans="3:7" x14ac:dyDescent="0.25">
      <c r="C2443" s="26" t="s">
        <v>5821</v>
      </c>
      <c r="D2443" s="27">
        <v>2403</v>
      </c>
      <c r="E2443" s="24"/>
      <c r="F2443" s="24"/>
      <c r="G2443" s="27" t="s">
        <v>34</v>
      </c>
    </row>
    <row r="2444" spans="3:7" x14ac:dyDescent="0.25">
      <c r="C2444" s="26" t="s">
        <v>5820</v>
      </c>
      <c r="D2444" s="27">
        <v>2750</v>
      </c>
      <c r="E2444" s="24"/>
      <c r="F2444" s="24"/>
      <c r="G2444" s="27" t="s">
        <v>34</v>
      </c>
    </row>
    <row r="2445" spans="3:7" x14ac:dyDescent="0.25">
      <c r="C2445" s="26" t="s">
        <v>5819</v>
      </c>
      <c r="D2445" s="27">
        <v>1645</v>
      </c>
      <c r="E2445" s="24"/>
      <c r="F2445" s="24"/>
      <c r="G2445" s="27" t="s">
        <v>36</v>
      </c>
    </row>
    <row r="2446" spans="3:7" x14ac:dyDescent="0.25">
      <c r="C2446" s="26" t="s">
        <v>5818</v>
      </c>
      <c r="D2446" s="27">
        <v>2682</v>
      </c>
      <c r="E2446" s="24"/>
      <c r="F2446" s="24"/>
      <c r="G2446" s="27" t="s">
        <v>34</v>
      </c>
    </row>
    <row r="2447" spans="3:7" x14ac:dyDescent="0.25">
      <c r="C2447" s="26" t="s">
        <v>5817</v>
      </c>
      <c r="D2447" s="27">
        <v>2498</v>
      </c>
      <c r="E2447" s="24"/>
      <c r="F2447" s="24"/>
      <c r="G2447" s="27" t="s">
        <v>34</v>
      </c>
    </row>
    <row r="2448" spans="3:7" x14ac:dyDescent="0.25">
      <c r="C2448" s="26" t="s">
        <v>5816</v>
      </c>
      <c r="D2448" s="27">
        <v>2991</v>
      </c>
      <c r="E2448" s="24"/>
      <c r="F2448" s="24"/>
      <c r="G2448" s="27" t="s">
        <v>34</v>
      </c>
    </row>
    <row r="2449" spans="3:7" x14ac:dyDescent="0.25">
      <c r="C2449" s="26" t="s">
        <v>5815</v>
      </c>
      <c r="D2449" s="27">
        <v>2476</v>
      </c>
      <c r="E2449" s="24"/>
      <c r="F2449" s="24"/>
      <c r="G2449" s="27" t="s">
        <v>34</v>
      </c>
    </row>
    <row r="2450" spans="3:7" x14ac:dyDescent="0.25">
      <c r="C2450" s="26" t="s">
        <v>5814</v>
      </c>
      <c r="D2450" s="27">
        <v>1846</v>
      </c>
      <c r="E2450" s="24"/>
      <c r="F2450" s="24"/>
      <c r="G2450" s="27" t="s">
        <v>36</v>
      </c>
    </row>
    <row r="2451" spans="3:7" x14ac:dyDescent="0.25">
      <c r="C2451" s="26" t="s">
        <v>5813</v>
      </c>
      <c r="D2451" s="27">
        <v>2368</v>
      </c>
      <c r="E2451" s="24"/>
      <c r="F2451" s="24"/>
      <c r="G2451" s="27" t="s">
        <v>34</v>
      </c>
    </row>
    <row r="2452" spans="3:7" x14ac:dyDescent="0.25">
      <c r="C2452" s="26" t="s">
        <v>5812</v>
      </c>
      <c r="D2452" s="27">
        <v>3926</v>
      </c>
      <c r="E2452" s="24"/>
      <c r="F2452" s="24"/>
      <c r="G2452" s="27" t="s">
        <v>37</v>
      </c>
    </row>
    <row r="2453" spans="3:7" x14ac:dyDescent="0.25">
      <c r="C2453" s="26" t="s">
        <v>5811</v>
      </c>
      <c r="D2453" s="27">
        <v>2383</v>
      </c>
      <c r="E2453" s="24"/>
      <c r="F2453" s="24"/>
      <c r="G2453" s="27" t="s">
        <v>34</v>
      </c>
    </row>
    <row r="2454" spans="3:7" x14ac:dyDescent="0.25">
      <c r="C2454" s="26" t="s">
        <v>5810</v>
      </c>
      <c r="D2454" s="27">
        <v>2680</v>
      </c>
      <c r="E2454" s="24"/>
      <c r="F2454" s="24"/>
      <c r="G2454" s="27" t="s">
        <v>34</v>
      </c>
    </row>
    <row r="2455" spans="3:7" x14ac:dyDescent="0.25">
      <c r="C2455" s="26" t="s">
        <v>5809</v>
      </c>
      <c r="D2455" s="27">
        <v>1655</v>
      </c>
      <c r="E2455" s="24"/>
      <c r="F2455" s="24"/>
      <c r="G2455" s="27" t="s">
        <v>36</v>
      </c>
    </row>
    <row r="2456" spans="3:7" x14ac:dyDescent="0.25">
      <c r="C2456" s="26" t="s">
        <v>5808</v>
      </c>
      <c r="D2456" s="27">
        <v>3177</v>
      </c>
      <c r="E2456" s="24"/>
      <c r="F2456" s="24"/>
      <c r="G2456" s="27" t="s">
        <v>37</v>
      </c>
    </row>
    <row r="2457" spans="3:7" x14ac:dyDescent="0.25">
      <c r="C2457" s="26" t="s">
        <v>5807</v>
      </c>
      <c r="D2457" s="27">
        <v>3104</v>
      </c>
      <c r="E2457" s="24"/>
      <c r="F2457" s="24"/>
      <c r="G2457" s="27" t="s">
        <v>37</v>
      </c>
    </row>
    <row r="2458" spans="3:7" x14ac:dyDescent="0.25">
      <c r="C2458" s="26" t="s">
        <v>5806</v>
      </c>
      <c r="D2458" s="27">
        <v>3040</v>
      </c>
      <c r="E2458" s="24"/>
      <c r="F2458" s="24"/>
      <c r="G2458" s="27" t="s">
        <v>37</v>
      </c>
    </row>
    <row r="2459" spans="3:7" x14ac:dyDescent="0.25">
      <c r="C2459" s="26" t="s">
        <v>5805</v>
      </c>
      <c r="D2459" s="27">
        <v>3460</v>
      </c>
      <c r="E2459" s="24"/>
      <c r="F2459" s="24"/>
      <c r="G2459" s="27" t="s">
        <v>37</v>
      </c>
    </row>
    <row r="2460" spans="3:7" x14ac:dyDescent="0.25">
      <c r="C2460" s="26" t="s">
        <v>5804</v>
      </c>
      <c r="D2460" s="27">
        <v>2510</v>
      </c>
      <c r="E2460" s="24"/>
      <c r="F2460" s="24"/>
      <c r="G2460" s="27" t="s">
        <v>34</v>
      </c>
    </row>
    <row r="2461" spans="3:7" x14ac:dyDescent="0.25">
      <c r="C2461" s="26" t="s">
        <v>5803</v>
      </c>
      <c r="D2461" s="27">
        <v>1554</v>
      </c>
      <c r="E2461" s="24"/>
      <c r="F2461" s="24"/>
      <c r="G2461" s="27" t="s">
        <v>36</v>
      </c>
    </row>
    <row r="2462" spans="3:7" x14ac:dyDescent="0.25">
      <c r="C2462" s="26" t="s">
        <v>5802</v>
      </c>
      <c r="D2462" s="27">
        <v>2389</v>
      </c>
      <c r="E2462" s="24"/>
      <c r="F2462" s="24"/>
      <c r="G2462" s="27" t="s">
        <v>34</v>
      </c>
    </row>
    <row r="2463" spans="3:7" x14ac:dyDescent="0.25">
      <c r="C2463" s="26" t="s">
        <v>5801</v>
      </c>
      <c r="D2463" s="27">
        <v>2505</v>
      </c>
      <c r="E2463" s="24"/>
      <c r="F2463" s="24"/>
      <c r="G2463" s="27" t="s">
        <v>34</v>
      </c>
    </row>
    <row r="2464" spans="3:7" x14ac:dyDescent="0.25">
      <c r="C2464" s="26" t="s">
        <v>5800</v>
      </c>
      <c r="D2464" s="27">
        <v>2506</v>
      </c>
      <c r="E2464" s="24"/>
      <c r="F2464" s="24"/>
      <c r="G2464" s="27" t="s">
        <v>34</v>
      </c>
    </row>
    <row r="2465" spans="3:7" x14ac:dyDescent="0.25">
      <c r="C2465" s="26" t="s">
        <v>5799</v>
      </c>
      <c r="D2465" s="27">
        <v>2613</v>
      </c>
      <c r="E2465" s="24"/>
      <c r="F2465" s="24"/>
      <c r="G2465" s="27" t="s">
        <v>34</v>
      </c>
    </row>
    <row r="2466" spans="3:7" x14ac:dyDescent="0.25">
      <c r="C2466" s="26" t="s">
        <v>5798</v>
      </c>
      <c r="D2466" s="27">
        <v>2543</v>
      </c>
      <c r="E2466" s="24"/>
      <c r="F2466" s="24"/>
      <c r="G2466" s="27" t="s">
        <v>34</v>
      </c>
    </row>
    <row r="2467" spans="3:7" x14ac:dyDescent="0.25">
      <c r="C2467" s="26" t="s">
        <v>5797</v>
      </c>
      <c r="D2467" s="27">
        <v>3191</v>
      </c>
      <c r="E2467" s="24"/>
      <c r="F2467" s="24"/>
      <c r="G2467" s="27" t="s">
        <v>37</v>
      </c>
    </row>
    <row r="2468" spans="3:7" x14ac:dyDescent="0.25">
      <c r="C2468" s="26" t="s">
        <v>5796</v>
      </c>
      <c r="D2468" s="27">
        <v>2528</v>
      </c>
      <c r="E2468" s="24"/>
      <c r="F2468" s="24">
        <v>-5</v>
      </c>
      <c r="G2468" s="27" t="s">
        <v>34</v>
      </c>
    </row>
    <row r="2469" spans="3:7" x14ac:dyDescent="0.25">
      <c r="C2469" s="26" t="s">
        <v>5795</v>
      </c>
      <c r="D2469" s="27">
        <v>2822</v>
      </c>
      <c r="E2469" s="24"/>
      <c r="F2469" s="24"/>
      <c r="G2469" s="27" t="s">
        <v>34</v>
      </c>
    </row>
    <row r="2470" spans="3:7" x14ac:dyDescent="0.25">
      <c r="C2470" s="26" t="s">
        <v>5794</v>
      </c>
      <c r="D2470" s="27">
        <v>2389</v>
      </c>
      <c r="E2470" s="24"/>
      <c r="F2470" s="24"/>
      <c r="G2470" s="27" t="s">
        <v>34</v>
      </c>
    </row>
    <row r="2471" spans="3:7" x14ac:dyDescent="0.25">
      <c r="C2471" s="26" t="s">
        <v>5793</v>
      </c>
      <c r="D2471" s="27">
        <v>2557</v>
      </c>
      <c r="E2471" s="24"/>
      <c r="F2471" s="24"/>
      <c r="G2471" s="27" t="s">
        <v>34</v>
      </c>
    </row>
    <row r="2472" spans="3:7" x14ac:dyDescent="0.25">
      <c r="C2472" s="26" t="s">
        <v>5792</v>
      </c>
      <c r="D2472" s="27">
        <v>2505</v>
      </c>
      <c r="E2472" s="24"/>
      <c r="F2472" s="24"/>
      <c r="G2472" s="27" t="s">
        <v>34</v>
      </c>
    </row>
    <row r="2473" spans="3:7" x14ac:dyDescent="0.25">
      <c r="C2473" s="26" t="s">
        <v>5791</v>
      </c>
      <c r="D2473" s="27">
        <v>2836</v>
      </c>
      <c r="E2473" s="24"/>
      <c r="F2473" s="24"/>
      <c r="G2473" s="27" t="s">
        <v>34</v>
      </c>
    </row>
    <row r="2474" spans="3:7" x14ac:dyDescent="0.25">
      <c r="C2474" s="26" t="s">
        <v>5790</v>
      </c>
      <c r="D2474" s="27">
        <v>2818</v>
      </c>
      <c r="E2474" s="24"/>
      <c r="F2474" s="24"/>
      <c r="G2474" s="27" t="s">
        <v>34</v>
      </c>
    </row>
    <row r="2475" spans="3:7" x14ac:dyDescent="0.25">
      <c r="C2475" s="26" t="s">
        <v>5789</v>
      </c>
      <c r="D2475" s="27">
        <v>2393</v>
      </c>
      <c r="E2475" s="24"/>
      <c r="F2475" s="24"/>
      <c r="G2475" s="27" t="s">
        <v>34</v>
      </c>
    </row>
    <row r="2476" spans="3:7" x14ac:dyDescent="0.25">
      <c r="C2476" s="26" t="s">
        <v>5788</v>
      </c>
      <c r="D2476" s="27">
        <v>2441</v>
      </c>
      <c r="E2476" s="24"/>
      <c r="F2476" s="24"/>
      <c r="G2476" s="27" t="s">
        <v>34</v>
      </c>
    </row>
    <row r="2477" spans="3:7" x14ac:dyDescent="0.25">
      <c r="C2477" s="26" t="s">
        <v>5787</v>
      </c>
      <c r="D2477" s="27">
        <v>1696</v>
      </c>
      <c r="E2477" s="24"/>
      <c r="F2477" s="24"/>
      <c r="G2477" s="27" t="s">
        <v>36</v>
      </c>
    </row>
    <row r="2478" spans="3:7" x14ac:dyDescent="0.25">
      <c r="C2478" s="26" t="s">
        <v>5786</v>
      </c>
      <c r="D2478" s="27">
        <v>2406</v>
      </c>
      <c r="E2478" s="24"/>
      <c r="F2478" s="24"/>
      <c r="G2478" s="27" t="s">
        <v>34</v>
      </c>
    </row>
    <row r="2479" spans="3:7" x14ac:dyDescent="0.25">
      <c r="C2479" s="26" t="s">
        <v>5785</v>
      </c>
      <c r="D2479" s="27">
        <v>2507</v>
      </c>
      <c r="E2479" s="24"/>
      <c r="F2479" s="24"/>
      <c r="G2479" s="27" t="s">
        <v>34</v>
      </c>
    </row>
    <row r="2480" spans="3:7" x14ac:dyDescent="0.25">
      <c r="C2480" s="26" t="s">
        <v>5784</v>
      </c>
      <c r="D2480" s="27">
        <v>2795</v>
      </c>
      <c r="E2480" s="24"/>
      <c r="F2480" s="24"/>
      <c r="G2480" s="27" t="s">
        <v>34</v>
      </c>
    </row>
    <row r="2481" spans="3:7" x14ac:dyDescent="0.25">
      <c r="C2481" s="26" t="s">
        <v>5783</v>
      </c>
      <c r="D2481" s="27">
        <v>2238</v>
      </c>
      <c r="E2481" s="24"/>
      <c r="F2481" s="24"/>
      <c r="G2481" s="27" t="s">
        <v>34</v>
      </c>
    </row>
    <row r="2482" spans="3:7" x14ac:dyDescent="0.25">
      <c r="C2482" s="26" t="s">
        <v>5782</v>
      </c>
      <c r="D2482" s="27">
        <v>2627</v>
      </c>
      <c r="E2482" s="24"/>
      <c r="F2482" s="24"/>
      <c r="G2482" s="27" t="s">
        <v>34</v>
      </c>
    </row>
    <row r="2483" spans="3:7" x14ac:dyDescent="0.25">
      <c r="C2483" s="26" t="s">
        <v>5781</v>
      </c>
      <c r="D2483" s="27">
        <v>1030</v>
      </c>
      <c r="E2483" s="24"/>
      <c r="F2483" s="24"/>
      <c r="G2483" s="27" t="s">
        <v>35</v>
      </c>
    </row>
    <row r="2484" spans="3:7" x14ac:dyDescent="0.25">
      <c r="C2484" s="26" t="s">
        <v>5780</v>
      </c>
      <c r="D2484" s="27">
        <v>1386</v>
      </c>
      <c r="E2484" s="24"/>
      <c r="F2484" s="24"/>
      <c r="G2484" s="27" t="s">
        <v>35</v>
      </c>
    </row>
    <row r="2485" spans="3:7" x14ac:dyDescent="0.25">
      <c r="C2485" s="26" t="s">
        <v>5779</v>
      </c>
      <c r="D2485" s="27">
        <v>3866</v>
      </c>
      <c r="E2485" s="24"/>
      <c r="F2485" s="24"/>
      <c r="G2485" s="27" t="s">
        <v>37</v>
      </c>
    </row>
    <row r="2486" spans="3:7" x14ac:dyDescent="0.25">
      <c r="C2486" s="26" t="s">
        <v>5778</v>
      </c>
      <c r="D2486" s="27">
        <v>3467</v>
      </c>
      <c r="E2486" s="24"/>
      <c r="F2486" s="24"/>
      <c r="G2486" s="27" t="s">
        <v>37</v>
      </c>
    </row>
    <row r="2487" spans="3:7" x14ac:dyDescent="0.25">
      <c r="C2487" s="26" t="s">
        <v>5777</v>
      </c>
      <c r="D2487" s="27">
        <v>2461</v>
      </c>
      <c r="E2487" s="24"/>
      <c r="F2487" s="24"/>
      <c r="G2487" s="27" t="s">
        <v>34</v>
      </c>
    </row>
    <row r="2488" spans="3:7" x14ac:dyDescent="0.25">
      <c r="C2488" s="26" t="s">
        <v>5776</v>
      </c>
      <c r="D2488" s="27">
        <v>2961</v>
      </c>
      <c r="E2488" s="24"/>
      <c r="F2488" s="24"/>
      <c r="G2488" s="27" t="s">
        <v>34</v>
      </c>
    </row>
    <row r="2489" spans="3:7" x14ac:dyDescent="0.25">
      <c r="C2489" s="26" t="s">
        <v>5775</v>
      </c>
      <c r="D2489" s="27">
        <v>2767</v>
      </c>
      <c r="E2489" s="24"/>
      <c r="F2489" s="24"/>
      <c r="G2489" s="27" t="s">
        <v>34</v>
      </c>
    </row>
    <row r="2490" spans="3:7" x14ac:dyDescent="0.25">
      <c r="C2490" s="26" t="s">
        <v>5774</v>
      </c>
      <c r="D2490" s="27">
        <v>1602</v>
      </c>
      <c r="E2490" s="24"/>
      <c r="F2490" s="24"/>
      <c r="G2490" s="27" t="s">
        <v>36</v>
      </c>
    </row>
    <row r="2491" spans="3:7" x14ac:dyDescent="0.25">
      <c r="C2491" s="26" t="s">
        <v>5773</v>
      </c>
      <c r="D2491" s="27">
        <v>1264</v>
      </c>
      <c r="E2491" s="24"/>
      <c r="F2491" s="24"/>
      <c r="G2491" s="27" t="s">
        <v>35</v>
      </c>
    </row>
    <row r="2492" spans="3:7" x14ac:dyDescent="0.25">
      <c r="C2492" s="26" t="s">
        <v>5772</v>
      </c>
      <c r="D2492" s="27">
        <v>2589</v>
      </c>
      <c r="E2492" s="24"/>
      <c r="F2492" s="24"/>
      <c r="G2492" s="27" t="s">
        <v>34</v>
      </c>
    </row>
    <row r="2493" spans="3:7" x14ac:dyDescent="0.25">
      <c r="C2493" s="26" t="s">
        <v>5771</v>
      </c>
      <c r="D2493" s="27">
        <v>1163</v>
      </c>
      <c r="E2493" s="24"/>
      <c r="F2493" s="24"/>
      <c r="G2493" s="27" t="s">
        <v>35</v>
      </c>
    </row>
    <row r="2494" spans="3:7" x14ac:dyDescent="0.25">
      <c r="C2494" s="26" t="s">
        <v>5770</v>
      </c>
      <c r="D2494" s="27">
        <v>2589</v>
      </c>
      <c r="E2494" s="24"/>
      <c r="F2494" s="24"/>
      <c r="G2494" s="27" t="s">
        <v>34</v>
      </c>
    </row>
    <row r="2495" spans="3:7" x14ac:dyDescent="0.25">
      <c r="C2495" s="26" t="s">
        <v>5769</v>
      </c>
      <c r="D2495" s="27">
        <v>899</v>
      </c>
      <c r="E2495" s="24"/>
      <c r="F2495" s="24"/>
      <c r="G2495" s="27" t="s">
        <v>38</v>
      </c>
    </row>
    <row r="2496" spans="3:7" x14ac:dyDescent="0.25">
      <c r="C2496" s="26" t="s">
        <v>5768</v>
      </c>
      <c r="D2496" s="27">
        <v>2389</v>
      </c>
      <c r="E2496" s="24"/>
      <c r="F2496" s="24"/>
      <c r="G2496" s="27" t="s">
        <v>34</v>
      </c>
    </row>
    <row r="2497" spans="3:7" x14ac:dyDescent="0.25">
      <c r="C2497" s="26" t="s">
        <v>5767</v>
      </c>
      <c r="D2497" s="27">
        <v>2522</v>
      </c>
      <c r="E2497" s="24"/>
      <c r="F2497" s="24"/>
      <c r="G2497" s="27" t="s">
        <v>34</v>
      </c>
    </row>
    <row r="2498" spans="3:7" x14ac:dyDescent="0.25">
      <c r="C2498" s="26" t="s">
        <v>5766</v>
      </c>
      <c r="D2498" s="27">
        <v>3516</v>
      </c>
      <c r="E2498" s="24"/>
      <c r="F2498" s="24"/>
      <c r="G2498" s="27" t="s">
        <v>37</v>
      </c>
    </row>
    <row r="2499" spans="3:7" x14ac:dyDescent="0.25">
      <c r="C2499" s="26" t="s">
        <v>5765</v>
      </c>
      <c r="D2499" s="27">
        <v>1547</v>
      </c>
      <c r="E2499" s="24"/>
      <c r="F2499" s="24"/>
      <c r="G2499" s="27" t="s">
        <v>36</v>
      </c>
    </row>
    <row r="2500" spans="3:7" x14ac:dyDescent="0.25">
      <c r="C2500" s="26" t="s">
        <v>5764</v>
      </c>
      <c r="D2500" s="27">
        <v>2778</v>
      </c>
      <c r="E2500" s="24"/>
      <c r="F2500" s="24"/>
      <c r="G2500" s="27" t="s">
        <v>34</v>
      </c>
    </row>
    <row r="2501" spans="3:7" x14ac:dyDescent="0.25">
      <c r="C2501" s="26" t="s">
        <v>5763</v>
      </c>
      <c r="D2501" s="27">
        <v>2677</v>
      </c>
      <c r="E2501" s="24"/>
      <c r="F2501" s="24"/>
      <c r="G2501" s="27" t="s">
        <v>34</v>
      </c>
    </row>
    <row r="2502" spans="3:7" x14ac:dyDescent="0.25">
      <c r="C2502" s="26" t="s">
        <v>5762</v>
      </c>
      <c r="D2502" s="27">
        <v>1914</v>
      </c>
      <c r="E2502" s="24"/>
      <c r="F2502" s="24"/>
      <c r="G2502" s="27" t="s">
        <v>36</v>
      </c>
    </row>
    <row r="2503" spans="3:7" x14ac:dyDescent="0.25">
      <c r="C2503" s="26" t="s">
        <v>5761</v>
      </c>
      <c r="D2503" s="27">
        <v>2565</v>
      </c>
      <c r="E2503" s="24"/>
      <c r="F2503" s="24"/>
      <c r="G2503" s="27" t="s">
        <v>34</v>
      </c>
    </row>
    <row r="2504" spans="3:7" x14ac:dyDescent="0.25">
      <c r="C2504" s="26" t="s">
        <v>5760</v>
      </c>
      <c r="D2504" s="27">
        <v>2706</v>
      </c>
      <c r="E2504" s="24"/>
      <c r="F2504" s="24"/>
      <c r="G2504" s="27" t="s">
        <v>34</v>
      </c>
    </row>
    <row r="2505" spans="3:7" x14ac:dyDescent="0.25">
      <c r="C2505" s="26" t="s">
        <v>5759</v>
      </c>
      <c r="D2505" s="27">
        <v>2617</v>
      </c>
      <c r="E2505" s="24"/>
      <c r="F2505" s="24"/>
      <c r="G2505" s="27" t="s">
        <v>34</v>
      </c>
    </row>
    <row r="2506" spans="3:7" x14ac:dyDescent="0.25">
      <c r="C2506" s="26" t="s">
        <v>5758</v>
      </c>
      <c r="D2506" s="27">
        <v>2759</v>
      </c>
      <c r="E2506" s="24"/>
      <c r="F2506" s="24"/>
      <c r="G2506" s="27" t="s">
        <v>34</v>
      </c>
    </row>
    <row r="2507" spans="3:7" x14ac:dyDescent="0.25">
      <c r="C2507" s="26" t="s">
        <v>5757</v>
      </c>
      <c r="D2507" s="27">
        <v>1554</v>
      </c>
      <c r="E2507" s="24"/>
      <c r="F2507" s="24"/>
      <c r="G2507" s="27" t="s">
        <v>36</v>
      </c>
    </row>
    <row r="2508" spans="3:7" x14ac:dyDescent="0.25">
      <c r="C2508" s="26" t="s">
        <v>5756</v>
      </c>
      <c r="D2508" s="27">
        <v>1755</v>
      </c>
      <c r="E2508" s="24"/>
      <c r="F2508" s="24"/>
      <c r="G2508" s="27" t="s">
        <v>36</v>
      </c>
    </row>
    <row r="2509" spans="3:7" x14ac:dyDescent="0.25">
      <c r="C2509" s="26" t="s">
        <v>5755</v>
      </c>
      <c r="D2509" s="27">
        <v>2829</v>
      </c>
      <c r="E2509" s="24"/>
      <c r="F2509" s="24"/>
      <c r="G2509" s="27" t="s">
        <v>34</v>
      </c>
    </row>
    <row r="2510" spans="3:7" x14ac:dyDescent="0.25">
      <c r="C2510" s="26" t="s">
        <v>5754</v>
      </c>
      <c r="D2510" s="27">
        <v>2403</v>
      </c>
      <c r="E2510" s="24"/>
      <c r="F2510" s="24"/>
      <c r="G2510" s="27" t="s">
        <v>34</v>
      </c>
    </row>
    <row r="2511" spans="3:7" x14ac:dyDescent="0.25">
      <c r="C2511" s="26" t="s">
        <v>5753</v>
      </c>
      <c r="D2511" s="27">
        <v>2666</v>
      </c>
      <c r="E2511" s="24"/>
      <c r="F2511" s="24">
        <v>-10</v>
      </c>
      <c r="G2511" s="27" t="s">
        <v>34</v>
      </c>
    </row>
    <row r="2512" spans="3:7" x14ac:dyDescent="0.25">
      <c r="C2512" s="26" t="s">
        <v>5752</v>
      </c>
      <c r="D2512" s="27">
        <v>3012</v>
      </c>
      <c r="E2512" s="24"/>
      <c r="F2512" s="24"/>
      <c r="G2512" s="27" t="s">
        <v>37</v>
      </c>
    </row>
    <row r="2513" spans="3:7" x14ac:dyDescent="0.25">
      <c r="C2513" s="26" t="s">
        <v>5751</v>
      </c>
      <c r="D2513" s="27">
        <v>3283</v>
      </c>
      <c r="E2513" s="24"/>
      <c r="F2513" s="24"/>
      <c r="G2513" s="27" t="s">
        <v>37</v>
      </c>
    </row>
    <row r="2514" spans="3:7" x14ac:dyDescent="0.25">
      <c r="C2514" s="26" t="s">
        <v>5750</v>
      </c>
      <c r="D2514" s="27">
        <v>2698</v>
      </c>
      <c r="E2514" s="24"/>
      <c r="F2514" s="24"/>
      <c r="G2514" s="27" t="s">
        <v>34</v>
      </c>
    </row>
    <row r="2515" spans="3:7" x14ac:dyDescent="0.25">
      <c r="C2515" s="26" t="s">
        <v>5749</v>
      </c>
      <c r="D2515" s="27">
        <v>2975</v>
      </c>
      <c r="E2515" s="24"/>
      <c r="F2515" s="24"/>
      <c r="G2515" s="27" t="s">
        <v>34</v>
      </c>
    </row>
    <row r="2516" spans="3:7" x14ac:dyDescent="0.25">
      <c r="C2516" s="26" t="s">
        <v>5748</v>
      </c>
      <c r="D2516" s="27">
        <v>1646</v>
      </c>
      <c r="E2516" s="24"/>
      <c r="F2516" s="24"/>
      <c r="G2516" s="27" t="s">
        <v>36</v>
      </c>
    </row>
    <row r="2517" spans="3:7" x14ac:dyDescent="0.25">
      <c r="C2517" s="26" t="s">
        <v>5747</v>
      </c>
      <c r="D2517" s="27">
        <v>1644</v>
      </c>
      <c r="E2517" s="24"/>
      <c r="F2517" s="24"/>
      <c r="G2517" s="27" t="s">
        <v>36</v>
      </c>
    </row>
    <row r="2518" spans="3:7" x14ac:dyDescent="0.25">
      <c r="C2518" s="26" t="s">
        <v>5746</v>
      </c>
      <c r="D2518" s="27">
        <v>2252</v>
      </c>
      <c r="E2518" s="24"/>
      <c r="F2518" s="24"/>
      <c r="G2518" s="27" t="s">
        <v>34</v>
      </c>
    </row>
    <row r="2519" spans="3:7" x14ac:dyDescent="0.25">
      <c r="C2519" s="26" t="s">
        <v>5745</v>
      </c>
      <c r="D2519" s="27">
        <v>2628</v>
      </c>
      <c r="E2519" s="24"/>
      <c r="F2519" s="24"/>
      <c r="G2519" s="27" t="s">
        <v>34</v>
      </c>
    </row>
    <row r="2520" spans="3:7" x14ac:dyDescent="0.25">
      <c r="C2520" s="26" t="s">
        <v>5744</v>
      </c>
      <c r="D2520" s="27">
        <v>1159</v>
      </c>
      <c r="E2520" s="24"/>
      <c r="F2520" s="24"/>
      <c r="G2520" s="27" t="s">
        <v>35</v>
      </c>
    </row>
    <row r="2521" spans="3:7" x14ac:dyDescent="0.25">
      <c r="C2521" s="26" t="s">
        <v>5743</v>
      </c>
      <c r="D2521" s="27">
        <v>2536</v>
      </c>
      <c r="E2521" s="24"/>
      <c r="F2521" s="24"/>
      <c r="G2521" s="27" t="s">
        <v>34</v>
      </c>
    </row>
    <row r="2522" spans="3:7" x14ac:dyDescent="0.25">
      <c r="C2522" s="26" t="s">
        <v>5742</v>
      </c>
      <c r="D2522" s="27">
        <v>3050</v>
      </c>
      <c r="E2522" s="24"/>
      <c r="F2522" s="24"/>
      <c r="G2522" s="27" t="s">
        <v>37</v>
      </c>
    </row>
    <row r="2523" spans="3:7" x14ac:dyDescent="0.25">
      <c r="C2523" s="26" t="s">
        <v>5741</v>
      </c>
      <c r="D2523" s="27">
        <v>1502</v>
      </c>
      <c r="E2523" s="24"/>
      <c r="F2523" s="24"/>
      <c r="G2523" s="27" t="s">
        <v>36</v>
      </c>
    </row>
    <row r="2524" spans="3:7" x14ac:dyDescent="0.25">
      <c r="C2524" s="26" t="s">
        <v>5740</v>
      </c>
      <c r="D2524" s="27">
        <v>2811</v>
      </c>
      <c r="E2524" s="24"/>
      <c r="F2524" s="24"/>
      <c r="G2524" s="27" t="s">
        <v>34</v>
      </c>
    </row>
    <row r="2525" spans="3:7" x14ac:dyDescent="0.25">
      <c r="C2525" s="26" t="s">
        <v>5739</v>
      </c>
      <c r="D2525" s="27">
        <v>2526</v>
      </c>
      <c r="E2525" s="24"/>
      <c r="F2525" s="24"/>
      <c r="G2525" s="27" t="s">
        <v>34</v>
      </c>
    </row>
    <row r="2526" spans="3:7" x14ac:dyDescent="0.25">
      <c r="C2526" s="26" t="s">
        <v>5738</v>
      </c>
      <c r="D2526" s="27">
        <v>5036</v>
      </c>
      <c r="E2526" s="24"/>
      <c r="F2526" s="24"/>
      <c r="G2526" s="27" t="s">
        <v>37</v>
      </c>
    </row>
    <row r="2527" spans="3:7" x14ac:dyDescent="0.25">
      <c r="C2527" s="26" t="s">
        <v>5737</v>
      </c>
      <c r="D2527" s="27">
        <v>1248</v>
      </c>
      <c r="E2527" s="24"/>
      <c r="F2527" s="24"/>
      <c r="G2527" s="27" t="s">
        <v>35</v>
      </c>
    </row>
    <row r="2528" spans="3:7" x14ac:dyDescent="0.25">
      <c r="C2528" s="26" t="s">
        <v>5736</v>
      </c>
      <c r="D2528" s="27">
        <v>3456</v>
      </c>
      <c r="E2528" s="24"/>
      <c r="F2528" s="24"/>
      <c r="G2528" s="27" t="s">
        <v>37</v>
      </c>
    </row>
    <row r="2529" spans="3:7" x14ac:dyDescent="0.25">
      <c r="C2529" s="26" t="s">
        <v>5735</v>
      </c>
      <c r="D2529" s="27">
        <v>2383</v>
      </c>
      <c r="E2529" s="24"/>
      <c r="F2529" s="24"/>
      <c r="G2529" s="27" t="s">
        <v>34</v>
      </c>
    </row>
    <row r="2530" spans="3:7" x14ac:dyDescent="0.25">
      <c r="C2530" s="26" t="s">
        <v>5734</v>
      </c>
      <c r="D2530" s="27">
        <v>2388</v>
      </c>
      <c r="E2530" s="24"/>
      <c r="F2530" s="24"/>
      <c r="G2530" s="27" t="s">
        <v>34</v>
      </c>
    </row>
    <row r="2531" spans="3:7" x14ac:dyDescent="0.25">
      <c r="C2531" s="26" t="s">
        <v>5733</v>
      </c>
      <c r="D2531" s="27">
        <v>911</v>
      </c>
      <c r="E2531" s="24"/>
      <c r="F2531" s="24"/>
      <c r="G2531" s="27" t="s">
        <v>35</v>
      </c>
    </row>
    <row r="2532" spans="3:7" x14ac:dyDescent="0.25">
      <c r="C2532" s="26" t="s">
        <v>5732</v>
      </c>
      <c r="D2532" s="27">
        <v>2404</v>
      </c>
      <c r="E2532" s="24"/>
      <c r="F2532" s="24"/>
      <c r="G2532" s="27" t="s">
        <v>34</v>
      </c>
    </row>
    <row r="2533" spans="3:7" x14ac:dyDescent="0.25">
      <c r="C2533" s="26" t="s">
        <v>5731</v>
      </c>
      <c r="D2533" s="27">
        <v>2404</v>
      </c>
      <c r="E2533" s="24"/>
      <c r="F2533" s="24"/>
      <c r="G2533" s="27" t="s">
        <v>34</v>
      </c>
    </row>
    <row r="2534" spans="3:7" x14ac:dyDescent="0.25">
      <c r="C2534" s="26" t="s">
        <v>5730</v>
      </c>
      <c r="D2534" s="27">
        <v>1935</v>
      </c>
      <c r="E2534" s="24"/>
      <c r="F2534" s="24"/>
      <c r="G2534" s="27" t="s">
        <v>36</v>
      </c>
    </row>
    <row r="2535" spans="3:7" x14ac:dyDescent="0.25">
      <c r="C2535" s="26" t="s">
        <v>5729</v>
      </c>
      <c r="D2535" s="27">
        <v>3206</v>
      </c>
      <c r="E2535" s="24"/>
      <c r="F2535" s="24"/>
      <c r="G2535" s="27" t="s">
        <v>37</v>
      </c>
    </row>
    <row r="2536" spans="3:7" x14ac:dyDescent="0.25">
      <c r="C2536" s="26" t="s">
        <v>5728</v>
      </c>
      <c r="D2536" s="27">
        <v>3546</v>
      </c>
      <c r="E2536" s="24"/>
      <c r="F2536" s="24"/>
      <c r="G2536" s="27" t="s">
        <v>37</v>
      </c>
    </row>
    <row r="2537" spans="3:7" x14ac:dyDescent="0.25">
      <c r="C2537" s="26" t="s">
        <v>5727</v>
      </c>
      <c r="D2537" s="27">
        <v>1015</v>
      </c>
      <c r="E2537" s="24"/>
      <c r="F2537" s="24"/>
      <c r="G2537" s="27" t="s">
        <v>35</v>
      </c>
    </row>
    <row r="2538" spans="3:7" x14ac:dyDescent="0.25">
      <c r="C2538" s="26" t="s">
        <v>5726</v>
      </c>
      <c r="D2538" s="27">
        <v>2901</v>
      </c>
      <c r="E2538" s="24"/>
      <c r="F2538" s="24"/>
      <c r="G2538" s="27" t="s">
        <v>34</v>
      </c>
    </row>
    <row r="2539" spans="3:7" x14ac:dyDescent="0.25">
      <c r="C2539" s="26" t="s">
        <v>5725</v>
      </c>
      <c r="D2539" s="27">
        <v>1167</v>
      </c>
      <c r="E2539" s="24"/>
      <c r="F2539" s="24"/>
      <c r="G2539" s="27" t="s">
        <v>35</v>
      </c>
    </row>
    <row r="2540" spans="3:7" x14ac:dyDescent="0.25">
      <c r="C2540" s="26" t="s">
        <v>5724</v>
      </c>
      <c r="D2540" s="27">
        <v>1240</v>
      </c>
      <c r="E2540" s="24"/>
      <c r="F2540" s="24"/>
      <c r="G2540" s="27" t="s">
        <v>35</v>
      </c>
    </row>
    <row r="2541" spans="3:7" x14ac:dyDescent="0.25">
      <c r="C2541" s="26" t="s">
        <v>5723</v>
      </c>
      <c r="D2541" s="27">
        <v>2531</v>
      </c>
      <c r="E2541" s="24"/>
      <c r="F2541" s="24"/>
      <c r="G2541" s="27" t="s">
        <v>34</v>
      </c>
    </row>
    <row r="2542" spans="3:7" x14ac:dyDescent="0.25">
      <c r="C2542" s="26" t="s">
        <v>5722</v>
      </c>
      <c r="D2542" s="27">
        <v>2577</v>
      </c>
      <c r="E2542" s="24"/>
      <c r="F2542" s="24"/>
      <c r="G2542" s="27" t="s">
        <v>34</v>
      </c>
    </row>
    <row r="2543" spans="3:7" x14ac:dyDescent="0.25">
      <c r="C2543" s="26" t="s">
        <v>5721</v>
      </c>
      <c r="D2543" s="27">
        <v>4200</v>
      </c>
      <c r="E2543" s="24"/>
      <c r="F2543" s="24"/>
      <c r="G2543" s="27" t="s">
        <v>37</v>
      </c>
    </row>
    <row r="2544" spans="3:7" x14ac:dyDescent="0.25">
      <c r="C2544" s="26" t="s">
        <v>5720</v>
      </c>
      <c r="D2544" s="27">
        <v>2617</v>
      </c>
      <c r="E2544" s="24"/>
      <c r="F2544" s="24"/>
      <c r="G2544" s="27" t="s">
        <v>34</v>
      </c>
    </row>
    <row r="2545" spans="3:7" x14ac:dyDescent="0.25">
      <c r="C2545" s="26" t="s">
        <v>5719</v>
      </c>
      <c r="D2545" s="27">
        <v>2473</v>
      </c>
      <c r="E2545" s="24"/>
      <c r="F2545" s="24"/>
      <c r="G2545" s="27" t="s">
        <v>34</v>
      </c>
    </row>
    <row r="2546" spans="3:7" x14ac:dyDescent="0.25">
      <c r="C2546" s="26" t="s">
        <v>5718</v>
      </c>
      <c r="D2546" s="27">
        <v>3562</v>
      </c>
      <c r="E2546" s="24"/>
      <c r="F2546" s="24"/>
      <c r="G2546" s="27" t="s">
        <v>37</v>
      </c>
    </row>
    <row r="2547" spans="3:7" x14ac:dyDescent="0.25">
      <c r="C2547" s="26" t="s">
        <v>5717</v>
      </c>
      <c r="D2547" s="27">
        <v>4793</v>
      </c>
      <c r="E2547" s="24"/>
      <c r="F2547" s="24"/>
      <c r="G2547" s="27" t="s">
        <v>37</v>
      </c>
    </row>
    <row r="2548" spans="3:7" x14ac:dyDescent="0.25">
      <c r="C2548" s="26" t="s">
        <v>5716</v>
      </c>
      <c r="D2548" s="27">
        <v>3587</v>
      </c>
      <c r="E2548" s="24"/>
      <c r="F2548" s="24"/>
      <c r="G2548" s="27" t="s">
        <v>37</v>
      </c>
    </row>
    <row r="2549" spans="3:7" x14ac:dyDescent="0.25">
      <c r="C2549" s="26" t="s">
        <v>5715</v>
      </c>
      <c r="D2549" s="27">
        <v>3327</v>
      </c>
      <c r="E2549" s="24"/>
      <c r="F2549" s="24"/>
      <c r="G2549" s="27" t="s">
        <v>37</v>
      </c>
    </row>
    <row r="2550" spans="3:7" x14ac:dyDescent="0.25">
      <c r="C2550" s="26" t="s">
        <v>5714</v>
      </c>
      <c r="D2550" s="27">
        <v>2510</v>
      </c>
      <c r="E2550" s="24"/>
      <c r="F2550" s="24"/>
      <c r="G2550" s="27" t="s">
        <v>34</v>
      </c>
    </row>
    <row r="2551" spans="3:7" x14ac:dyDescent="0.25">
      <c r="C2551" s="26" t="s">
        <v>5713</v>
      </c>
      <c r="D2551" s="27">
        <v>1291</v>
      </c>
      <c r="E2551" s="24"/>
      <c r="F2551" s="24"/>
      <c r="G2551" s="27" t="s">
        <v>35</v>
      </c>
    </row>
    <row r="2552" spans="3:7" x14ac:dyDescent="0.25">
      <c r="C2552" s="26" t="s">
        <v>5712</v>
      </c>
      <c r="D2552" s="27">
        <v>2369</v>
      </c>
      <c r="E2552" s="24"/>
      <c r="F2552" s="24"/>
      <c r="G2552" s="27" t="s">
        <v>34</v>
      </c>
    </row>
    <row r="2553" spans="3:7" x14ac:dyDescent="0.25">
      <c r="C2553" s="26" t="s">
        <v>5711</v>
      </c>
      <c r="D2553" s="27">
        <v>2596</v>
      </c>
      <c r="E2553" s="24"/>
      <c r="F2553" s="24"/>
      <c r="G2553" s="27" t="s">
        <v>34</v>
      </c>
    </row>
    <row r="2554" spans="3:7" x14ac:dyDescent="0.25">
      <c r="C2554" s="26" t="s">
        <v>5710</v>
      </c>
      <c r="D2554" s="27">
        <v>1591</v>
      </c>
      <c r="E2554" s="24"/>
      <c r="F2554" s="24"/>
      <c r="G2554" s="27" t="s">
        <v>36</v>
      </c>
    </row>
    <row r="2555" spans="3:7" x14ac:dyDescent="0.25">
      <c r="C2555" s="26" t="s">
        <v>5709</v>
      </c>
      <c r="D2555" s="27">
        <v>3041</v>
      </c>
      <c r="E2555" s="24"/>
      <c r="F2555" s="24"/>
      <c r="G2555" s="27" t="s">
        <v>37</v>
      </c>
    </row>
    <row r="2556" spans="3:7" x14ac:dyDescent="0.25">
      <c r="C2556" s="26" t="s">
        <v>5708</v>
      </c>
      <c r="D2556" s="27">
        <v>1183</v>
      </c>
      <c r="E2556" s="24"/>
      <c r="F2556" s="24"/>
      <c r="G2556" s="27" t="s">
        <v>35</v>
      </c>
    </row>
    <row r="2557" spans="3:7" x14ac:dyDescent="0.25">
      <c r="C2557" s="26" t="s">
        <v>5707</v>
      </c>
      <c r="D2557" s="27">
        <v>1139</v>
      </c>
      <c r="E2557" s="24"/>
      <c r="F2557" s="24"/>
      <c r="G2557" s="27" t="s">
        <v>35</v>
      </c>
    </row>
    <row r="2558" spans="3:7" x14ac:dyDescent="0.25">
      <c r="C2558" s="26" t="s">
        <v>5706</v>
      </c>
      <c r="D2558" s="27">
        <v>2370</v>
      </c>
      <c r="E2558" s="24"/>
      <c r="F2558" s="24"/>
      <c r="G2558" s="27" t="s">
        <v>34</v>
      </c>
    </row>
    <row r="2559" spans="3:7" x14ac:dyDescent="0.25">
      <c r="C2559" s="26" t="s">
        <v>5705</v>
      </c>
      <c r="D2559" s="27">
        <v>2105</v>
      </c>
      <c r="E2559" s="24"/>
      <c r="F2559" s="24"/>
      <c r="G2559" s="27" t="s">
        <v>34</v>
      </c>
    </row>
    <row r="2560" spans="3:7" x14ac:dyDescent="0.25">
      <c r="C2560" s="26" t="s">
        <v>5704</v>
      </c>
      <c r="D2560" s="27">
        <v>1428</v>
      </c>
      <c r="E2560" s="24"/>
      <c r="F2560" s="24"/>
      <c r="G2560" s="27" t="s">
        <v>36</v>
      </c>
    </row>
    <row r="2561" spans="3:7" x14ac:dyDescent="0.25">
      <c r="C2561" s="26" t="s">
        <v>5703</v>
      </c>
      <c r="D2561" s="27">
        <v>3001</v>
      </c>
      <c r="E2561" s="24"/>
      <c r="F2561" s="24"/>
      <c r="G2561" s="27" t="s">
        <v>37</v>
      </c>
    </row>
    <row r="2562" spans="3:7" x14ac:dyDescent="0.25">
      <c r="C2562" s="26" t="s">
        <v>5702</v>
      </c>
      <c r="D2562" s="27">
        <v>1298</v>
      </c>
      <c r="E2562" s="24"/>
      <c r="F2562" s="24"/>
      <c r="G2562" s="27" t="s">
        <v>35</v>
      </c>
    </row>
    <row r="2563" spans="3:7" x14ac:dyDescent="0.25">
      <c r="C2563" s="26" t="s">
        <v>5701</v>
      </c>
      <c r="D2563" s="27">
        <v>1827</v>
      </c>
      <c r="E2563" s="24"/>
      <c r="F2563" s="24"/>
      <c r="G2563" s="27" t="s">
        <v>36</v>
      </c>
    </row>
    <row r="2564" spans="3:7" x14ac:dyDescent="0.25">
      <c r="C2564" s="26" t="s">
        <v>5700</v>
      </c>
      <c r="D2564" s="27">
        <v>2245</v>
      </c>
      <c r="E2564" s="24"/>
      <c r="F2564" s="24"/>
      <c r="G2564" s="27" t="s">
        <v>34</v>
      </c>
    </row>
    <row r="2565" spans="3:7" x14ac:dyDescent="0.25">
      <c r="C2565" s="26" t="s">
        <v>5699</v>
      </c>
      <c r="D2565" s="27">
        <v>2340</v>
      </c>
      <c r="E2565" s="24"/>
      <c r="F2565" s="24"/>
      <c r="G2565" s="27" t="s">
        <v>34</v>
      </c>
    </row>
    <row r="2566" spans="3:7" x14ac:dyDescent="0.25">
      <c r="C2566" s="26" t="s">
        <v>5698</v>
      </c>
      <c r="D2566" s="27">
        <v>3282</v>
      </c>
      <c r="E2566" s="24"/>
      <c r="F2566" s="24"/>
      <c r="G2566" s="27" t="s">
        <v>37</v>
      </c>
    </row>
    <row r="2567" spans="3:7" x14ac:dyDescent="0.25">
      <c r="C2567" s="26" t="s">
        <v>5697</v>
      </c>
      <c r="D2567" s="27">
        <v>2807</v>
      </c>
      <c r="E2567" s="24"/>
      <c r="F2567" s="24"/>
      <c r="G2567" s="27" t="s">
        <v>34</v>
      </c>
    </row>
    <row r="2568" spans="3:7" x14ac:dyDescent="0.25">
      <c r="C2568" s="26" t="s">
        <v>5696</v>
      </c>
      <c r="D2568" s="27">
        <v>3060</v>
      </c>
      <c r="E2568" s="24"/>
      <c r="F2568" s="24"/>
      <c r="G2568" s="27" t="s">
        <v>37</v>
      </c>
    </row>
    <row r="2569" spans="3:7" x14ac:dyDescent="0.25">
      <c r="C2569" s="26" t="s">
        <v>5695</v>
      </c>
      <c r="D2569" s="27">
        <v>2986</v>
      </c>
      <c r="E2569" s="24"/>
      <c r="F2569" s="24"/>
      <c r="G2569" s="27" t="s">
        <v>34</v>
      </c>
    </row>
    <row r="2570" spans="3:7" x14ac:dyDescent="0.25">
      <c r="C2570" s="26" t="s">
        <v>5694</v>
      </c>
      <c r="D2570" s="27">
        <v>2389</v>
      </c>
      <c r="E2570" s="24"/>
      <c r="F2570" s="24"/>
      <c r="G2570" s="27" t="s">
        <v>34</v>
      </c>
    </row>
    <row r="2571" spans="3:7" x14ac:dyDescent="0.25">
      <c r="C2571" s="26" t="s">
        <v>5693</v>
      </c>
      <c r="D2571" s="27">
        <v>2013</v>
      </c>
      <c r="E2571" s="24"/>
      <c r="F2571" s="24"/>
      <c r="G2571" s="27" t="s">
        <v>36</v>
      </c>
    </row>
    <row r="2572" spans="3:7" x14ac:dyDescent="0.25">
      <c r="C2572" s="26" t="s">
        <v>5692</v>
      </c>
      <c r="D2572" s="27">
        <v>2271</v>
      </c>
      <c r="E2572" s="24"/>
      <c r="F2572" s="24"/>
      <c r="G2572" s="27" t="s">
        <v>34</v>
      </c>
    </row>
    <row r="2573" spans="3:7" x14ac:dyDescent="0.25">
      <c r="C2573" s="26" t="s">
        <v>5691</v>
      </c>
      <c r="D2573" s="27">
        <v>2753</v>
      </c>
      <c r="E2573" s="24"/>
      <c r="F2573" s="24"/>
      <c r="G2573" s="27" t="s">
        <v>34</v>
      </c>
    </row>
    <row r="2574" spans="3:7" x14ac:dyDescent="0.25">
      <c r="C2574" s="26" t="s">
        <v>5690</v>
      </c>
      <c r="D2574" s="27">
        <v>2229</v>
      </c>
      <c r="E2574" s="24"/>
      <c r="F2574" s="24"/>
      <c r="G2574" s="27" t="s">
        <v>34</v>
      </c>
    </row>
    <row r="2575" spans="3:7" x14ac:dyDescent="0.25">
      <c r="C2575" s="26" t="s">
        <v>5689</v>
      </c>
      <c r="D2575" s="27">
        <v>2447</v>
      </c>
      <c r="E2575" s="24"/>
      <c r="F2575" s="24"/>
      <c r="G2575" s="27" t="s">
        <v>34</v>
      </c>
    </row>
    <row r="2576" spans="3:7" x14ac:dyDescent="0.25">
      <c r="C2576" s="26" t="s">
        <v>5688</v>
      </c>
      <c r="D2576" s="27">
        <v>2169</v>
      </c>
      <c r="E2576" s="24"/>
      <c r="F2576" s="24"/>
      <c r="G2576" s="27" t="s">
        <v>34</v>
      </c>
    </row>
    <row r="2577" spans="3:7" x14ac:dyDescent="0.25">
      <c r="C2577" s="26" t="s">
        <v>5687</v>
      </c>
      <c r="D2577" s="27">
        <v>873</v>
      </c>
      <c r="E2577" s="24"/>
      <c r="F2577" s="24"/>
      <c r="G2577" s="27" t="s">
        <v>38</v>
      </c>
    </row>
    <row r="2578" spans="3:7" x14ac:dyDescent="0.25">
      <c r="C2578" s="26" t="s">
        <v>5686</v>
      </c>
      <c r="D2578" s="27">
        <v>1979</v>
      </c>
      <c r="E2578" s="24"/>
      <c r="F2578" s="24"/>
      <c r="G2578" s="27" t="s">
        <v>36</v>
      </c>
    </row>
    <row r="2579" spans="3:7" x14ac:dyDescent="0.25">
      <c r="C2579" s="26" t="s">
        <v>5685</v>
      </c>
      <c r="D2579" s="27">
        <v>1501</v>
      </c>
      <c r="E2579" s="24"/>
      <c r="F2579" s="24"/>
      <c r="G2579" s="27" t="s">
        <v>36</v>
      </c>
    </row>
    <row r="2580" spans="3:7" x14ac:dyDescent="0.25">
      <c r="C2580" s="26" t="s">
        <v>5684</v>
      </c>
      <c r="D2580" s="27">
        <v>2930</v>
      </c>
      <c r="E2580" s="24"/>
      <c r="F2580" s="24"/>
      <c r="G2580" s="27" t="s">
        <v>34</v>
      </c>
    </row>
    <row r="2581" spans="3:7" x14ac:dyDescent="0.25">
      <c r="C2581" s="26" t="s">
        <v>5683</v>
      </c>
      <c r="D2581" s="27">
        <v>1186</v>
      </c>
      <c r="E2581" s="24"/>
      <c r="F2581" s="24"/>
      <c r="G2581" s="27" t="s">
        <v>35</v>
      </c>
    </row>
    <row r="2582" spans="3:7" x14ac:dyDescent="0.25">
      <c r="C2582" s="26" t="s">
        <v>5682</v>
      </c>
      <c r="D2582" s="27">
        <v>1382</v>
      </c>
      <c r="E2582" s="24"/>
      <c r="F2582" s="24"/>
      <c r="G2582" s="27" t="s">
        <v>35</v>
      </c>
    </row>
    <row r="2583" spans="3:7" x14ac:dyDescent="0.25">
      <c r="C2583" s="26" t="s">
        <v>5681</v>
      </c>
      <c r="D2583" s="27">
        <v>2012</v>
      </c>
      <c r="E2583" s="24"/>
      <c r="F2583" s="24"/>
      <c r="G2583" s="27" t="s">
        <v>36</v>
      </c>
    </row>
    <row r="2584" spans="3:7" x14ac:dyDescent="0.25">
      <c r="C2584" s="26" t="s">
        <v>5680</v>
      </c>
      <c r="D2584" s="27">
        <v>2590</v>
      </c>
      <c r="E2584" s="24"/>
      <c r="F2584" s="24"/>
      <c r="G2584" s="27" t="s">
        <v>34</v>
      </c>
    </row>
    <row r="2585" spans="3:7" x14ac:dyDescent="0.25">
      <c r="C2585" s="26" t="s">
        <v>5679</v>
      </c>
      <c r="D2585" s="27">
        <v>3586</v>
      </c>
      <c r="E2585" s="24"/>
      <c r="F2585" s="24"/>
      <c r="G2585" s="27" t="s">
        <v>37</v>
      </c>
    </row>
    <row r="2586" spans="3:7" x14ac:dyDescent="0.25">
      <c r="C2586" s="26" t="s">
        <v>5678</v>
      </c>
      <c r="D2586" s="27">
        <v>1295</v>
      </c>
      <c r="E2586" s="24"/>
      <c r="F2586" s="24"/>
      <c r="G2586" s="27" t="s">
        <v>35</v>
      </c>
    </row>
    <row r="2587" spans="3:7" x14ac:dyDescent="0.25">
      <c r="C2587" s="26" t="s">
        <v>5677</v>
      </c>
      <c r="D2587" s="27">
        <v>2231</v>
      </c>
      <c r="E2587" s="24"/>
      <c r="F2587" s="24"/>
      <c r="G2587" s="27" t="s">
        <v>34</v>
      </c>
    </row>
    <row r="2588" spans="3:7" x14ac:dyDescent="0.25">
      <c r="C2588" s="26" t="s">
        <v>5676</v>
      </c>
      <c r="D2588" s="27">
        <v>1246</v>
      </c>
      <c r="E2588" s="24"/>
      <c r="F2588" s="24"/>
      <c r="G2588" s="27" t="s">
        <v>35</v>
      </c>
    </row>
    <row r="2589" spans="3:7" x14ac:dyDescent="0.25">
      <c r="C2589" s="26" t="s">
        <v>5675</v>
      </c>
      <c r="D2589" s="27">
        <v>2743</v>
      </c>
      <c r="E2589" s="24"/>
      <c r="F2589" s="24"/>
      <c r="G2589" s="27" t="s">
        <v>34</v>
      </c>
    </row>
    <row r="2590" spans="3:7" x14ac:dyDescent="0.25">
      <c r="C2590" s="26" t="s">
        <v>5674</v>
      </c>
      <c r="D2590" s="27">
        <v>2788</v>
      </c>
      <c r="E2590" s="24"/>
      <c r="F2590" s="24"/>
      <c r="G2590" s="27" t="s">
        <v>34</v>
      </c>
    </row>
    <row r="2591" spans="3:7" x14ac:dyDescent="0.25">
      <c r="C2591" s="26" t="s">
        <v>5673</v>
      </c>
      <c r="D2591" s="27">
        <v>4503</v>
      </c>
      <c r="E2591" s="24"/>
      <c r="F2591" s="24"/>
      <c r="G2591" s="27" t="s">
        <v>37</v>
      </c>
    </row>
    <row r="2592" spans="3:7" x14ac:dyDescent="0.25">
      <c r="C2592" s="26" t="s">
        <v>5672</v>
      </c>
      <c r="D2592" s="27">
        <v>2365</v>
      </c>
      <c r="E2592" s="24"/>
      <c r="F2592" s="24"/>
      <c r="G2592" s="27" t="s">
        <v>34</v>
      </c>
    </row>
    <row r="2593" spans="3:7" x14ac:dyDescent="0.25">
      <c r="C2593" s="26" t="s">
        <v>5671</v>
      </c>
      <c r="D2593" s="27">
        <v>2681</v>
      </c>
      <c r="E2593" s="24"/>
      <c r="F2593" s="24"/>
      <c r="G2593" s="27" t="s">
        <v>34</v>
      </c>
    </row>
    <row r="2594" spans="3:7" x14ac:dyDescent="0.25">
      <c r="C2594" s="26" t="s">
        <v>5670</v>
      </c>
      <c r="D2594" s="27">
        <v>1864</v>
      </c>
      <c r="E2594" s="24"/>
      <c r="F2594" s="24"/>
      <c r="G2594" s="27" t="s">
        <v>36</v>
      </c>
    </row>
    <row r="2595" spans="3:7" x14ac:dyDescent="0.25">
      <c r="C2595" s="26" t="s">
        <v>5669</v>
      </c>
      <c r="D2595" s="27">
        <v>3592</v>
      </c>
      <c r="E2595" s="24"/>
      <c r="F2595" s="24"/>
      <c r="G2595" s="27" t="s">
        <v>37</v>
      </c>
    </row>
    <row r="2596" spans="3:7" x14ac:dyDescent="0.25">
      <c r="C2596" s="26" t="s">
        <v>5668</v>
      </c>
      <c r="D2596" s="27">
        <v>2484</v>
      </c>
      <c r="E2596" s="24"/>
      <c r="F2596" s="24"/>
      <c r="G2596" s="27" t="s">
        <v>34</v>
      </c>
    </row>
    <row r="2597" spans="3:7" x14ac:dyDescent="0.25">
      <c r="C2597" s="26" t="s">
        <v>5667</v>
      </c>
      <c r="D2597" s="27">
        <v>1365</v>
      </c>
      <c r="E2597" s="24"/>
      <c r="F2597" s="24"/>
      <c r="G2597" s="27" t="s">
        <v>35</v>
      </c>
    </row>
    <row r="2598" spans="3:7" x14ac:dyDescent="0.25">
      <c r="C2598" s="26" t="s">
        <v>5666</v>
      </c>
      <c r="D2598" s="27">
        <v>1362</v>
      </c>
      <c r="E2598" s="24"/>
      <c r="F2598" s="24"/>
      <c r="G2598" s="27" t="s">
        <v>35</v>
      </c>
    </row>
    <row r="2599" spans="3:7" x14ac:dyDescent="0.25">
      <c r="C2599" s="26" t="s">
        <v>5665</v>
      </c>
      <c r="D2599" s="27">
        <v>2282</v>
      </c>
      <c r="E2599" s="24"/>
      <c r="F2599" s="24"/>
      <c r="G2599" s="27" t="s">
        <v>34</v>
      </c>
    </row>
    <row r="2600" spans="3:7" x14ac:dyDescent="0.25">
      <c r="C2600" s="26" t="s">
        <v>5664</v>
      </c>
      <c r="D2600" s="27">
        <v>1289</v>
      </c>
      <c r="E2600" s="24"/>
      <c r="F2600" s="24"/>
      <c r="G2600" s="27" t="s">
        <v>35</v>
      </c>
    </row>
    <row r="2601" spans="3:7" x14ac:dyDescent="0.25">
      <c r="C2601" s="26" t="s">
        <v>5663</v>
      </c>
      <c r="D2601" s="27">
        <v>2467</v>
      </c>
      <c r="E2601" s="24"/>
      <c r="F2601" s="24"/>
      <c r="G2601" s="27" t="s">
        <v>34</v>
      </c>
    </row>
    <row r="2602" spans="3:7" x14ac:dyDescent="0.25">
      <c r="C2602" s="26" t="s">
        <v>5662</v>
      </c>
      <c r="D2602" s="27">
        <v>2493</v>
      </c>
      <c r="E2602" s="24"/>
      <c r="F2602" s="24"/>
      <c r="G2602" s="27" t="s">
        <v>34</v>
      </c>
    </row>
    <row r="2603" spans="3:7" x14ac:dyDescent="0.25">
      <c r="C2603" s="26" t="s">
        <v>5661</v>
      </c>
      <c r="D2603" s="27">
        <v>2256</v>
      </c>
      <c r="E2603" s="24"/>
      <c r="F2603" s="24"/>
      <c r="G2603" s="27" t="s">
        <v>34</v>
      </c>
    </row>
    <row r="2604" spans="3:7" x14ac:dyDescent="0.25">
      <c r="C2604" s="26" t="s">
        <v>5660</v>
      </c>
      <c r="D2604" s="27">
        <v>2376</v>
      </c>
      <c r="E2604" s="24"/>
      <c r="F2604" s="24"/>
      <c r="G2604" s="27" t="s">
        <v>34</v>
      </c>
    </row>
    <row r="2605" spans="3:7" x14ac:dyDescent="0.25">
      <c r="C2605" s="26" t="s">
        <v>5659</v>
      </c>
      <c r="D2605" s="27">
        <v>3831</v>
      </c>
      <c r="E2605" s="24"/>
      <c r="F2605" s="24"/>
      <c r="G2605" s="27" t="s">
        <v>37</v>
      </c>
    </row>
    <row r="2606" spans="3:7" x14ac:dyDescent="0.25">
      <c r="C2606" s="26" t="s">
        <v>5658</v>
      </c>
      <c r="D2606" s="27">
        <v>1374</v>
      </c>
      <c r="E2606" s="24"/>
      <c r="F2606" s="24"/>
      <c r="G2606" s="27" t="s">
        <v>35</v>
      </c>
    </row>
    <row r="2607" spans="3:7" x14ac:dyDescent="0.25">
      <c r="C2607" s="26" t="s">
        <v>5657</v>
      </c>
      <c r="D2607" s="27">
        <v>2542</v>
      </c>
      <c r="E2607" s="24"/>
      <c r="F2607" s="24"/>
      <c r="G2607" s="27" t="s">
        <v>34</v>
      </c>
    </row>
    <row r="2608" spans="3:7" x14ac:dyDescent="0.25">
      <c r="C2608" s="26" t="s">
        <v>5656</v>
      </c>
      <c r="D2608" s="27">
        <v>1005</v>
      </c>
      <c r="E2608" s="24"/>
      <c r="F2608" s="24"/>
      <c r="G2608" s="27" t="s">
        <v>35</v>
      </c>
    </row>
    <row r="2609" spans="3:7" x14ac:dyDescent="0.25">
      <c r="C2609" s="26" t="s">
        <v>5655</v>
      </c>
      <c r="D2609" s="27">
        <v>1148</v>
      </c>
      <c r="E2609" s="24"/>
      <c r="F2609" s="24"/>
      <c r="G2609" s="27" t="s">
        <v>35</v>
      </c>
    </row>
    <row r="2610" spans="3:7" x14ac:dyDescent="0.25">
      <c r="C2610" s="26" t="s">
        <v>5654</v>
      </c>
      <c r="D2610" s="27">
        <v>3906</v>
      </c>
      <c r="E2610" s="24"/>
      <c r="F2610" s="24"/>
      <c r="G2610" s="27" t="s">
        <v>37</v>
      </c>
    </row>
    <row r="2611" spans="3:7" x14ac:dyDescent="0.25">
      <c r="C2611" s="26" t="s">
        <v>5653</v>
      </c>
      <c r="D2611" s="27">
        <v>2276</v>
      </c>
      <c r="E2611" s="24"/>
      <c r="F2611" s="24"/>
      <c r="G2611" s="27" t="s">
        <v>34</v>
      </c>
    </row>
    <row r="2612" spans="3:7" x14ac:dyDescent="0.25">
      <c r="C2612" s="26" t="s">
        <v>5652</v>
      </c>
      <c r="D2612" s="27">
        <v>3229</v>
      </c>
      <c r="E2612" s="24"/>
      <c r="F2612" s="24"/>
      <c r="G2612" s="27" t="s">
        <v>37</v>
      </c>
    </row>
    <row r="2613" spans="3:7" x14ac:dyDescent="0.25">
      <c r="C2613" s="26" t="s">
        <v>5651</v>
      </c>
      <c r="D2613" s="27">
        <v>2229</v>
      </c>
      <c r="E2613" s="24"/>
      <c r="F2613" s="24"/>
      <c r="G2613" s="27" t="s">
        <v>34</v>
      </c>
    </row>
    <row r="2614" spans="3:7" x14ac:dyDescent="0.25">
      <c r="C2614" s="26" t="s">
        <v>5650</v>
      </c>
      <c r="D2614" s="27">
        <v>2700</v>
      </c>
      <c r="E2614" s="24"/>
      <c r="F2614" s="24"/>
      <c r="G2614" s="27" t="s">
        <v>34</v>
      </c>
    </row>
    <row r="2615" spans="3:7" x14ac:dyDescent="0.25">
      <c r="C2615" s="26" t="s">
        <v>5649</v>
      </c>
      <c r="D2615" s="27">
        <v>1293</v>
      </c>
      <c r="E2615" s="24"/>
      <c r="F2615" s="24"/>
      <c r="G2615" s="27" t="s">
        <v>35</v>
      </c>
    </row>
    <row r="2616" spans="3:7" x14ac:dyDescent="0.25">
      <c r="C2616" s="26" t="s">
        <v>5648</v>
      </c>
      <c r="D2616" s="27">
        <v>1360</v>
      </c>
      <c r="E2616" s="24"/>
      <c r="F2616" s="24"/>
      <c r="G2616" s="27" t="s">
        <v>35</v>
      </c>
    </row>
    <row r="2617" spans="3:7" x14ac:dyDescent="0.25">
      <c r="C2617" s="26" t="s">
        <v>5647</v>
      </c>
      <c r="D2617" s="27">
        <v>2232</v>
      </c>
      <c r="E2617" s="24"/>
      <c r="F2617" s="24"/>
      <c r="G2617" s="27" t="s">
        <v>34</v>
      </c>
    </row>
    <row r="2618" spans="3:7" x14ac:dyDescent="0.25">
      <c r="C2618" s="26" t="s">
        <v>5646</v>
      </c>
      <c r="D2618" s="27">
        <v>2610</v>
      </c>
      <c r="E2618" s="24"/>
      <c r="F2618" s="24"/>
      <c r="G2618" s="27" t="s">
        <v>34</v>
      </c>
    </row>
    <row r="2619" spans="3:7" x14ac:dyDescent="0.25">
      <c r="C2619" s="26" t="s">
        <v>5645</v>
      </c>
      <c r="D2619" s="27">
        <v>2619</v>
      </c>
      <c r="E2619" s="24"/>
      <c r="F2619" s="24"/>
      <c r="G2619" s="27" t="s">
        <v>34</v>
      </c>
    </row>
    <row r="2620" spans="3:7" x14ac:dyDescent="0.25">
      <c r="C2620" s="26" t="s">
        <v>5644</v>
      </c>
      <c r="D2620" s="27">
        <v>3381</v>
      </c>
      <c r="E2620" s="24"/>
      <c r="F2620" s="24"/>
      <c r="G2620" s="27" t="s">
        <v>37</v>
      </c>
    </row>
    <row r="2621" spans="3:7" x14ac:dyDescent="0.25">
      <c r="C2621" s="26" t="s">
        <v>5643</v>
      </c>
      <c r="D2621" s="27">
        <v>2689</v>
      </c>
      <c r="E2621" s="24"/>
      <c r="F2621" s="24"/>
      <c r="G2621" s="27" t="s">
        <v>34</v>
      </c>
    </row>
    <row r="2622" spans="3:7" x14ac:dyDescent="0.25">
      <c r="C2622" s="26" t="s">
        <v>5642</v>
      </c>
      <c r="D2622" s="27">
        <v>2435</v>
      </c>
      <c r="E2622" s="24"/>
      <c r="F2622" s="24"/>
      <c r="G2622" s="27" t="s">
        <v>34</v>
      </c>
    </row>
    <row r="2623" spans="3:7" x14ac:dyDescent="0.25">
      <c r="C2623" s="26" t="s">
        <v>5641</v>
      </c>
      <c r="D2623" s="27">
        <v>3470</v>
      </c>
      <c r="E2623" s="24"/>
      <c r="F2623" s="24"/>
      <c r="G2623" s="27" t="s">
        <v>37</v>
      </c>
    </row>
    <row r="2624" spans="3:7" x14ac:dyDescent="0.25">
      <c r="C2624" s="26" t="s">
        <v>5640</v>
      </c>
      <c r="D2624" s="27">
        <v>2993</v>
      </c>
      <c r="E2624" s="24"/>
      <c r="F2624" s="24"/>
      <c r="G2624" s="27" t="s">
        <v>34</v>
      </c>
    </row>
    <row r="2625" spans="3:7" x14ac:dyDescent="0.25">
      <c r="C2625" s="26" t="s">
        <v>5639</v>
      </c>
      <c r="D2625" s="27">
        <v>3996</v>
      </c>
      <c r="E2625" s="24"/>
      <c r="F2625" s="24"/>
      <c r="G2625" s="27" t="s">
        <v>37</v>
      </c>
    </row>
    <row r="2626" spans="3:7" x14ac:dyDescent="0.25">
      <c r="C2626" s="26" t="s">
        <v>5638</v>
      </c>
      <c r="D2626" s="27">
        <v>2331</v>
      </c>
      <c r="E2626" s="24"/>
      <c r="F2626" s="24"/>
      <c r="G2626" s="27" t="s">
        <v>34</v>
      </c>
    </row>
    <row r="2627" spans="3:7" x14ac:dyDescent="0.25">
      <c r="C2627" s="26" t="s">
        <v>5637</v>
      </c>
      <c r="D2627" s="27">
        <v>2557</v>
      </c>
      <c r="E2627" s="24"/>
      <c r="F2627" s="24"/>
      <c r="G2627" s="27" t="s">
        <v>34</v>
      </c>
    </row>
    <row r="2628" spans="3:7" x14ac:dyDescent="0.25">
      <c r="C2628" s="26" t="s">
        <v>5636</v>
      </c>
      <c r="D2628" s="27">
        <v>2427</v>
      </c>
      <c r="E2628" s="24"/>
      <c r="F2628" s="24"/>
      <c r="G2628" s="27" t="s">
        <v>34</v>
      </c>
    </row>
    <row r="2629" spans="3:7" x14ac:dyDescent="0.25">
      <c r="C2629" s="26" t="s">
        <v>5635</v>
      </c>
      <c r="D2629" s="27">
        <v>1304</v>
      </c>
      <c r="E2629" s="24"/>
      <c r="F2629" s="24"/>
      <c r="G2629" s="27" t="s">
        <v>35</v>
      </c>
    </row>
    <row r="2630" spans="3:7" x14ac:dyDescent="0.25">
      <c r="C2630" s="26" t="s">
        <v>5634</v>
      </c>
      <c r="D2630" s="27">
        <v>1334</v>
      </c>
      <c r="E2630" s="24"/>
      <c r="F2630" s="24"/>
      <c r="G2630" s="27" t="s">
        <v>35</v>
      </c>
    </row>
    <row r="2631" spans="3:7" x14ac:dyDescent="0.25">
      <c r="C2631" s="26" t="s">
        <v>5633</v>
      </c>
      <c r="D2631" s="27">
        <v>3012</v>
      </c>
      <c r="E2631" s="24"/>
      <c r="F2631" s="24"/>
      <c r="G2631" s="27" t="s">
        <v>37</v>
      </c>
    </row>
    <row r="2632" spans="3:7" x14ac:dyDescent="0.25">
      <c r="C2632" s="26" t="s">
        <v>5632</v>
      </c>
      <c r="D2632" s="27">
        <v>3577</v>
      </c>
      <c r="E2632" s="24"/>
      <c r="F2632" s="24"/>
      <c r="G2632" s="27" t="s">
        <v>37</v>
      </c>
    </row>
    <row r="2633" spans="3:7" x14ac:dyDescent="0.25">
      <c r="C2633" s="26" t="s">
        <v>5631</v>
      </c>
      <c r="D2633" s="27">
        <v>2557</v>
      </c>
      <c r="E2633" s="24"/>
      <c r="F2633" s="24"/>
      <c r="G2633" s="27" t="s">
        <v>34</v>
      </c>
    </row>
    <row r="2634" spans="3:7" x14ac:dyDescent="0.25">
      <c r="C2634" s="26" t="s">
        <v>5630</v>
      </c>
      <c r="D2634" s="27">
        <v>2676</v>
      </c>
      <c r="E2634" s="24"/>
      <c r="F2634" s="24"/>
      <c r="G2634" s="27" t="s">
        <v>34</v>
      </c>
    </row>
    <row r="2635" spans="3:7" x14ac:dyDescent="0.25">
      <c r="C2635" s="26" t="s">
        <v>5629</v>
      </c>
      <c r="D2635" s="27">
        <v>2389</v>
      </c>
      <c r="E2635" s="24"/>
      <c r="F2635" s="24"/>
      <c r="G2635" s="27" t="s">
        <v>34</v>
      </c>
    </row>
    <row r="2636" spans="3:7" x14ac:dyDescent="0.25">
      <c r="C2636" s="26" t="s">
        <v>5628</v>
      </c>
      <c r="D2636" s="27">
        <v>2354</v>
      </c>
      <c r="E2636" s="24"/>
      <c r="F2636" s="24"/>
      <c r="G2636" s="27" t="s">
        <v>34</v>
      </c>
    </row>
    <row r="2637" spans="3:7" x14ac:dyDescent="0.25">
      <c r="C2637" s="26" t="s">
        <v>5627</v>
      </c>
      <c r="D2637" s="27">
        <v>3086</v>
      </c>
      <c r="E2637" s="24"/>
      <c r="F2637" s="24"/>
      <c r="G2637" s="27" t="s">
        <v>37</v>
      </c>
    </row>
    <row r="2638" spans="3:7" x14ac:dyDescent="0.25">
      <c r="C2638" s="26" t="s">
        <v>5626</v>
      </c>
      <c r="D2638" s="27">
        <v>2781</v>
      </c>
      <c r="E2638" s="24"/>
      <c r="F2638" s="24"/>
      <c r="G2638" s="27" t="s">
        <v>34</v>
      </c>
    </row>
    <row r="2639" spans="3:7" x14ac:dyDescent="0.25">
      <c r="C2639" s="26" t="s">
        <v>5625</v>
      </c>
      <c r="D2639" s="27">
        <v>3391</v>
      </c>
      <c r="E2639" s="24"/>
      <c r="F2639" s="24"/>
      <c r="G2639" s="27" t="s">
        <v>37</v>
      </c>
    </row>
    <row r="2640" spans="3:7" x14ac:dyDescent="0.25">
      <c r="C2640" s="26" t="s">
        <v>5624</v>
      </c>
      <c r="D2640" s="27">
        <v>1270</v>
      </c>
      <c r="E2640" s="24"/>
      <c r="F2640" s="24"/>
      <c r="G2640" s="27" t="s">
        <v>35</v>
      </c>
    </row>
    <row r="2641" spans="3:7" x14ac:dyDescent="0.25">
      <c r="C2641" s="26" t="s">
        <v>5623</v>
      </c>
      <c r="D2641" s="27">
        <v>2386</v>
      </c>
      <c r="E2641" s="24"/>
      <c r="F2641" s="24"/>
      <c r="G2641" s="27" t="s">
        <v>34</v>
      </c>
    </row>
    <row r="2642" spans="3:7" x14ac:dyDescent="0.25">
      <c r="C2642" s="26" t="s">
        <v>5622</v>
      </c>
      <c r="D2642" s="27">
        <v>2401</v>
      </c>
      <c r="E2642" s="24"/>
      <c r="F2642" s="24"/>
      <c r="G2642" s="27" t="s">
        <v>34</v>
      </c>
    </row>
    <row r="2643" spans="3:7" x14ac:dyDescent="0.25">
      <c r="C2643" s="26" t="s">
        <v>5621</v>
      </c>
      <c r="D2643" s="27">
        <v>1170</v>
      </c>
      <c r="E2643" s="24"/>
      <c r="F2643" s="24"/>
      <c r="G2643" s="27" t="s">
        <v>35</v>
      </c>
    </row>
    <row r="2644" spans="3:7" x14ac:dyDescent="0.25">
      <c r="C2644" s="26" t="s">
        <v>5620</v>
      </c>
      <c r="D2644" s="27">
        <v>2411</v>
      </c>
      <c r="E2644" s="24"/>
      <c r="F2644" s="24"/>
      <c r="G2644" s="27" t="s">
        <v>34</v>
      </c>
    </row>
    <row r="2645" spans="3:7" x14ac:dyDescent="0.25">
      <c r="C2645" s="26" t="s">
        <v>5619</v>
      </c>
      <c r="D2645" s="27">
        <v>2692</v>
      </c>
      <c r="E2645" s="24"/>
      <c r="F2645" s="24"/>
      <c r="G2645" s="27" t="s">
        <v>34</v>
      </c>
    </row>
    <row r="2646" spans="3:7" x14ac:dyDescent="0.25">
      <c r="C2646" s="26" t="s">
        <v>5618</v>
      </c>
      <c r="D2646" s="27">
        <v>2778</v>
      </c>
      <c r="E2646" s="24"/>
      <c r="F2646" s="24"/>
      <c r="G2646" s="27" t="s">
        <v>34</v>
      </c>
    </row>
    <row r="2647" spans="3:7" x14ac:dyDescent="0.25">
      <c r="C2647" s="26" t="s">
        <v>5617</v>
      </c>
      <c r="D2647" s="27">
        <v>1591</v>
      </c>
      <c r="E2647" s="24"/>
      <c r="F2647" s="24"/>
      <c r="G2647" s="27" t="s">
        <v>36</v>
      </c>
    </row>
    <row r="2648" spans="3:7" x14ac:dyDescent="0.25">
      <c r="C2648" s="26" t="s">
        <v>5616</v>
      </c>
      <c r="D2648" s="27">
        <v>2571</v>
      </c>
      <c r="E2648" s="24"/>
      <c r="F2648" s="24"/>
      <c r="G2648" s="27" t="s">
        <v>34</v>
      </c>
    </row>
    <row r="2649" spans="3:7" x14ac:dyDescent="0.25">
      <c r="C2649" s="26" t="s">
        <v>5615</v>
      </c>
      <c r="D2649" s="27">
        <v>2704</v>
      </c>
      <c r="E2649" s="24"/>
      <c r="F2649" s="24"/>
      <c r="G2649" s="27" t="s">
        <v>34</v>
      </c>
    </row>
    <row r="2650" spans="3:7" x14ac:dyDescent="0.25">
      <c r="C2650" s="26" t="s">
        <v>5614</v>
      </c>
      <c r="D2650" s="27">
        <v>1226</v>
      </c>
      <c r="E2650" s="24"/>
      <c r="F2650" s="24"/>
      <c r="G2650" s="27" t="s">
        <v>35</v>
      </c>
    </row>
    <row r="2651" spans="3:7" x14ac:dyDescent="0.25">
      <c r="C2651" s="26" t="s">
        <v>5613</v>
      </c>
      <c r="D2651" s="27">
        <v>3209</v>
      </c>
      <c r="E2651" s="24"/>
      <c r="F2651" s="24"/>
      <c r="G2651" s="27" t="s">
        <v>37</v>
      </c>
    </row>
    <row r="2652" spans="3:7" x14ac:dyDescent="0.25">
      <c r="C2652" s="26" t="s">
        <v>5612</v>
      </c>
      <c r="D2652" s="27">
        <v>2899</v>
      </c>
      <c r="E2652" s="24"/>
      <c r="F2652" s="24"/>
      <c r="G2652" s="27" t="s">
        <v>34</v>
      </c>
    </row>
    <row r="2653" spans="3:7" x14ac:dyDescent="0.25">
      <c r="C2653" s="26" t="s">
        <v>5611</v>
      </c>
      <c r="D2653" s="27">
        <v>1661</v>
      </c>
      <c r="E2653" s="24"/>
      <c r="F2653" s="24"/>
      <c r="G2653" s="27" t="s">
        <v>36</v>
      </c>
    </row>
    <row r="2654" spans="3:7" x14ac:dyDescent="0.25">
      <c r="C2654" s="26" t="s">
        <v>5610</v>
      </c>
      <c r="D2654" s="27">
        <v>1519</v>
      </c>
      <c r="E2654" s="24"/>
      <c r="F2654" s="24"/>
      <c r="G2654" s="27" t="s">
        <v>36</v>
      </c>
    </row>
    <row r="2655" spans="3:7" x14ac:dyDescent="0.25">
      <c r="C2655" s="26" t="s">
        <v>5609</v>
      </c>
      <c r="D2655" s="27">
        <v>2653</v>
      </c>
      <c r="E2655" s="24"/>
      <c r="F2655" s="24"/>
      <c r="G2655" s="27" t="s">
        <v>34</v>
      </c>
    </row>
    <row r="2656" spans="3:7" x14ac:dyDescent="0.25">
      <c r="C2656" s="26" t="s">
        <v>5608</v>
      </c>
      <c r="D2656" s="27">
        <v>934</v>
      </c>
      <c r="E2656" s="24"/>
      <c r="F2656" s="24"/>
      <c r="G2656" s="27" t="s">
        <v>35</v>
      </c>
    </row>
    <row r="2657" spans="3:7" x14ac:dyDescent="0.25">
      <c r="C2657" s="26" t="s">
        <v>5607</v>
      </c>
      <c r="D2657" s="27">
        <v>4345</v>
      </c>
      <c r="E2657" s="24"/>
      <c r="F2657" s="24"/>
      <c r="G2657" s="27" t="s">
        <v>37</v>
      </c>
    </row>
    <row r="2658" spans="3:7" x14ac:dyDescent="0.25">
      <c r="C2658" s="26" t="s">
        <v>5606</v>
      </c>
      <c r="D2658" s="27">
        <v>3997</v>
      </c>
      <c r="E2658" s="24"/>
      <c r="F2658" s="24"/>
      <c r="G2658" s="27" t="s">
        <v>37</v>
      </c>
    </row>
    <row r="2659" spans="3:7" x14ac:dyDescent="0.25">
      <c r="C2659" s="26" t="s">
        <v>5605</v>
      </c>
      <c r="D2659" s="27">
        <v>1658</v>
      </c>
      <c r="E2659" s="24"/>
      <c r="F2659" s="24"/>
      <c r="G2659" s="27" t="s">
        <v>36</v>
      </c>
    </row>
    <row r="2660" spans="3:7" x14ac:dyDescent="0.25">
      <c r="C2660" s="26" t="s">
        <v>5604</v>
      </c>
      <c r="D2660" s="27">
        <v>2612</v>
      </c>
      <c r="E2660" s="24"/>
      <c r="F2660" s="24"/>
      <c r="G2660" s="27" t="s">
        <v>34</v>
      </c>
    </row>
    <row r="2661" spans="3:7" x14ac:dyDescent="0.25">
      <c r="C2661" s="26" t="s">
        <v>5603</v>
      </c>
      <c r="D2661" s="27">
        <v>3541</v>
      </c>
      <c r="E2661" s="24"/>
      <c r="F2661" s="24"/>
      <c r="G2661" s="27" t="s">
        <v>37</v>
      </c>
    </row>
    <row r="2662" spans="3:7" x14ac:dyDescent="0.25">
      <c r="C2662" s="26" t="s">
        <v>5602</v>
      </c>
      <c r="D2662" s="27">
        <v>3168</v>
      </c>
      <c r="E2662" s="24"/>
      <c r="F2662" s="24">
        <v>-3</v>
      </c>
      <c r="G2662" s="27" t="s">
        <v>37</v>
      </c>
    </row>
    <row r="2663" spans="3:7" x14ac:dyDescent="0.25">
      <c r="C2663" s="26" t="s">
        <v>5601</v>
      </c>
      <c r="D2663" s="27">
        <v>2248</v>
      </c>
      <c r="E2663" s="24"/>
      <c r="F2663" s="24"/>
      <c r="G2663" s="27" t="s">
        <v>34</v>
      </c>
    </row>
    <row r="2664" spans="3:7" x14ac:dyDescent="0.25">
      <c r="C2664" s="26" t="s">
        <v>5600</v>
      </c>
      <c r="D2664" s="27">
        <v>3424</v>
      </c>
      <c r="E2664" s="24"/>
      <c r="F2664" s="24"/>
      <c r="G2664" s="27" t="s">
        <v>37</v>
      </c>
    </row>
    <row r="2665" spans="3:7" x14ac:dyDescent="0.25">
      <c r="C2665" s="26" t="s">
        <v>5599</v>
      </c>
      <c r="D2665" s="27">
        <v>2494</v>
      </c>
      <c r="E2665" s="24"/>
      <c r="F2665" s="24"/>
      <c r="G2665" s="27" t="s">
        <v>34</v>
      </c>
    </row>
    <row r="2666" spans="3:7" x14ac:dyDescent="0.25">
      <c r="C2666" s="26" t="s">
        <v>5598</v>
      </c>
      <c r="D2666" s="27">
        <v>2721</v>
      </c>
      <c r="E2666" s="24"/>
      <c r="F2666" s="24"/>
      <c r="G2666" s="27" t="s">
        <v>34</v>
      </c>
    </row>
    <row r="2667" spans="3:7" x14ac:dyDescent="0.25">
      <c r="C2667" s="26" t="s">
        <v>5597</v>
      </c>
      <c r="D2667" s="27">
        <v>1873</v>
      </c>
      <c r="E2667" s="24"/>
      <c r="F2667" s="24"/>
      <c r="G2667" s="27" t="s">
        <v>36</v>
      </c>
    </row>
    <row r="2668" spans="3:7" x14ac:dyDescent="0.25">
      <c r="C2668" s="26" t="s">
        <v>5596</v>
      </c>
      <c r="D2668" s="27">
        <v>2348</v>
      </c>
      <c r="E2668" s="24"/>
      <c r="F2668" s="24"/>
      <c r="G2668" s="27" t="s">
        <v>34</v>
      </c>
    </row>
    <row r="2669" spans="3:7" x14ac:dyDescent="0.25">
      <c r="C2669" s="26" t="s">
        <v>5595</v>
      </c>
      <c r="D2669" s="27">
        <v>2524</v>
      </c>
      <c r="E2669" s="24"/>
      <c r="F2669" s="24"/>
      <c r="G2669" s="27" t="s">
        <v>34</v>
      </c>
    </row>
    <row r="2670" spans="3:7" x14ac:dyDescent="0.25">
      <c r="C2670" s="26" t="s">
        <v>5594</v>
      </c>
      <c r="D2670" s="27">
        <v>2391</v>
      </c>
      <c r="E2670" s="24"/>
      <c r="F2670" s="24"/>
      <c r="G2670" s="27" t="s">
        <v>34</v>
      </c>
    </row>
    <row r="2671" spans="3:7" x14ac:dyDescent="0.25">
      <c r="C2671" s="26" t="s">
        <v>5593</v>
      </c>
      <c r="D2671" s="27">
        <v>4109</v>
      </c>
      <c r="E2671" s="24"/>
      <c r="F2671" s="24"/>
      <c r="G2671" s="27" t="s">
        <v>37</v>
      </c>
    </row>
    <row r="2672" spans="3:7" x14ac:dyDescent="0.25">
      <c r="C2672" s="26" t="s">
        <v>5592</v>
      </c>
      <c r="D2672" s="27">
        <v>2706</v>
      </c>
      <c r="E2672" s="24"/>
      <c r="F2672" s="24"/>
      <c r="G2672" s="27" t="s">
        <v>34</v>
      </c>
    </row>
    <row r="2673" spans="3:7" x14ac:dyDescent="0.25">
      <c r="C2673" s="26" t="s">
        <v>5591</v>
      </c>
      <c r="D2673" s="27">
        <v>1156</v>
      </c>
      <c r="E2673" s="24"/>
      <c r="F2673" s="24"/>
      <c r="G2673" s="27" t="s">
        <v>35</v>
      </c>
    </row>
    <row r="2674" spans="3:7" x14ac:dyDescent="0.25">
      <c r="C2674" s="26" t="s">
        <v>5590</v>
      </c>
      <c r="D2674" s="27">
        <v>969</v>
      </c>
      <c r="E2674" s="24"/>
      <c r="F2674" s="24"/>
      <c r="G2674" s="27" t="s">
        <v>35</v>
      </c>
    </row>
    <row r="2675" spans="3:7" x14ac:dyDescent="0.25">
      <c r="C2675" s="26" t="s">
        <v>5589</v>
      </c>
      <c r="D2675" s="27">
        <v>1648</v>
      </c>
      <c r="E2675" s="24"/>
      <c r="F2675" s="24"/>
      <c r="G2675" s="27" t="s">
        <v>36</v>
      </c>
    </row>
    <row r="2676" spans="3:7" x14ac:dyDescent="0.25">
      <c r="C2676" s="26" t="s">
        <v>5588</v>
      </c>
      <c r="D2676" s="27">
        <v>1983</v>
      </c>
      <c r="E2676" s="24"/>
      <c r="F2676" s="24"/>
      <c r="G2676" s="27" t="s">
        <v>36</v>
      </c>
    </row>
    <row r="2677" spans="3:7" x14ac:dyDescent="0.25">
      <c r="C2677" s="26" t="s">
        <v>5587</v>
      </c>
      <c r="D2677" s="27">
        <v>3757</v>
      </c>
      <c r="E2677" s="24"/>
      <c r="F2677" s="24"/>
      <c r="G2677" s="27" t="s">
        <v>37</v>
      </c>
    </row>
    <row r="2678" spans="3:7" x14ac:dyDescent="0.25">
      <c r="C2678" s="26" t="s">
        <v>5586</v>
      </c>
      <c r="D2678" s="27">
        <v>1507</v>
      </c>
      <c r="E2678" s="24"/>
      <c r="F2678" s="24"/>
      <c r="G2678" s="27" t="s">
        <v>36</v>
      </c>
    </row>
    <row r="2679" spans="3:7" x14ac:dyDescent="0.25">
      <c r="C2679" s="26" t="s">
        <v>5585</v>
      </c>
      <c r="D2679" s="27">
        <v>2863</v>
      </c>
      <c r="E2679" s="24"/>
      <c r="F2679" s="24"/>
      <c r="G2679" s="27" t="s">
        <v>34</v>
      </c>
    </row>
    <row r="2680" spans="3:7" x14ac:dyDescent="0.25">
      <c r="C2680" s="26" t="s">
        <v>5584</v>
      </c>
      <c r="D2680" s="27">
        <v>2161</v>
      </c>
      <c r="E2680" s="24"/>
      <c r="F2680" s="24"/>
      <c r="G2680" s="27" t="s">
        <v>34</v>
      </c>
    </row>
    <row r="2681" spans="3:7" x14ac:dyDescent="0.25">
      <c r="C2681" s="26" t="s">
        <v>5583</v>
      </c>
      <c r="D2681" s="27">
        <v>1135</v>
      </c>
      <c r="E2681" s="24"/>
      <c r="F2681" s="24"/>
      <c r="G2681" s="27" t="s">
        <v>35</v>
      </c>
    </row>
    <row r="2682" spans="3:7" x14ac:dyDescent="0.25">
      <c r="C2682" s="26" t="s">
        <v>5582</v>
      </c>
      <c r="D2682" s="27">
        <v>1427</v>
      </c>
      <c r="E2682" s="24"/>
      <c r="F2682" s="24"/>
      <c r="G2682" s="27" t="s">
        <v>36</v>
      </c>
    </row>
    <row r="2683" spans="3:7" x14ac:dyDescent="0.25">
      <c r="C2683" s="26" t="s">
        <v>5581</v>
      </c>
      <c r="D2683" s="27">
        <v>2618</v>
      </c>
      <c r="E2683" s="24"/>
      <c r="F2683" s="24"/>
      <c r="G2683" s="27" t="s">
        <v>34</v>
      </c>
    </row>
    <row r="2684" spans="3:7" x14ac:dyDescent="0.25">
      <c r="C2684" s="26" t="s">
        <v>5580</v>
      </c>
      <c r="D2684" s="27">
        <v>3362</v>
      </c>
      <c r="E2684" s="24"/>
      <c r="F2684" s="24"/>
      <c r="G2684" s="27" t="s">
        <v>37</v>
      </c>
    </row>
    <row r="2685" spans="3:7" x14ac:dyDescent="0.25">
      <c r="C2685" s="26" t="s">
        <v>5579</v>
      </c>
      <c r="D2685" s="27">
        <v>1811</v>
      </c>
      <c r="E2685" s="24"/>
      <c r="F2685" s="24"/>
      <c r="G2685" s="27" t="s">
        <v>36</v>
      </c>
    </row>
    <row r="2686" spans="3:7" x14ac:dyDescent="0.25">
      <c r="C2686" s="26" t="s">
        <v>5578</v>
      </c>
      <c r="D2686" s="27">
        <v>1817</v>
      </c>
      <c r="E2686" s="24"/>
      <c r="F2686" s="24"/>
      <c r="G2686" s="27" t="s">
        <v>36</v>
      </c>
    </row>
    <row r="2687" spans="3:7" x14ac:dyDescent="0.25">
      <c r="C2687" s="26" t="s">
        <v>5577</v>
      </c>
      <c r="D2687" s="27">
        <v>2436</v>
      </c>
      <c r="E2687" s="24"/>
      <c r="F2687" s="24"/>
      <c r="G2687" s="27" t="s">
        <v>34</v>
      </c>
    </row>
    <row r="2688" spans="3:7" x14ac:dyDescent="0.25">
      <c r="C2688" s="26" t="s">
        <v>5576</v>
      </c>
      <c r="D2688" s="27">
        <v>1946</v>
      </c>
      <c r="E2688" s="24"/>
      <c r="F2688" s="24"/>
      <c r="G2688" s="27" t="s">
        <v>36</v>
      </c>
    </row>
    <row r="2689" spans="3:7" x14ac:dyDescent="0.25">
      <c r="C2689" s="26" t="s">
        <v>5575</v>
      </c>
      <c r="D2689" s="27">
        <v>4137</v>
      </c>
      <c r="E2689" s="24"/>
      <c r="F2689" s="24"/>
      <c r="G2689" s="27" t="s">
        <v>37</v>
      </c>
    </row>
    <row r="2690" spans="3:7" x14ac:dyDescent="0.25">
      <c r="C2690" s="26" t="s">
        <v>5574</v>
      </c>
      <c r="D2690" s="27">
        <v>2775</v>
      </c>
      <c r="E2690" s="24"/>
      <c r="F2690" s="24"/>
      <c r="G2690" s="27" t="s">
        <v>34</v>
      </c>
    </row>
    <row r="2691" spans="3:7" x14ac:dyDescent="0.25">
      <c r="C2691" s="26" t="s">
        <v>5573</v>
      </c>
      <c r="D2691" s="27">
        <v>3659</v>
      </c>
      <c r="E2691" s="24"/>
      <c r="F2691" s="24"/>
      <c r="G2691" s="27" t="s">
        <v>37</v>
      </c>
    </row>
    <row r="2692" spans="3:7" x14ac:dyDescent="0.25">
      <c r="C2692" s="26" t="s">
        <v>5572</v>
      </c>
      <c r="D2692" s="27">
        <v>3080</v>
      </c>
      <c r="E2692" s="24"/>
      <c r="F2692" s="24"/>
      <c r="G2692" s="27" t="s">
        <v>37</v>
      </c>
    </row>
    <row r="2693" spans="3:7" x14ac:dyDescent="0.25">
      <c r="C2693" s="26" t="s">
        <v>5571</v>
      </c>
      <c r="D2693" s="27">
        <v>2360</v>
      </c>
      <c r="E2693" s="24"/>
      <c r="F2693" s="24"/>
      <c r="G2693" s="27" t="s">
        <v>34</v>
      </c>
    </row>
    <row r="2694" spans="3:7" x14ac:dyDescent="0.25">
      <c r="C2694" s="26" t="s">
        <v>5570</v>
      </c>
      <c r="D2694" s="27">
        <v>2438</v>
      </c>
      <c r="E2694" s="24"/>
      <c r="F2694" s="24"/>
      <c r="G2694" s="27" t="s">
        <v>34</v>
      </c>
    </row>
    <row r="2695" spans="3:7" x14ac:dyDescent="0.25">
      <c r="C2695" s="26" t="s">
        <v>5569</v>
      </c>
      <c r="D2695" s="27">
        <v>2198</v>
      </c>
      <c r="E2695" s="24"/>
      <c r="F2695" s="24"/>
      <c r="G2695" s="27" t="s">
        <v>34</v>
      </c>
    </row>
    <row r="2696" spans="3:7" x14ac:dyDescent="0.25">
      <c r="C2696" s="26" t="s">
        <v>5568</v>
      </c>
      <c r="D2696" s="27">
        <v>1946</v>
      </c>
      <c r="E2696" s="24"/>
      <c r="F2696" s="24"/>
      <c r="G2696" s="27" t="s">
        <v>36</v>
      </c>
    </row>
    <row r="2697" spans="3:7" x14ac:dyDescent="0.25">
      <c r="C2697" s="26" t="s">
        <v>5567</v>
      </c>
      <c r="D2697" s="27">
        <v>2738</v>
      </c>
      <c r="E2697" s="24"/>
      <c r="F2697" s="24"/>
      <c r="G2697" s="27" t="s">
        <v>34</v>
      </c>
    </row>
    <row r="2698" spans="3:7" x14ac:dyDescent="0.25">
      <c r="C2698" s="26" t="s">
        <v>5566</v>
      </c>
      <c r="D2698" s="27">
        <v>2027</v>
      </c>
      <c r="E2698" s="24"/>
      <c r="F2698" s="24"/>
      <c r="G2698" s="27" t="s">
        <v>36</v>
      </c>
    </row>
    <row r="2699" spans="3:7" x14ac:dyDescent="0.25">
      <c r="C2699" s="26" t="s">
        <v>5565</v>
      </c>
      <c r="D2699" s="27">
        <v>2656</v>
      </c>
      <c r="E2699" s="24"/>
      <c r="F2699" s="24"/>
      <c r="G2699" s="27" t="s">
        <v>34</v>
      </c>
    </row>
    <row r="2700" spans="3:7" x14ac:dyDescent="0.25">
      <c r="C2700" s="26" t="s">
        <v>5564</v>
      </c>
      <c r="D2700" s="27">
        <v>3313</v>
      </c>
      <c r="E2700" s="24"/>
      <c r="F2700" s="24"/>
      <c r="G2700" s="27" t="s">
        <v>37</v>
      </c>
    </row>
    <row r="2701" spans="3:7" x14ac:dyDescent="0.25">
      <c r="C2701" s="26" t="s">
        <v>5563</v>
      </c>
      <c r="D2701" s="27">
        <v>3319</v>
      </c>
      <c r="E2701" s="24"/>
      <c r="F2701" s="24"/>
      <c r="G2701" s="27" t="s">
        <v>37</v>
      </c>
    </row>
    <row r="2702" spans="3:7" x14ac:dyDescent="0.25">
      <c r="C2702" s="26" t="s">
        <v>5562</v>
      </c>
      <c r="D2702" s="27">
        <v>2263</v>
      </c>
      <c r="E2702" s="24"/>
      <c r="F2702" s="24"/>
      <c r="G2702" s="27" t="s">
        <v>34</v>
      </c>
    </row>
    <row r="2703" spans="3:7" x14ac:dyDescent="0.25">
      <c r="C2703" s="26" t="s">
        <v>5561</v>
      </c>
      <c r="D2703" s="27">
        <v>2525</v>
      </c>
      <c r="E2703" s="24"/>
      <c r="F2703" s="24"/>
      <c r="G2703" s="27" t="s">
        <v>34</v>
      </c>
    </row>
    <row r="2704" spans="3:7" x14ac:dyDescent="0.25">
      <c r="C2704" s="26" t="s">
        <v>5560</v>
      </c>
      <c r="D2704" s="27">
        <v>2428</v>
      </c>
      <c r="E2704" s="24"/>
      <c r="F2704" s="24"/>
      <c r="G2704" s="27" t="s">
        <v>34</v>
      </c>
    </row>
    <row r="2705" spans="3:7" x14ac:dyDescent="0.25">
      <c r="C2705" s="26" t="s">
        <v>5559</v>
      </c>
      <c r="D2705" s="27">
        <v>2826</v>
      </c>
      <c r="E2705" s="24"/>
      <c r="F2705" s="24"/>
      <c r="G2705" s="27" t="s">
        <v>34</v>
      </c>
    </row>
    <row r="2706" spans="3:7" x14ac:dyDescent="0.25">
      <c r="C2706" s="26" t="s">
        <v>5558</v>
      </c>
      <c r="D2706" s="27">
        <v>1137</v>
      </c>
      <c r="E2706" s="24"/>
      <c r="F2706" s="24"/>
      <c r="G2706" s="27" t="s">
        <v>35</v>
      </c>
    </row>
    <row r="2707" spans="3:7" x14ac:dyDescent="0.25">
      <c r="C2707" s="26" t="s">
        <v>5557</v>
      </c>
      <c r="D2707" s="27">
        <v>2479</v>
      </c>
      <c r="E2707" s="24"/>
      <c r="F2707" s="24"/>
      <c r="G2707" s="27" t="s">
        <v>34</v>
      </c>
    </row>
    <row r="2708" spans="3:7" x14ac:dyDescent="0.25">
      <c r="C2708" s="26" t="s">
        <v>5556</v>
      </c>
      <c r="D2708" s="27">
        <v>1951</v>
      </c>
      <c r="E2708" s="24"/>
      <c r="F2708" s="24"/>
      <c r="G2708" s="27" t="s">
        <v>36</v>
      </c>
    </row>
    <row r="2709" spans="3:7" x14ac:dyDescent="0.25">
      <c r="C2709" s="26" t="s">
        <v>5555</v>
      </c>
      <c r="D2709" s="27">
        <v>2915</v>
      </c>
      <c r="E2709" s="24"/>
      <c r="F2709" s="24"/>
      <c r="G2709" s="27" t="s">
        <v>34</v>
      </c>
    </row>
    <row r="2710" spans="3:7" x14ac:dyDescent="0.25">
      <c r="C2710" s="26" t="s">
        <v>5554</v>
      </c>
      <c r="D2710" s="27">
        <v>3884</v>
      </c>
      <c r="E2710" s="24"/>
      <c r="F2710" s="24"/>
      <c r="G2710" s="27" t="s">
        <v>37</v>
      </c>
    </row>
    <row r="2711" spans="3:7" x14ac:dyDescent="0.25">
      <c r="C2711" s="26" t="s">
        <v>5553</v>
      </c>
      <c r="D2711" s="27">
        <v>1389</v>
      </c>
      <c r="E2711" s="24"/>
      <c r="F2711" s="24"/>
      <c r="G2711" s="27" t="s">
        <v>35</v>
      </c>
    </row>
    <row r="2712" spans="3:7" x14ac:dyDescent="0.25">
      <c r="C2712" s="26" t="s">
        <v>5552</v>
      </c>
      <c r="D2712" s="27">
        <v>4309</v>
      </c>
      <c r="E2712" s="24"/>
      <c r="F2712" s="24"/>
      <c r="G2712" s="27" t="s">
        <v>37</v>
      </c>
    </row>
    <row r="2713" spans="3:7" x14ac:dyDescent="0.25">
      <c r="C2713" s="26" t="s">
        <v>5551</v>
      </c>
      <c r="D2713" s="27">
        <v>1182</v>
      </c>
      <c r="E2713" s="24"/>
      <c r="F2713" s="24"/>
      <c r="G2713" s="27" t="s">
        <v>35</v>
      </c>
    </row>
    <row r="2714" spans="3:7" x14ac:dyDescent="0.25">
      <c r="C2714" s="26" t="s">
        <v>5550</v>
      </c>
      <c r="D2714" s="27">
        <v>1996</v>
      </c>
      <c r="E2714" s="24"/>
      <c r="F2714" s="24"/>
      <c r="G2714" s="27" t="s">
        <v>36</v>
      </c>
    </row>
    <row r="2715" spans="3:7" x14ac:dyDescent="0.25">
      <c r="C2715" s="26" t="s">
        <v>5549</v>
      </c>
      <c r="D2715" s="27">
        <v>1888</v>
      </c>
      <c r="E2715" s="24"/>
      <c r="F2715" s="24"/>
      <c r="G2715" s="27" t="s">
        <v>36</v>
      </c>
    </row>
    <row r="2716" spans="3:7" x14ac:dyDescent="0.25">
      <c r="C2716" s="26" t="s">
        <v>5548</v>
      </c>
      <c r="D2716" s="27">
        <v>631</v>
      </c>
      <c r="E2716" s="24"/>
      <c r="F2716" s="24"/>
      <c r="G2716" s="27" t="s">
        <v>38</v>
      </c>
    </row>
    <row r="2717" spans="3:7" x14ac:dyDescent="0.25">
      <c r="C2717" s="26" t="s">
        <v>5547</v>
      </c>
      <c r="D2717" s="27">
        <v>1806</v>
      </c>
      <c r="E2717" s="24"/>
      <c r="F2717" s="24"/>
      <c r="G2717" s="27" t="s">
        <v>36</v>
      </c>
    </row>
    <row r="2718" spans="3:7" x14ac:dyDescent="0.25">
      <c r="C2718" s="26" t="s">
        <v>5546</v>
      </c>
      <c r="D2718" s="27">
        <v>1904</v>
      </c>
      <c r="E2718" s="24"/>
      <c r="F2718" s="24"/>
      <c r="G2718" s="27" t="s">
        <v>36</v>
      </c>
    </row>
    <row r="2719" spans="3:7" x14ac:dyDescent="0.25">
      <c r="C2719" s="26" t="s">
        <v>5545</v>
      </c>
      <c r="D2719" s="27">
        <v>2146</v>
      </c>
      <c r="E2719" s="24"/>
      <c r="F2719" s="24"/>
      <c r="G2719" s="27" t="s">
        <v>34</v>
      </c>
    </row>
    <row r="2720" spans="3:7" x14ac:dyDescent="0.25">
      <c r="C2720" s="26" t="s">
        <v>5544</v>
      </c>
      <c r="D2720" s="27">
        <v>2059</v>
      </c>
      <c r="E2720" s="24"/>
      <c r="F2720" s="24"/>
      <c r="G2720" s="27" t="s">
        <v>36</v>
      </c>
    </row>
    <row r="2721" spans="3:7" x14ac:dyDescent="0.25">
      <c r="C2721" s="26" t="s">
        <v>5543</v>
      </c>
      <c r="D2721" s="27">
        <v>3174</v>
      </c>
      <c r="E2721" s="24"/>
      <c r="F2721" s="24"/>
      <c r="G2721" s="27" t="s">
        <v>37</v>
      </c>
    </row>
    <row r="2722" spans="3:7" x14ac:dyDescent="0.25">
      <c r="C2722" s="26" t="s">
        <v>5542</v>
      </c>
      <c r="D2722" s="27">
        <v>2664</v>
      </c>
      <c r="E2722" s="24"/>
      <c r="F2722" s="24"/>
      <c r="G2722" s="27" t="s">
        <v>34</v>
      </c>
    </row>
    <row r="2723" spans="3:7" x14ac:dyDescent="0.25">
      <c r="C2723" s="26" t="s">
        <v>5541</v>
      </c>
      <c r="D2723" s="27">
        <v>1904</v>
      </c>
      <c r="E2723" s="24"/>
      <c r="F2723" s="24"/>
      <c r="G2723" s="27" t="s">
        <v>36</v>
      </c>
    </row>
    <row r="2724" spans="3:7" x14ac:dyDescent="0.25">
      <c r="C2724" s="26" t="s">
        <v>5540</v>
      </c>
      <c r="D2724" s="27">
        <v>4373</v>
      </c>
      <c r="E2724" s="24"/>
      <c r="F2724" s="24"/>
      <c r="G2724" s="27" t="s">
        <v>37</v>
      </c>
    </row>
    <row r="2725" spans="3:7" x14ac:dyDescent="0.25">
      <c r="C2725" s="26" t="s">
        <v>5539</v>
      </c>
      <c r="D2725" s="27">
        <v>3095</v>
      </c>
      <c r="E2725" s="24"/>
      <c r="F2725" s="24"/>
      <c r="G2725" s="27" t="s">
        <v>37</v>
      </c>
    </row>
    <row r="2726" spans="3:7" x14ac:dyDescent="0.25">
      <c r="C2726" s="26" t="s">
        <v>5538</v>
      </c>
      <c r="D2726" s="27">
        <v>2834</v>
      </c>
      <c r="E2726" s="24"/>
      <c r="F2726" s="24"/>
      <c r="G2726" s="27" t="s">
        <v>34</v>
      </c>
    </row>
    <row r="2727" spans="3:7" x14ac:dyDescent="0.25">
      <c r="C2727" s="26" t="s">
        <v>5537</v>
      </c>
      <c r="D2727" s="27">
        <v>2130</v>
      </c>
      <c r="E2727" s="24"/>
      <c r="F2727" s="24"/>
      <c r="G2727" s="27" t="s">
        <v>34</v>
      </c>
    </row>
    <row r="2728" spans="3:7" x14ac:dyDescent="0.25">
      <c r="C2728" s="26" t="s">
        <v>5536</v>
      </c>
      <c r="D2728" s="27">
        <v>2606</v>
      </c>
      <c r="E2728" s="24"/>
      <c r="F2728" s="24"/>
      <c r="G2728" s="27" t="s">
        <v>34</v>
      </c>
    </row>
    <row r="2729" spans="3:7" x14ac:dyDescent="0.25">
      <c r="C2729" s="26" t="s">
        <v>5535</v>
      </c>
      <c r="D2729" s="27">
        <v>1511</v>
      </c>
      <c r="E2729" s="24"/>
      <c r="F2729" s="24"/>
      <c r="G2729" s="27" t="s">
        <v>36</v>
      </c>
    </row>
    <row r="2730" spans="3:7" x14ac:dyDescent="0.25">
      <c r="C2730" s="26" t="s">
        <v>5534</v>
      </c>
      <c r="D2730" s="27">
        <v>2441</v>
      </c>
      <c r="E2730" s="24"/>
      <c r="F2730" s="24"/>
      <c r="G2730" s="27" t="s">
        <v>34</v>
      </c>
    </row>
    <row r="2731" spans="3:7" x14ac:dyDescent="0.25">
      <c r="C2731" s="26" t="s">
        <v>5533</v>
      </c>
      <c r="D2731" s="27">
        <v>2242</v>
      </c>
      <c r="E2731" s="24"/>
      <c r="F2731" s="24"/>
      <c r="G2731" s="27" t="s">
        <v>34</v>
      </c>
    </row>
    <row r="2732" spans="3:7" x14ac:dyDescent="0.25">
      <c r="C2732" s="26" t="s">
        <v>5532</v>
      </c>
      <c r="D2732" s="27">
        <v>2577</v>
      </c>
      <c r="E2732" s="24"/>
      <c r="F2732" s="24"/>
      <c r="G2732" s="27" t="s">
        <v>34</v>
      </c>
    </row>
    <row r="2733" spans="3:7" x14ac:dyDescent="0.25">
      <c r="C2733" s="26" t="s">
        <v>5531</v>
      </c>
      <c r="D2733" s="27">
        <v>2383</v>
      </c>
      <c r="E2733" s="24"/>
      <c r="F2733" s="24"/>
      <c r="G2733" s="27" t="s">
        <v>34</v>
      </c>
    </row>
    <row r="2734" spans="3:7" x14ac:dyDescent="0.25">
      <c r="C2734" s="26" t="s">
        <v>5530</v>
      </c>
      <c r="D2734" s="27">
        <v>1856</v>
      </c>
      <c r="E2734" s="24"/>
      <c r="F2734" s="24"/>
      <c r="G2734" s="27" t="s">
        <v>36</v>
      </c>
    </row>
    <row r="2735" spans="3:7" x14ac:dyDescent="0.25">
      <c r="C2735" s="26" t="s">
        <v>5529</v>
      </c>
      <c r="D2735" s="27">
        <v>2625</v>
      </c>
      <c r="E2735" s="24"/>
      <c r="F2735" s="24"/>
      <c r="G2735" s="27" t="s">
        <v>34</v>
      </c>
    </row>
    <row r="2736" spans="3:7" x14ac:dyDescent="0.25">
      <c r="C2736" s="26" t="s">
        <v>5528</v>
      </c>
      <c r="D2736" s="27">
        <v>2206</v>
      </c>
      <c r="E2736" s="24"/>
      <c r="F2736" s="24"/>
      <c r="G2736" s="27" t="s">
        <v>34</v>
      </c>
    </row>
    <row r="2737" spans="3:7" x14ac:dyDescent="0.25">
      <c r="C2737" s="26" t="s">
        <v>5527</v>
      </c>
      <c r="D2737" s="27">
        <v>2641</v>
      </c>
      <c r="E2737" s="24"/>
      <c r="F2737" s="24"/>
      <c r="G2737" s="27" t="s">
        <v>34</v>
      </c>
    </row>
    <row r="2738" spans="3:7" x14ac:dyDescent="0.25">
      <c r="C2738" s="26" t="s">
        <v>5526</v>
      </c>
      <c r="D2738" s="27">
        <v>2070</v>
      </c>
      <c r="E2738" s="24"/>
      <c r="F2738" s="24"/>
      <c r="G2738" s="27" t="s">
        <v>36</v>
      </c>
    </row>
    <row r="2739" spans="3:7" x14ac:dyDescent="0.25">
      <c r="C2739" s="26" t="s">
        <v>5525</v>
      </c>
      <c r="D2739" s="27">
        <v>2893</v>
      </c>
      <c r="E2739" s="24"/>
      <c r="F2739" s="24"/>
      <c r="G2739" s="27" t="s">
        <v>34</v>
      </c>
    </row>
    <row r="2740" spans="3:7" x14ac:dyDescent="0.25">
      <c r="C2740" s="26" t="s">
        <v>5524</v>
      </c>
      <c r="D2740" s="27">
        <v>2026</v>
      </c>
      <c r="E2740" s="24"/>
      <c r="F2740" s="24"/>
      <c r="G2740" s="27" t="s">
        <v>36</v>
      </c>
    </row>
    <row r="2741" spans="3:7" x14ac:dyDescent="0.25">
      <c r="C2741" s="26" t="s">
        <v>5523</v>
      </c>
      <c r="D2741" s="27">
        <v>3053</v>
      </c>
      <c r="E2741" s="24"/>
      <c r="F2741" s="24"/>
      <c r="G2741" s="27" t="s">
        <v>37</v>
      </c>
    </row>
    <row r="2742" spans="3:7" x14ac:dyDescent="0.25">
      <c r="C2742" s="26" t="s">
        <v>5522</v>
      </c>
      <c r="D2742" s="27">
        <v>2614</v>
      </c>
      <c r="E2742" s="24"/>
      <c r="F2742" s="24"/>
      <c r="G2742" s="27" t="s">
        <v>34</v>
      </c>
    </row>
    <row r="2743" spans="3:7" x14ac:dyDescent="0.25">
      <c r="C2743" s="26" t="s">
        <v>5521</v>
      </c>
      <c r="D2743" s="27">
        <v>2283</v>
      </c>
      <c r="E2743" s="24"/>
      <c r="F2743" s="24"/>
      <c r="G2743" s="27" t="s">
        <v>34</v>
      </c>
    </row>
    <row r="2744" spans="3:7" x14ac:dyDescent="0.25">
      <c r="C2744" s="26" t="s">
        <v>5520</v>
      </c>
      <c r="D2744" s="27">
        <v>1251</v>
      </c>
      <c r="E2744" s="24"/>
      <c r="F2744" s="24"/>
      <c r="G2744" s="27" t="s">
        <v>35</v>
      </c>
    </row>
    <row r="2745" spans="3:7" x14ac:dyDescent="0.25">
      <c r="C2745" s="26" t="s">
        <v>5519</v>
      </c>
      <c r="D2745" s="27">
        <v>3655</v>
      </c>
      <c r="E2745" s="24"/>
      <c r="F2745" s="24"/>
      <c r="G2745" s="27" t="s">
        <v>37</v>
      </c>
    </row>
    <row r="2746" spans="3:7" x14ac:dyDescent="0.25">
      <c r="C2746" s="26" t="s">
        <v>5518</v>
      </c>
      <c r="D2746" s="27">
        <v>1682</v>
      </c>
      <c r="E2746" s="24"/>
      <c r="F2746" s="24"/>
      <c r="G2746" s="27" t="s">
        <v>36</v>
      </c>
    </row>
    <row r="2747" spans="3:7" x14ac:dyDescent="0.25">
      <c r="C2747" s="26" t="s">
        <v>5517</v>
      </c>
      <c r="D2747" s="27">
        <v>2620</v>
      </c>
      <c r="E2747" s="24"/>
      <c r="F2747" s="24"/>
      <c r="G2747" s="27" t="s">
        <v>34</v>
      </c>
    </row>
    <row r="2748" spans="3:7" x14ac:dyDescent="0.25">
      <c r="C2748" s="26" t="s">
        <v>5516</v>
      </c>
      <c r="D2748" s="27">
        <v>2157</v>
      </c>
      <c r="E2748" s="24"/>
      <c r="F2748" s="24"/>
      <c r="G2748" s="27" t="s">
        <v>34</v>
      </c>
    </row>
    <row r="2749" spans="3:7" x14ac:dyDescent="0.25">
      <c r="C2749" s="26" t="s">
        <v>5515</v>
      </c>
      <c r="D2749" s="27">
        <v>1060</v>
      </c>
      <c r="E2749" s="24"/>
      <c r="F2749" s="24"/>
      <c r="G2749" s="27" t="s">
        <v>35</v>
      </c>
    </row>
    <row r="2750" spans="3:7" x14ac:dyDescent="0.25">
      <c r="C2750" s="26" t="s">
        <v>5514</v>
      </c>
      <c r="D2750" s="27">
        <v>3441</v>
      </c>
      <c r="E2750" s="24"/>
      <c r="F2750" s="24"/>
      <c r="G2750" s="27" t="s">
        <v>37</v>
      </c>
    </row>
    <row r="2751" spans="3:7" x14ac:dyDescent="0.25">
      <c r="C2751" s="26" t="s">
        <v>5513</v>
      </c>
      <c r="D2751" s="27">
        <v>814</v>
      </c>
      <c r="E2751" s="24"/>
      <c r="F2751" s="24"/>
      <c r="G2751" s="27" t="s">
        <v>38</v>
      </c>
    </row>
    <row r="2752" spans="3:7" x14ac:dyDescent="0.25">
      <c r="C2752" s="26" t="s">
        <v>5512</v>
      </c>
      <c r="D2752" s="27">
        <v>2618</v>
      </c>
      <c r="E2752" s="24"/>
      <c r="F2752" s="24"/>
      <c r="G2752" s="27" t="s">
        <v>34</v>
      </c>
    </row>
    <row r="2753" spans="3:7" x14ac:dyDescent="0.25">
      <c r="C2753" s="26" t="s">
        <v>5511</v>
      </c>
      <c r="D2753" s="27">
        <v>3191</v>
      </c>
      <c r="E2753" s="24"/>
      <c r="F2753" s="24"/>
      <c r="G2753" s="27" t="s">
        <v>37</v>
      </c>
    </row>
    <row r="2754" spans="3:7" x14ac:dyDescent="0.25">
      <c r="C2754" s="26" t="s">
        <v>5510</v>
      </c>
      <c r="D2754" s="27">
        <v>2662</v>
      </c>
      <c r="E2754" s="24"/>
      <c r="F2754" s="24"/>
      <c r="G2754" s="27" t="s">
        <v>34</v>
      </c>
    </row>
    <row r="2755" spans="3:7" x14ac:dyDescent="0.25">
      <c r="C2755" s="26" t="s">
        <v>5509</v>
      </c>
      <c r="D2755" s="27">
        <v>2694</v>
      </c>
      <c r="E2755" s="24"/>
      <c r="F2755" s="24"/>
      <c r="G2755" s="27" t="s">
        <v>34</v>
      </c>
    </row>
    <row r="2756" spans="3:7" x14ac:dyDescent="0.25">
      <c r="C2756" s="26" t="s">
        <v>5508</v>
      </c>
      <c r="D2756" s="27">
        <v>1481</v>
      </c>
      <c r="E2756" s="24"/>
      <c r="F2756" s="24"/>
      <c r="G2756" s="27" t="s">
        <v>36</v>
      </c>
    </row>
    <row r="2757" spans="3:7" x14ac:dyDescent="0.25">
      <c r="C2757" s="26" t="s">
        <v>5507</v>
      </c>
      <c r="D2757" s="27">
        <v>2578</v>
      </c>
      <c r="E2757" s="24"/>
      <c r="F2757" s="24"/>
      <c r="G2757" s="27" t="s">
        <v>34</v>
      </c>
    </row>
    <row r="2758" spans="3:7" x14ac:dyDescent="0.25">
      <c r="C2758" s="26" t="s">
        <v>5506</v>
      </c>
      <c r="D2758" s="27">
        <v>2355</v>
      </c>
      <c r="E2758" s="24"/>
      <c r="F2758" s="24"/>
      <c r="G2758" s="27" t="s">
        <v>34</v>
      </c>
    </row>
    <row r="2759" spans="3:7" x14ac:dyDescent="0.25">
      <c r="C2759" s="26" t="s">
        <v>5505</v>
      </c>
      <c r="D2759" s="27">
        <v>3097</v>
      </c>
      <c r="E2759" s="24"/>
      <c r="F2759" s="24"/>
      <c r="G2759" s="27" t="s">
        <v>37</v>
      </c>
    </row>
    <row r="2760" spans="3:7" x14ac:dyDescent="0.25">
      <c r="C2760" s="26" t="s">
        <v>5504</v>
      </c>
      <c r="D2760" s="27">
        <v>2541</v>
      </c>
      <c r="E2760" s="24"/>
      <c r="F2760" s="24"/>
      <c r="G2760" s="27" t="s">
        <v>34</v>
      </c>
    </row>
    <row r="2761" spans="3:7" x14ac:dyDescent="0.25">
      <c r="C2761" s="26" t="s">
        <v>5503</v>
      </c>
      <c r="D2761" s="27">
        <v>3781</v>
      </c>
      <c r="E2761" s="24"/>
      <c r="F2761" s="24"/>
      <c r="G2761" s="27" t="s">
        <v>37</v>
      </c>
    </row>
    <row r="2762" spans="3:7" x14ac:dyDescent="0.25">
      <c r="C2762" s="26" t="s">
        <v>5502</v>
      </c>
      <c r="D2762" s="27">
        <v>3063</v>
      </c>
      <c r="E2762" s="24"/>
      <c r="F2762" s="24"/>
      <c r="G2762" s="27" t="s">
        <v>37</v>
      </c>
    </row>
    <row r="2763" spans="3:7" x14ac:dyDescent="0.25">
      <c r="C2763" s="26" t="s">
        <v>5501</v>
      </c>
      <c r="D2763" s="27">
        <v>1838</v>
      </c>
      <c r="E2763" s="24"/>
      <c r="F2763" s="24"/>
      <c r="G2763" s="27" t="s">
        <v>36</v>
      </c>
    </row>
    <row r="2764" spans="3:7" x14ac:dyDescent="0.25">
      <c r="C2764" s="26" t="s">
        <v>5500</v>
      </c>
      <c r="D2764" s="27">
        <v>1913</v>
      </c>
      <c r="E2764" s="24"/>
      <c r="F2764" s="24"/>
      <c r="G2764" s="27" t="s">
        <v>36</v>
      </c>
    </row>
    <row r="2765" spans="3:7" x14ac:dyDescent="0.25">
      <c r="C2765" s="26" t="s">
        <v>5499</v>
      </c>
      <c r="D2765" s="27">
        <v>1416</v>
      </c>
      <c r="E2765" s="24"/>
      <c r="F2765" s="24"/>
      <c r="G2765" s="27" t="s">
        <v>36</v>
      </c>
    </row>
    <row r="2766" spans="3:7" x14ac:dyDescent="0.25">
      <c r="C2766" s="26" t="s">
        <v>5498</v>
      </c>
      <c r="D2766" s="27">
        <v>2233</v>
      </c>
      <c r="E2766" s="24"/>
      <c r="F2766" s="24"/>
      <c r="G2766" s="27" t="s">
        <v>34</v>
      </c>
    </row>
    <row r="2767" spans="3:7" x14ac:dyDescent="0.25">
      <c r="C2767" s="26" t="s">
        <v>5497</v>
      </c>
      <c r="D2767" s="27">
        <v>1955</v>
      </c>
      <c r="E2767" s="24"/>
      <c r="F2767" s="24"/>
      <c r="G2767" s="27" t="s">
        <v>36</v>
      </c>
    </row>
    <row r="2768" spans="3:7" x14ac:dyDescent="0.25">
      <c r="C2768" s="26" t="s">
        <v>5496</v>
      </c>
      <c r="D2768" s="27">
        <v>2840</v>
      </c>
      <c r="E2768" s="24"/>
      <c r="F2768" s="24"/>
      <c r="G2768" s="27" t="s">
        <v>34</v>
      </c>
    </row>
    <row r="2769" spans="3:7" x14ac:dyDescent="0.25">
      <c r="C2769" s="26" t="s">
        <v>5495</v>
      </c>
      <c r="D2769" s="27">
        <v>1295</v>
      </c>
      <c r="E2769" s="24"/>
      <c r="F2769" s="24"/>
      <c r="G2769" s="27" t="s">
        <v>35</v>
      </c>
    </row>
    <row r="2770" spans="3:7" x14ac:dyDescent="0.25">
      <c r="C2770" s="26" t="s">
        <v>5494</v>
      </c>
      <c r="D2770" s="27">
        <v>1015</v>
      </c>
      <c r="E2770" s="24"/>
      <c r="F2770" s="24"/>
      <c r="G2770" s="27" t="s">
        <v>35</v>
      </c>
    </row>
    <row r="2771" spans="3:7" x14ac:dyDescent="0.25">
      <c r="C2771" s="26" t="s">
        <v>5493</v>
      </c>
      <c r="D2771" s="27">
        <v>1788</v>
      </c>
      <c r="E2771" s="24"/>
      <c r="F2771" s="24">
        <v>-5</v>
      </c>
      <c r="G2771" s="27" t="s">
        <v>36</v>
      </c>
    </row>
    <row r="2772" spans="3:7" x14ac:dyDescent="0.25">
      <c r="C2772" s="26" t="s">
        <v>5492</v>
      </c>
      <c r="D2772" s="27">
        <v>2326</v>
      </c>
      <c r="E2772" s="24"/>
      <c r="F2772" s="24"/>
      <c r="G2772" s="27" t="s">
        <v>34</v>
      </c>
    </row>
    <row r="2773" spans="3:7" x14ac:dyDescent="0.25">
      <c r="C2773" s="26" t="s">
        <v>5491</v>
      </c>
      <c r="D2773" s="27">
        <v>3684</v>
      </c>
      <c r="E2773" s="24"/>
      <c r="F2773" s="24"/>
      <c r="G2773" s="27" t="s">
        <v>37</v>
      </c>
    </row>
    <row r="2774" spans="3:7" x14ac:dyDescent="0.25">
      <c r="C2774" s="26" t="s">
        <v>5490</v>
      </c>
      <c r="D2774" s="27">
        <v>2519</v>
      </c>
      <c r="E2774" s="24"/>
      <c r="F2774" s="24"/>
      <c r="G2774" s="27" t="s">
        <v>34</v>
      </c>
    </row>
    <row r="2775" spans="3:7" x14ac:dyDescent="0.25">
      <c r="C2775" s="26" t="s">
        <v>5489</v>
      </c>
      <c r="D2775" s="27">
        <v>2569</v>
      </c>
      <c r="E2775" s="24"/>
      <c r="F2775" s="24"/>
      <c r="G2775" s="27" t="s">
        <v>34</v>
      </c>
    </row>
    <row r="2776" spans="3:7" x14ac:dyDescent="0.25">
      <c r="C2776" s="26" t="s">
        <v>5488</v>
      </c>
      <c r="D2776" s="27">
        <v>2619</v>
      </c>
      <c r="E2776" s="24"/>
      <c r="F2776" s="24"/>
      <c r="G2776" s="27" t="s">
        <v>34</v>
      </c>
    </row>
    <row r="2777" spans="3:7" x14ac:dyDescent="0.25">
      <c r="C2777" s="26" t="s">
        <v>5487</v>
      </c>
      <c r="D2777" s="27">
        <v>2707</v>
      </c>
      <c r="E2777" s="24"/>
      <c r="F2777" s="24"/>
      <c r="G2777" s="27" t="s">
        <v>34</v>
      </c>
    </row>
    <row r="2778" spans="3:7" x14ac:dyDescent="0.25">
      <c r="C2778" s="26" t="s">
        <v>5486</v>
      </c>
      <c r="D2778" s="27">
        <v>3258</v>
      </c>
      <c r="E2778" s="24"/>
      <c r="F2778" s="24"/>
      <c r="G2778" s="27" t="s">
        <v>37</v>
      </c>
    </row>
    <row r="2779" spans="3:7" x14ac:dyDescent="0.25">
      <c r="C2779" s="26" t="s">
        <v>5485</v>
      </c>
      <c r="D2779" s="27">
        <v>1566</v>
      </c>
      <c r="E2779" s="24"/>
      <c r="F2779" s="24"/>
      <c r="G2779" s="27" t="s">
        <v>36</v>
      </c>
    </row>
    <row r="2780" spans="3:7" x14ac:dyDescent="0.25">
      <c r="C2780" s="26" t="s">
        <v>5484</v>
      </c>
      <c r="D2780" s="27">
        <v>3163</v>
      </c>
      <c r="E2780" s="24"/>
      <c r="F2780" s="24"/>
      <c r="G2780" s="27" t="s">
        <v>37</v>
      </c>
    </row>
    <row r="2781" spans="3:7" x14ac:dyDescent="0.25">
      <c r="C2781" s="26" t="s">
        <v>5483</v>
      </c>
      <c r="D2781" s="27">
        <v>2997</v>
      </c>
      <c r="E2781" s="24"/>
      <c r="F2781" s="24"/>
      <c r="G2781" s="27" t="s">
        <v>34</v>
      </c>
    </row>
    <row r="2782" spans="3:7" x14ac:dyDescent="0.25">
      <c r="C2782" s="26" t="s">
        <v>5482</v>
      </c>
      <c r="D2782" s="27">
        <v>1637</v>
      </c>
      <c r="E2782" s="24"/>
      <c r="F2782" s="24"/>
      <c r="G2782" s="27" t="s">
        <v>36</v>
      </c>
    </row>
    <row r="2783" spans="3:7" x14ac:dyDescent="0.25">
      <c r="C2783" s="26" t="s">
        <v>5481</v>
      </c>
      <c r="D2783" s="27">
        <v>2496</v>
      </c>
      <c r="E2783" s="24"/>
      <c r="F2783" s="24"/>
      <c r="G2783" s="27" t="s">
        <v>34</v>
      </c>
    </row>
    <row r="2784" spans="3:7" x14ac:dyDescent="0.25">
      <c r="C2784" s="26" t="s">
        <v>5480</v>
      </c>
      <c r="D2784" s="27">
        <v>3434</v>
      </c>
      <c r="E2784" s="24"/>
      <c r="F2784" s="24"/>
      <c r="G2784" s="27" t="s">
        <v>37</v>
      </c>
    </row>
    <row r="2785" spans="3:7" x14ac:dyDescent="0.25">
      <c r="C2785" s="26" t="s">
        <v>5479</v>
      </c>
      <c r="D2785" s="27">
        <v>791</v>
      </c>
      <c r="E2785" s="24"/>
      <c r="F2785" s="24"/>
      <c r="G2785" s="27" t="s">
        <v>38</v>
      </c>
    </row>
    <row r="2786" spans="3:7" x14ac:dyDescent="0.25">
      <c r="C2786" s="26" t="s">
        <v>5478</v>
      </c>
      <c r="D2786" s="27">
        <v>2344</v>
      </c>
      <c r="E2786" s="24"/>
      <c r="F2786" s="24"/>
      <c r="G2786" s="27" t="s">
        <v>34</v>
      </c>
    </row>
    <row r="2787" spans="3:7" x14ac:dyDescent="0.25">
      <c r="C2787" s="26" t="s">
        <v>5477</v>
      </c>
      <c r="D2787" s="27">
        <v>1396</v>
      </c>
      <c r="E2787" s="24"/>
      <c r="F2787" s="24"/>
      <c r="G2787" s="27" t="s">
        <v>35</v>
      </c>
    </row>
    <row r="2788" spans="3:7" x14ac:dyDescent="0.25">
      <c r="C2788" s="26" t="s">
        <v>5476</v>
      </c>
      <c r="D2788" s="27">
        <v>2160</v>
      </c>
      <c r="E2788" s="24"/>
      <c r="F2788" s="24"/>
      <c r="G2788" s="27" t="s">
        <v>34</v>
      </c>
    </row>
    <row r="2789" spans="3:7" x14ac:dyDescent="0.25">
      <c r="C2789" s="26" t="s">
        <v>5475</v>
      </c>
      <c r="D2789" s="27">
        <v>2503</v>
      </c>
      <c r="E2789" s="24"/>
      <c r="F2789" s="24"/>
      <c r="G2789" s="27" t="s">
        <v>34</v>
      </c>
    </row>
    <row r="2790" spans="3:7" x14ac:dyDescent="0.25">
      <c r="C2790" s="26" t="s">
        <v>5474</v>
      </c>
      <c r="D2790" s="27">
        <v>3828</v>
      </c>
      <c r="E2790" s="24"/>
      <c r="F2790" s="24"/>
      <c r="G2790" s="27" t="s">
        <v>37</v>
      </c>
    </row>
    <row r="2791" spans="3:7" x14ac:dyDescent="0.25">
      <c r="C2791" s="26" t="s">
        <v>5473</v>
      </c>
      <c r="D2791" s="27">
        <v>3498</v>
      </c>
      <c r="E2791" s="24"/>
      <c r="F2791" s="24"/>
      <c r="G2791" s="27" t="s">
        <v>37</v>
      </c>
    </row>
    <row r="2792" spans="3:7" x14ac:dyDescent="0.25">
      <c r="C2792" s="26" t="s">
        <v>5472</v>
      </c>
      <c r="D2792" s="27">
        <v>4149</v>
      </c>
      <c r="E2792" s="24"/>
      <c r="F2792" s="24"/>
      <c r="G2792" s="27" t="s">
        <v>37</v>
      </c>
    </row>
    <row r="2793" spans="3:7" x14ac:dyDescent="0.25">
      <c r="C2793" s="26" t="s">
        <v>5471</v>
      </c>
      <c r="D2793" s="27">
        <v>2251</v>
      </c>
      <c r="E2793" s="24"/>
      <c r="F2793" s="24"/>
      <c r="G2793" s="27" t="s">
        <v>34</v>
      </c>
    </row>
    <row r="2794" spans="3:7" x14ac:dyDescent="0.25">
      <c r="C2794" s="26" t="s">
        <v>5470</v>
      </c>
      <c r="D2794" s="27">
        <v>2216</v>
      </c>
      <c r="E2794" s="24"/>
      <c r="F2794" s="24"/>
      <c r="G2794" s="27" t="s">
        <v>34</v>
      </c>
    </row>
    <row r="2795" spans="3:7" x14ac:dyDescent="0.25">
      <c r="C2795" s="26" t="s">
        <v>5469</v>
      </c>
      <c r="D2795" s="27">
        <v>2396</v>
      </c>
      <c r="E2795" s="24"/>
      <c r="F2795" s="24"/>
      <c r="G2795" s="27" t="s">
        <v>34</v>
      </c>
    </row>
    <row r="2796" spans="3:7" x14ac:dyDescent="0.25">
      <c r="C2796" s="26" t="s">
        <v>5468</v>
      </c>
      <c r="D2796" s="27">
        <v>2467</v>
      </c>
      <c r="E2796" s="24"/>
      <c r="F2796" s="24"/>
      <c r="G2796" s="27" t="s">
        <v>34</v>
      </c>
    </row>
    <row r="2797" spans="3:7" x14ac:dyDescent="0.25">
      <c r="C2797" s="26" t="s">
        <v>5467</v>
      </c>
      <c r="D2797" s="27">
        <v>2329</v>
      </c>
      <c r="E2797" s="24"/>
      <c r="F2797" s="24"/>
      <c r="G2797" s="27" t="s">
        <v>34</v>
      </c>
    </row>
    <row r="2798" spans="3:7" x14ac:dyDescent="0.25">
      <c r="C2798" s="26" t="s">
        <v>5466</v>
      </c>
      <c r="D2798" s="27">
        <v>2537</v>
      </c>
      <c r="E2798" s="24"/>
      <c r="F2798" s="24"/>
      <c r="G2798" s="27" t="s">
        <v>34</v>
      </c>
    </row>
    <row r="2799" spans="3:7" x14ac:dyDescent="0.25">
      <c r="C2799" s="26" t="s">
        <v>5465</v>
      </c>
      <c r="D2799" s="27">
        <v>1925</v>
      </c>
      <c r="E2799" s="24"/>
      <c r="F2799" s="24"/>
      <c r="G2799" s="27" t="s">
        <v>36</v>
      </c>
    </row>
    <row r="2800" spans="3:7" x14ac:dyDescent="0.25">
      <c r="C2800" s="26" t="s">
        <v>5464</v>
      </c>
      <c r="D2800" s="27">
        <v>2201</v>
      </c>
      <c r="E2800" s="24"/>
      <c r="F2800" s="24"/>
      <c r="G2800" s="27" t="s">
        <v>34</v>
      </c>
    </row>
    <row r="2801" spans="3:7" x14ac:dyDescent="0.25">
      <c r="C2801" s="26" t="s">
        <v>5463</v>
      </c>
      <c r="D2801" s="27">
        <v>1814</v>
      </c>
      <c r="E2801" s="24"/>
      <c r="F2801" s="24"/>
      <c r="G2801" s="27" t="s">
        <v>36</v>
      </c>
    </row>
    <row r="2802" spans="3:7" x14ac:dyDescent="0.25">
      <c r="C2802" s="26" t="s">
        <v>5462</v>
      </c>
      <c r="D2802" s="27">
        <v>1857</v>
      </c>
      <c r="E2802" s="24"/>
      <c r="F2802" s="24"/>
      <c r="G2802" s="27" t="s">
        <v>36</v>
      </c>
    </row>
    <row r="2803" spans="3:7" x14ac:dyDescent="0.25">
      <c r="C2803" s="26" t="s">
        <v>5461</v>
      </c>
      <c r="D2803" s="27">
        <v>2428</v>
      </c>
      <c r="E2803" s="24"/>
      <c r="F2803" s="24"/>
      <c r="G2803" s="27" t="s">
        <v>34</v>
      </c>
    </row>
    <row r="2804" spans="3:7" x14ac:dyDescent="0.25">
      <c r="C2804" s="26" t="s">
        <v>5460</v>
      </c>
      <c r="D2804" s="27">
        <v>1607</v>
      </c>
      <c r="E2804" s="24"/>
      <c r="F2804" s="24"/>
      <c r="G2804" s="27" t="s">
        <v>36</v>
      </c>
    </row>
    <row r="2805" spans="3:7" x14ac:dyDescent="0.25">
      <c r="C2805" s="26" t="s">
        <v>5459</v>
      </c>
      <c r="D2805" s="27">
        <v>2191</v>
      </c>
      <c r="E2805" s="24"/>
      <c r="F2805" s="24"/>
      <c r="G2805" s="27" t="s">
        <v>34</v>
      </c>
    </row>
    <row r="2806" spans="3:7" x14ac:dyDescent="0.25">
      <c r="C2806" s="26" t="s">
        <v>5458</v>
      </c>
      <c r="D2806" s="27">
        <v>3088</v>
      </c>
      <c r="E2806" s="24"/>
      <c r="F2806" s="24"/>
      <c r="G2806" s="27" t="s">
        <v>37</v>
      </c>
    </row>
    <row r="2807" spans="3:7" x14ac:dyDescent="0.25">
      <c r="C2807" s="26" t="s">
        <v>5457</v>
      </c>
      <c r="D2807" s="27">
        <v>1801</v>
      </c>
      <c r="E2807" s="24"/>
      <c r="F2807" s="24"/>
      <c r="G2807" s="27" t="s">
        <v>36</v>
      </c>
    </row>
    <row r="2808" spans="3:7" x14ac:dyDescent="0.25">
      <c r="C2808" s="26" t="s">
        <v>5456</v>
      </c>
      <c r="D2808" s="27">
        <v>1995</v>
      </c>
      <c r="E2808" s="24"/>
      <c r="F2808" s="24"/>
      <c r="G2808" s="27" t="s">
        <v>36</v>
      </c>
    </row>
    <row r="2809" spans="3:7" x14ac:dyDescent="0.25">
      <c r="C2809" s="26" t="s">
        <v>5455</v>
      </c>
      <c r="D2809" s="27">
        <v>2628</v>
      </c>
      <c r="E2809" s="24"/>
      <c r="F2809" s="24"/>
      <c r="G2809" s="27" t="s">
        <v>34</v>
      </c>
    </row>
    <row r="2810" spans="3:7" x14ac:dyDescent="0.25">
      <c r="C2810" s="26" t="s">
        <v>5454</v>
      </c>
      <c r="D2810" s="27">
        <v>1924</v>
      </c>
      <c r="E2810" s="24"/>
      <c r="F2810" s="24"/>
      <c r="G2810" s="27" t="s">
        <v>36</v>
      </c>
    </row>
    <row r="2811" spans="3:7" x14ac:dyDescent="0.25">
      <c r="C2811" s="26" t="s">
        <v>5453</v>
      </c>
      <c r="D2811" s="27">
        <v>1343</v>
      </c>
      <c r="E2811" s="24"/>
      <c r="F2811" s="24"/>
      <c r="G2811" s="27" t="s">
        <v>35</v>
      </c>
    </row>
    <row r="2812" spans="3:7" x14ac:dyDescent="0.25">
      <c r="C2812" s="26" t="s">
        <v>5452</v>
      </c>
      <c r="D2812" s="27">
        <v>2009</v>
      </c>
      <c r="E2812" s="24"/>
      <c r="F2812" s="24"/>
      <c r="G2812" s="27" t="s">
        <v>36</v>
      </c>
    </row>
    <row r="2813" spans="3:7" x14ac:dyDescent="0.25">
      <c r="C2813" s="26" t="s">
        <v>5451</v>
      </c>
      <c r="D2813" s="27">
        <v>2189</v>
      </c>
      <c r="E2813" s="24"/>
      <c r="F2813" s="24"/>
      <c r="G2813" s="27" t="s">
        <v>34</v>
      </c>
    </row>
    <row r="2814" spans="3:7" x14ac:dyDescent="0.25">
      <c r="C2814" s="26" t="s">
        <v>5450</v>
      </c>
      <c r="D2814" s="27">
        <v>1340</v>
      </c>
      <c r="E2814" s="24"/>
      <c r="F2814" s="24"/>
      <c r="G2814" s="27" t="s">
        <v>35</v>
      </c>
    </row>
    <row r="2815" spans="3:7" x14ac:dyDescent="0.25">
      <c r="C2815" s="26" t="s">
        <v>5449</v>
      </c>
      <c r="D2815" s="27">
        <v>3074</v>
      </c>
      <c r="E2815" s="24"/>
      <c r="F2815" s="24"/>
      <c r="G2815" s="27" t="s">
        <v>37</v>
      </c>
    </row>
    <row r="2816" spans="3:7" x14ac:dyDescent="0.25">
      <c r="C2816" s="26" t="s">
        <v>5448</v>
      </c>
      <c r="D2816" s="27">
        <v>2604</v>
      </c>
      <c r="E2816" s="24"/>
      <c r="F2816" s="24"/>
      <c r="G2816" s="27" t="s">
        <v>34</v>
      </c>
    </row>
    <row r="2817" spans="3:7" x14ac:dyDescent="0.25">
      <c r="C2817" s="26" t="s">
        <v>5447</v>
      </c>
      <c r="D2817" s="27">
        <v>2632</v>
      </c>
      <c r="E2817" s="24"/>
      <c r="F2817" s="24"/>
      <c r="G2817" s="27" t="s">
        <v>34</v>
      </c>
    </row>
    <row r="2818" spans="3:7" x14ac:dyDescent="0.25">
      <c r="C2818" s="26" t="s">
        <v>5446</v>
      </c>
      <c r="D2818" s="27">
        <v>2741</v>
      </c>
      <c r="E2818" s="24"/>
      <c r="F2818" s="24"/>
      <c r="G2818" s="27" t="s">
        <v>34</v>
      </c>
    </row>
    <row r="2819" spans="3:7" x14ac:dyDescent="0.25">
      <c r="C2819" s="26" t="s">
        <v>5445</v>
      </c>
      <c r="D2819" s="27">
        <v>2400</v>
      </c>
      <c r="E2819" s="24"/>
      <c r="F2819" s="24"/>
      <c r="G2819" s="27" t="s">
        <v>34</v>
      </c>
    </row>
    <row r="2820" spans="3:7" x14ac:dyDescent="0.25">
      <c r="C2820" s="26" t="s">
        <v>5444</v>
      </c>
      <c r="D2820" s="27">
        <v>2305</v>
      </c>
      <c r="E2820" s="24"/>
      <c r="F2820" s="24"/>
      <c r="G2820" s="27" t="s">
        <v>34</v>
      </c>
    </row>
    <row r="2821" spans="3:7" x14ac:dyDescent="0.25">
      <c r="C2821" s="26" t="s">
        <v>5443</v>
      </c>
      <c r="D2821" s="27">
        <v>2559</v>
      </c>
      <c r="E2821" s="24"/>
      <c r="F2821" s="24">
        <v>0</v>
      </c>
      <c r="G2821" s="27" t="s">
        <v>34</v>
      </c>
    </row>
    <row r="2822" spans="3:7" x14ac:dyDescent="0.25">
      <c r="C2822" s="26" t="s">
        <v>5442</v>
      </c>
      <c r="D2822" s="27">
        <v>1821</v>
      </c>
      <c r="E2822" s="24"/>
      <c r="F2822" s="24"/>
      <c r="G2822" s="27" t="s">
        <v>36</v>
      </c>
    </row>
    <row r="2823" spans="3:7" x14ac:dyDescent="0.25">
      <c r="C2823" s="26" t="s">
        <v>5441</v>
      </c>
      <c r="D2823" s="27">
        <v>2919</v>
      </c>
      <c r="E2823" s="24"/>
      <c r="F2823" s="24"/>
      <c r="G2823" s="27" t="s">
        <v>34</v>
      </c>
    </row>
    <row r="2824" spans="3:7" x14ac:dyDescent="0.25">
      <c r="C2824" s="26" t="s">
        <v>5440</v>
      </c>
      <c r="D2824" s="27">
        <v>1720</v>
      </c>
      <c r="E2824" s="24"/>
      <c r="F2824" s="24"/>
      <c r="G2824" s="27" t="s">
        <v>36</v>
      </c>
    </row>
    <row r="2825" spans="3:7" x14ac:dyDescent="0.25">
      <c r="C2825" s="26" t="s">
        <v>5439</v>
      </c>
      <c r="D2825" s="27">
        <v>1637</v>
      </c>
      <c r="E2825" s="24"/>
      <c r="F2825" s="24"/>
      <c r="G2825" s="27" t="s">
        <v>36</v>
      </c>
    </row>
    <row r="2826" spans="3:7" x14ac:dyDescent="0.25">
      <c r="C2826" s="26" t="s">
        <v>5438</v>
      </c>
      <c r="D2826" s="27">
        <v>2496</v>
      </c>
      <c r="E2826" s="24"/>
      <c r="F2826" s="24"/>
      <c r="G2826" s="27" t="s">
        <v>34</v>
      </c>
    </row>
    <row r="2827" spans="3:7" x14ac:dyDescent="0.25">
      <c r="C2827" s="26" t="s">
        <v>5437</v>
      </c>
      <c r="D2827" s="27">
        <v>3549</v>
      </c>
      <c r="E2827" s="24"/>
      <c r="F2827" s="24"/>
      <c r="G2827" s="27" t="s">
        <v>37</v>
      </c>
    </row>
    <row r="2828" spans="3:7" x14ac:dyDescent="0.25">
      <c r="C2828" s="26" t="s">
        <v>5436</v>
      </c>
      <c r="D2828" s="27">
        <v>1010</v>
      </c>
      <c r="E2828" s="24"/>
      <c r="F2828" s="24"/>
      <c r="G2828" s="27" t="s">
        <v>35</v>
      </c>
    </row>
    <row r="2829" spans="3:7" x14ac:dyDescent="0.25">
      <c r="C2829" s="26" t="s">
        <v>5435</v>
      </c>
      <c r="D2829" s="27">
        <v>2452</v>
      </c>
      <c r="E2829" s="24"/>
      <c r="F2829" s="24"/>
      <c r="G2829" s="27" t="s">
        <v>34</v>
      </c>
    </row>
    <row r="2830" spans="3:7" x14ac:dyDescent="0.25">
      <c r="C2830" s="26" t="s">
        <v>5434</v>
      </c>
      <c r="D2830" s="27">
        <v>968</v>
      </c>
      <c r="E2830" s="24"/>
      <c r="F2830" s="24"/>
      <c r="G2830" s="27" t="s">
        <v>35</v>
      </c>
    </row>
    <row r="2831" spans="3:7" x14ac:dyDescent="0.25">
      <c r="C2831" s="26" t="s">
        <v>5433</v>
      </c>
      <c r="D2831" s="27">
        <v>1250</v>
      </c>
      <c r="E2831" s="24"/>
      <c r="F2831" s="24"/>
      <c r="G2831" s="27" t="s">
        <v>35</v>
      </c>
    </row>
    <row r="2832" spans="3:7" x14ac:dyDescent="0.25">
      <c r="C2832" s="26" t="s">
        <v>5432</v>
      </c>
      <c r="D2832" s="27">
        <v>915</v>
      </c>
      <c r="E2832" s="24"/>
      <c r="F2832" s="24"/>
      <c r="G2832" s="27" t="s">
        <v>35</v>
      </c>
    </row>
    <row r="2833" spans="3:7" x14ac:dyDescent="0.25">
      <c r="C2833" s="26" t="s">
        <v>5431</v>
      </c>
      <c r="D2833" s="27">
        <v>2246</v>
      </c>
      <c r="E2833" s="24"/>
      <c r="F2833" s="24"/>
      <c r="G2833" s="27" t="s">
        <v>34</v>
      </c>
    </row>
    <row r="2834" spans="3:7" x14ac:dyDescent="0.25">
      <c r="C2834" s="26" t="s">
        <v>5430</v>
      </c>
      <c r="D2834" s="27">
        <v>1240</v>
      </c>
      <c r="E2834" s="24"/>
      <c r="F2834" s="24"/>
      <c r="G2834" s="27" t="s">
        <v>35</v>
      </c>
    </row>
    <row r="2835" spans="3:7" x14ac:dyDescent="0.25">
      <c r="C2835" s="26" t="s">
        <v>5429</v>
      </c>
      <c r="D2835" s="27">
        <v>2200</v>
      </c>
      <c r="E2835" s="24"/>
      <c r="F2835" s="24"/>
      <c r="G2835" s="27" t="s">
        <v>34</v>
      </c>
    </row>
    <row r="2836" spans="3:7" x14ac:dyDescent="0.25">
      <c r="C2836" s="26" t="s">
        <v>5428</v>
      </c>
      <c r="D2836" s="27">
        <v>2283</v>
      </c>
      <c r="E2836" s="24"/>
      <c r="F2836" s="24"/>
      <c r="G2836" s="27" t="s">
        <v>34</v>
      </c>
    </row>
    <row r="2837" spans="3:7" x14ac:dyDescent="0.25">
      <c r="C2837" s="26" t="s">
        <v>5427</v>
      </c>
      <c r="D2837" s="27">
        <v>2331</v>
      </c>
      <c r="E2837" s="24"/>
      <c r="F2837" s="24"/>
      <c r="G2837" s="27" t="s">
        <v>34</v>
      </c>
    </row>
    <row r="2838" spans="3:7" x14ac:dyDescent="0.25">
      <c r="C2838" s="26" t="s">
        <v>5426</v>
      </c>
      <c r="D2838" s="27">
        <v>3288</v>
      </c>
      <c r="E2838" s="24"/>
      <c r="F2838" s="24"/>
      <c r="G2838" s="27" t="s">
        <v>37</v>
      </c>
    </row>
    <row r="2839" spans="3:7" x14ac:dyDescent="0.25">
      <c r="C2839" s="26" t="s">
        <v>5425</v>
      </c>
      <c r="D2839" s="27">
        <v>2410</v>
      </c>
      <c r="E2839" s="24"/>
      <c r="F2839" s="24"/>
      <c r="G2839" s="27" t="s">
        <v>34</v>
      </c>
    </row>
    <row r="2840" spans="3:7" x14ac:dyDescent="0.25">
      <c r="C2840" s="26" t="s">
        <v>5424</v>
      </c>
      <c r="D2840" s="27">
        <v>3309</v>
      </c>
      <c r="E2840" s="24"/>
      <c r="F2840" s="24"/>
      <c r="G2840" s="27" t="s">
        <v>37</v>
      </c>
    </row>
    <row r="2841" spans="3:7" x14ac:dyDescent="0.25">
      <c r="C2841" s="26" t="s">
        <v>5423</v>
      </c>
      <c r="D2841" s="27">
        <v>904</v>
      </c>
      <c r="E2841" s="24"/>
      <c r="F2841" s="24"/>
      <c r="G2841" s="27" t="s">
        <v>35</v>
      </c>
    </row>
    <row r="2842" spans="3:7" x14ac:dyDescent="0.25">
      <c r="C2842" s="26" t="s">
        <v>5422</v>
      </c>
      <c r="D2842" s="27">
        <v>1708</v>
      </c>
      <c r="E2842" s="24"/>
      <c r="F2842" s="24"/>
      <c r="G2842" s="27" t="s">
        <v>36</v>
      </c>
    </row>
    <row r="2843" spans="3:7" x14ac:dyDescent="0.25">
      <c r="C2843" s="26" t="s">
        <v>5421</v>
      </c>
      <c r="D2843" s="27">
        <v>2154</v>
      </c>
      <c r="E2843" s="24"/>
      <c r="F2843" s="24"/>
      <c r="G2843" s="27" t="s">
        <v>34</v>
      </c>
    </row>
    <row r="2844" spans="3:7" x14ac:dyDescent="0.25">
      <c r="C2844" s="26" t="s">
        <v>5420</v>
      </c>
      <c r="D2844" s="27">
        <v>1000</v>
      </c>
      <c r="E2844" s="24"/>
      <c r="F2844" s="24"/>
      <c r="G2844" s="27" t="s">
        <v>35</v>
      </c>
    </row>
    <row r="2845" spans="3:7" x14ac:dyDescent="0.25">
      <c r="C2845" s="26" t="s">
        <v>5419</v>
      </c>
      <c r="D2845" s="27">
        <v>1260</v>
      </c>
      <c r="E2845" s="24"/>
      <c r="F2845" s="24"/>
      <c r="G2845" s="27" t="s">
        <v>35</v>
      </c>
    </row>
    <row r="2846" spans="3:7" x14ac:dyDescent="0.25">
      <c r="C2846" s="26" t="s">
        <v>5418</v>
      </c>
      <c r="D2846" s="27">
        <v>3439</v>
      </c>
      <c r="E2846" s="24"/>
      <c r="F2846" s="24">
        <v>0</v>
      </c>
      <c r="G2846" s="27" t="s">
        <v>37</v>
      </c>
    </row>
    <row r="2847" spans="3:7" x14ac:dyDescent="0.25">
      <c r="C2847" s="26" t="s">
        <v>5417</v>
      </c>
      <c r="D2847" s="27">
        <v>1530</v>
      </c>
      <c r="E2847" s="24"/>
      <c r="F2847" s="24"/>
      <c r="G2847" s="27" t="s">
        <v>36</v>
      </c>
    </row>
    <row r="2848" spans="3:7" x14ac:dyDescent="0.25">
      <c r="C2848" s="26" t="s">
        <v>5416</v>
      </c>
      <c r="D2848" s="27">
        <v>1707</v>
      </c>
      <c r="E2848" s="24"/>
      <c r="F2848" s="24"/>
      <c r="G2848" s="27" t="s">
        <v>36</v>
      </c>
    </row>
    <row r="2849" spans="3:7" x14ac:dyDescent="0.25">
      <c r="C2849" s="26" t="s">
        <v>5415</v>
      </c>
      <c r="D2849" s="27">
        <v>2277</v>
      </c>
      <c r="E2849" s="24"/>
      <c r="F2849" s="24"/>
      <c r="G2849" s="27" t="s">
        <v>34</v>
      </c>
    </row>
    <row r="2850" spans="3:7" x14ac:dyDescent="0.25">
      <c r="C2850" s="26" t="s">
        <v>5414</v>
      </c>
      <c r="D2850" s="27">
        <v>2724</v>
      </c>
      <c r="E2850" s="24"/>
      <c r="F2850" s="24"/>
      <c r="G2850" s="27" t="s">
        <v>34</v>
      </c>
    </row>
    <row r="2851" spans="3:7" x14ac:dyDescent="0.25">
      <c r="C2851" s="26" t="s">
        <v>5413</v>
      </c>
      <c r="D2851" s="27">
        <v>2121</v>
      </c>
      <c r="E2851" s="24"/>
      <c r="F2851" s="24"/>
      <c r="G2851" s="27" t="s">
        <v>34</v>
      </c>
    </row>
    <row r="2852" spans="3:7" x14ac:dyDescent="0.25">
      <c r="C2852" s="26" t="s">
        <v>5412</v>
      </c>
      <c r="D2852" s="27">
        <v>2017</v>
      </c>
      <c r="E2852" s="24"/>
      <c r="F2852" s="24"/>
      <c r="G2852" s="27" t="s">
        <v>36</v>
      </c>
    </row>
    <row r="2853" spans="3:7" x14ac:dyDescent="0.25">
      <c r="C2853" s="26" t="s">
        <v>5411</v>
      </c>
      <c r="D2853" s="27">
        <v>4141</v>
      </c>
      <c r="E2853" s="24"/>
      <c r="F2853" s="24"/>
      <c r="G2853" s="27" t="s">
        <v>37</v>
      </c>
    </row>
    <row r="2854" spans="3:7" x14ac:dyDescent="0.25">
      <c r="C2854" s="26" t="s">
        <v>5410</v>
      </c>
      <c r="D2854" s="27">
        <v>2013</v>
      </c>
      <c r="E2854" s="24"/>
      <c r="F2854" s="24"/>
      <c r="G2854" s="27" t="s">
        <v>36</v>
      </c>
    </row>
    <row r="2855" spans="3:7" x14ac:dyDescent="0.25">
      <c r="C2855" s="26" t="s">
        <v>5409</v>
      </c>
      <c r="D2855" s="27">
        <v>1899</v>
      </c>
      <c r="E2855" s="24"/>
      <c r="F2855" s="24"/>
      <c r="G2855" s="27" t="s">
        <v>36</v>
      </c>
    </row>
    <row r="2856" spans="3:7" x14ac:dyDescent="0.25">
      <c r="C2856" s="26" t="s">
        <v>5408</v>
      </c>
      <c r="D2856" s="27">
        <v>2697</v>
      </c>
      <c r="E2856" s="24"/>
      <c r="F2856" s="24"/>
      <c r="G2856" s="27" t="s">
        <v>34</v>
      </c>
    </row>
    <row r="2857" spans="3:7" x14ac:dyDescent="0.25">
      <c r="C2857" s="26" t="s">
        <v>5407</v>
      </c>
      <c r="D2857" s="27">
        <v>1433</v>
      </c>
      <c r="E2857" s="24"/>
      <c r="F2857" s="24"/>
      <c r="G2857" s="27" t="s">
        <v>36</v>
      </c>
    </row>
    <row r="2858" spans="3:7" x14ac:dyDescent="0.25">
      <c r="C2858" s="26" t="s">
        <v>5406</v>
      </c>
      <c r="D2858" s="27">
        <v>1527</v>
      </c>
      <c r="E2858" s="24"/>
      <c r="F2858" s="24"/>
      <c r="G2858" s="27" t="s">
        <v>36</v>
      </c>
    </row>
    <row r="2859" spans="3:7" x14ac:dyDescent="0.25">
      <c r="C2859" s="26" t="s">
        <v>5405</v>
      </c>
      <c r="D2859" s="27">
        <v>2701</v>
      </c>
      <c r="E2859" s="24"/>
      <c r="F2859" s="24"/>
      <c r="G2859" s="27" t="s">
        <v>34</v>
      </c>
    </row>
    <row r="2860" spans="3:7" x14ac:dyDescent="0.25">
      <c r="C2860" s="26" t="s">
        <v>5404</v>
      </c>
      <c r="D2860" s="27">
        <v>1700</v>
      </c>
      <c r="E2860" s="24"/>
      <c r="F2860" s="24"/>
      <c r="G2860" s="27" t="s">
        <v>36</v>
      </c>
    </row>
    <row r="2861" spans="3:7" x14ac:dyDescent="0.25">
      <c r="C2861" s="26" t="s">
        <v>5403</v>
      </c>
      <c r="D2861" s="27">
        <v>1089</v>
      </c>
      <c r="E2861" s="24"/>
      <c r="F2861" s="24"/>
      <c r="G2861" s="27" t="s">
        <v>35</v>
      </c>
    </row>
    <row r="2862" spans="3:7" x14ac:dyDescent="0.25">
      <c r="C2862" s="26" t="s">
        <v>5402</v>
      </c>
      <c r="D2862" s="27">
        <v>3930</v>
      </c>
      <c r="E2862" s="24"/>
      <c r="F2862" s="24"/>
      <c r="G2862" s="27" t="s">
        <v>37</v>
      </c>
    </row>
    <row r="2863" spans="3:7" x14ac:dyDescent="0.25">
      <c r="C2863" s="26" t="s">
        <v>5401</v>
      </c>
      <c r="D2863" s="27">
        <v>2315</v>
      </c>
      <c r="E2863" s="24"/>
      <c r="F2863" s="24"/>
      <c r="G2863" s="27" t="s">
        <v>34</v>
      </c>
    </row>
    <row r="2864" spans="3:7" x14ac:dyDescent="0.25">
      <c r="C2864" s="26" t="s">
        <v>5400</v>
      </c>
      <c r="D2864" s="27">
        <v>3372</v>
      </c>
      <c r="E2864" s="24"/>
      <c r="F2864" s="24"/>
      <c r="G2864" s="27" t="s">
        <v>37</v>
      </c>
    </row>
    <row r="2865" spans="3:7" x14ac:dyDescent="0.25">
      <c r="C2865" s="26" t="s">
        <v>5399</v>
      </c>
      <c r="D2865" s="27">
        <v>1523</v>
      </c>
      <c r="E2865" s="24"/>
      <c r="F2865" s="24"/>
      <c r="G2865" s="27" t="s">
        <v>36</v>
      </c>
    </row>
    <row r="2866" spans="3:7" x14ac:dyDescent="0.25">
      <c r="C2866" s="26" t="s">
        <v>5398</v>
      </c>
      <c r="D2866" s="27">
        <v>2367</v>
      </c>
      <c r="E2866" s="24"/>
      <c r="F2866" s="24"/>
      <c r="G2866" s="27" t="s">
        <v>34</v>
      </c>
    </row>
    <row r="2867" spans="3:7" x14ac:dyDescent="0.25">
      <c r="C2867" s="26" t="s">
        <v>5397</v>
      </c>
      <c r="D2867" s="27">
        <v>1906</v>
      </c>
      <c r="E2867" s="24"/>
      <c r="F2867" s="24"/>
      <c r="G2867" s="27" t="s">
        <v>36</v>
      </c>
    </row>
    <row r="2868" spans="3:7" x14ac:dyDescent="0.25">
      <c r="C2868" s="26" t="s">
        <v>5396</v>
      </c>
      <c r="D2868" s="27">
        <v>2423</v>
      </c>
      <c r="E2868" s="24"/>
      <c r="F2868" s="24"/>
      <c r="G2868" s="27" t="s">
        <v>34</v>
      </c>
    </row>
    <row r="2869" spans="3:7" x14ac:dyDescent="0.25">
      <c r="C2869" s="26" t="s">
        <v>5395</v>
      </c>
      <c r="D2869" s="27">
        <v>2383</v>
      </c>
      <c r="E2869" s="24"/>
      <c r="F2869" s="24"/>
      <c r="G2869" s="27" t="s">
        <v>34</v>
      </c>
    </row>
    <row r="2870" spans="3:7" x14ac:dyDescent="0.25">
      <c r="C2870" s="26" t="s">
        <v>5394</v>
      </c>
      <c r="D2870" s="27">
        <v>2488</v>
      </c>
      <c r="E2870" s="24"/>
      <c r="F2870" s="24"/>
      <c r="G2870" s="27" t="s">
        <v>34</v>
      </c>
    </row>
    <row r="2871" spans="3:7" x14ac:dyDescent="0.25">
      <c r="C2871" s="26" t="s">
        <v>5393</v>
      </c>
      <c r="D2871" s="27">
        <v>2379</v>
      </c>
      <c r="E2871" s="24"/>
      <c r="F2871" s="24"/>
      <c r="G2871" s="27" t="s">
        <v>34</v>
      </c>
    </row>
    <row r="2872" spans="3:7" x14ac:dyDescent="0.25">
      <c r="C2872" s="26" t="s">
        <v>5392</v>
      </c>
      <c r="D2872" s="27">
        <v>2498</v>
      </c>
      <c r="E2872" s="24"/>
      <c r="F2872" s="24"/>
      <c r="G2872" s="27" t="s">
        <v>34</v>
      </c>
    </row>
    <row r="2873" spans="3:7" x14ac:dyDescent="0.25">
      <c r="C2873" s="26" t="s">
        <v>5391</v>
      </c>
      <c r="D2873" s="27">
        <v>2810</v>
      </c>
      <c r="E2873" s="24"/>
      <c r="F2873" s="24"/>
      <c r="G2873" s="27" t="s">
        <v>34</v>
      </c>
    </row>
    <row r="2874" spans="3:7" x14ac:dyDescent="0.25">
      <c r="C2874" s="26" t="s">
        <v>5390</v>
      </c>
      <c r="D2874" s="27">
        <v>3489</v>
      </c>
      <c r="E2874" s="24"/>
      <c r="F2874" s="24"/>
      <c r="G2874" s="27" t="s">
        <v>37</v>
      </c>
    </row>
    <row r="2875" spans="3:7" x14ac:dyDescent="0.25">
      <c r="C2875" s="26" t="s">
        <v>5389</v>
      </c>
      <c r="D2875" s="27">
        <v>2714</v>
      </c>
      <c r="E2875" s="24"/>
      <c r="F2875" s="24"/>
      <c r="G2875" s="27" t="s">
        <v>34</v>
      </c>
    </row>
    <row r="2876" spans="3:7" x14ac:dyDescent="0.25">
      <c r="C2876" s="26" t="s">
        <v>5388</v>
      </c>
      <c r="D2876" s="27">
        <v>2431</v>
      </c>
      <c r="E2876" s="24"/>
      <c r="F2876" s="24"/>
      <c r="G2876" s="27" t="s">
        <v>34</v>
      </c>
    </row>
    <row r="2877" spans="3:7" x14ac:dyDescent="0.25">
      <c r="C2877" s="26" t="s">
        <v>5387</v>
      </c>
      <c r="D2877" s="27">
        <v>2439</v>
      </c>
      <c r="E2877" s="24"/>
      <c r="F2877" s="24"/>
      <c r="G2877" s="27" t="s">
        <v>34</v>
      </c>
    </row>
    <row r="2878" spans="3:7" x14ac:dyDescent="0.25">
      <c r="C2878" s="26" t="s">
        <v>5386</v>
      </c>
      <c r="D2878" s="27">
        <v>2484</v>
      </c>
      <c r="E2878" s="24"/>
      <c r="F2878" s="24"/>
      <c r="G2878" s="27" t="s">
        <v>34</v>
      </c>
    </row>
    <row r="2879" spans="3:7" x14ac:dyDescent="0.25">
      <c r="C2879" s="26" t="s">
        <v>5385</v>
      </c>
      <c r="D2879" s="27">
        <v>1759</v>
      </c>
      <c r="E2879" s="24"/>
      <c r="F2879" s="24"/>
      <c r="G2879" s="27" t="s">
        <v>36</v>
      </c>
    </row>
    <row r="2880" spans="3:7" x14ac:dyDescent="0.25">
      <c r="C2880" s="26" t="s">
        <v>5384</v>
      </c>
      <c r="D2880" s="27">
        <v>1651</v>
      </c>
      <c r="E2880" s="24"/>
      <c r="F2880" s="24"/>
      <c r="G2880" s="27" t="s">
        <v>36</v>
      </c>
    </row>
    <row r="2881" spans="3:7" x14ac:dyDescent="0.25">
      <c r="C2881" s="26" t="s">
        <v>5383</v>
      </c>
      <c r="D2881" s="27">
        <v>2930</v>
      </c>
      <c r="E2881" s="24"/>
      <c r="F2881" s="24"/>
      <c r="G2881" s="27" t="s">
        <v>34</v>
      </c>
    </row>
    <row r="2882" spans="3:7" x14ac:dyDescent="0.25">
      <c r="C2882" s="26" t="s">
        <v>5382</v>
      </c>
      <c r="D2882" s="27">
        <v>2610</v>
      </c>
      <c r="E2882" s="24"/>
      <c r="F2882" s="24"/>
      <c r="G2882" s="27" t="s">
        <v>34</v>
      </c>
    </row>
    <row r="2883" spans="3:7" x14ac:dyDescent="0.25">
      <c r="C2883" s="26" t="s">
        <v>5381</v>
      </c>
      <c r="D2883" s="27">
        <v>3104</v>
      </c>
      <c r="E2883" s="24"/>
      <c r="F2883" s="24"/>
      <c r="G2883" s="27" t="s">
        <v>37</v>
      </c>
    </row>
    <row r="2884" spans="3:7" x14ac:dyDescent="0.25">
      <c r="C2884" s="26" t="s">
        <v>5380</v>
      </c>
      <c r="D2884" s="27">
        <v>4444</v>
      </c>
      <c r="E2884" s="24"/>
      <c r="F2884" s="24"/>
      <c r="G2884" s="27" t="s">
        <v>37</v>
      </c>
    </row>
    <row r="2885" spans="3:7" x14ac:dyDescent="0.25">
      <c r="C2885" s="26" t="s">
        <v>5379</v>
      </c>
      <c r="D2885" s="27">
        <v>1850</v>
      </c>
      <c r="E2885" s="24"/>
      <c r="F2885" s="24"/>
      <c r="G2885" s="27" t="s">
        <v>36</v>
      </c>
    </row>
    <row r="2886" spans="3:7" x14ac:dyDescent="0.25">
      <c r="C2886" s="26" t="s">
        <v>5378</v>
      </c>
      <c r="D2886" s="27">
        <v>2446</v>
      </c>
      <c r="E2886" s="24"/>
      <c r="F2886" s="24"/>
      <c r="G2886" s="27" t="s">
        <v>34</v>
      </c>
    </row>
    <row r="2887" spans="3:7" x14ac:dyDescent="0.25">
      <c r="C2887" s="26" t="s">
        <v>5377</v>
      </c>
      <c r="D2887" s="27">
        <v>1583</v>
      </c>
      <c r="E2887" s="24"/>
      <c r="F2887" s="24"/>
      <c r="G2887" s="27" t="s">
        <v>36</v>
      </c>
    </row>
    <row r="2888" spans="3:7" x14ac:dyDescent="0.25">
      <c r="C2888" s="26" t="s">
        <v>5376</v>
      </c>
      <c r="D2888" s="27">
        <v>3067</v>
      </c>
      <c r="E2888" s="24"/>
      <c r="F2888" s="24"/>
      <c r="G2888" s="27" t="s">
        <v>37</v>
      </c>
    </row>
    <row r="2889" spans="3:7" x14ac:dyDescent="0.25">
      <c r="C2889" s="26" t="s">
        <v>5375</v>
      </c>
      <c r="D2889" s="27">
        <v>947</v>
      </c>
      <c r="E2889" s="24"/>
      <c r="F2889" s="24"/>
      <c r="G2889" s="27" t="s">
        <v>35</v>
      </c>
    </row>
    <row r="2890" spans="3:7" x14ac:dyDescent="0.25">
      <c r="C2890" s="26" t="s">
        <v>5374</v>
      </c>
      <c r="D2890" s="27">
        <v>2275</v>
      </c>
      <c r="E2890" s="24"/>
      <c r="F2890" s="24"/>
      <c r="G2890" s="27" t="s">
        <v>34</v>
      </c>
    </row>
    <row r="2891" spans="3:7" x14ac:dyDescent="0.25">
      <c r="C2891" s="26" t="s">
        <v>5373</v>
      </c>
      <c r="D2891" s="27">
        <v>2561</v>
      </c>
      <c r="E2891" s="24"/>
      <c r="F2891" s="24"/>
      <c r="G2891" s="27" t="s">
        <v>34</v>
      </c>
    </row>
    <row r="2892" spans="3:7" x14ac:dyDescent="0.25">
      <c r="C2892" s="26" t="s">
        <v>5372</v>
      </c>
      <c r="D2892" s="27">
        <v>2613</v>
      </c>
      <c r="E2892" s="24"/>
      <c r="F2892" s="24"/>
      <c r="G2892" s="27" t="s">
        <v>34</v>
      </c>
    </row>
    <row r="2893" spans="3:7" x14ac:dyDescent="0.25">
      <c r="C2893" s="26" t="s">
        <v>5371</v>
      </c>
      <c r="D2893" s="27">
        <v>1919</v>
      </c>
      <c r="E2893" s="24"/>
      <c r="F2893" s="24"/>
      <c r="G2893" s="27" t="s">
        <v>36</v>
      </c>
    </row>
    <row r="2894" spans="3:7" x14ac:dyDescent="0.25">
      <c r="C2894" s="26" t="s">
        <v>5370</v>
      </c>
      <c r="D2894" s="27">
        <v>1069</v>
      </c>
      <c r="E2894" s="24"/>
      <c r="F2894" s="24"/>
      <c r="G2894" s="27" t="s">
        <v>35</v>
      </c>
    </row>
    <row r="2895" spans="3:7" x14ac:dyDescent="0.25">
      <c r="C2895" s="26" t="s">
        <v>5369</v>
      </c>
      <c r="D2895" s="27">
        <v>2087</v>
      </c>
      <c r="E2895" s="24"/>
      <c r="F2895" s="24">
        <v>-5</v>
      </c>
      <c r="G2895" s="27" t="s">
        <v>36</v>
      </c>
    </row>
    <row r="2896" spans="3:7" x14ac:dyDescent="0.25">
      <c r="C2896" s="26" t="s">
        <v>5368</v>
      </c>
      <c r="D2896" s="27">
        <v>2169</v>
      </c>
      <c r="E2896" s="24"/>
      <c r="F2896" s="24"/>
      <c r="G2896" s="27" t="s">
        <v>34</v>
      </c>
    </row>
    <row r="2897" spans="3:7" x14ac:dyDescent="0.25">
      <c r="C2897" s="26" t="s">
        <v>5367</v>
      </c>
      <c r="D2897" s="27">
        <v>2082</v>
      </c>
      <c r="E2897" s="24"/>
      <c r="F2897" s="24"/>
      <c r="G2897" s="27" t="s">
        <v>36</v>
      </c>
    </row>
    <row r="2898" spans="3:7" x14ac:dyDescent="0.25">
      <c r="C2898" s="26" t="s">
        <v>5366</v>
      </c>
      <c r="D2898" s="27">
        <v>3968</v>
      </c>
      <c r="E2898" s="24"/>
      <c r="F2898" s="24"/>
      <c r="G2898" s="27" t="s">
        <v>37</v>
      </c>
    </row>
    <row r="2899" spans="3:7" x14ac:dyDescent="0.25">
      <c r="C2899" s="26" t="s">
        <v>5365</v>
      </c>
      <c r="D2899" s="27">
        <v>1693</v>
      </c>
      <c r="E2899" s="24"/>
      <c r="F2899" s="24"/>
      <c r="G2899" s="27" t="s">
        <v>36</v>
      </c>
    </row>
    <row r="2900" spans="3:7" x14ac:dyDescent="0.25">
      <c r="C2900" s="26" t="s">
        <v>5364</v>
      </c>
      <c r="D2900" s="27">
        <v>967</v>
      </c>
      <c r="E2900" s="24"/>
      <c r="F2900" s="24"/>
      <c r="G2900" s="27" t="s">
        <v>35</v>
      </c>
    </row>
    <row r="2901" spans="3:7" x14ac:dyDescent="0.25">
      <c r="C2901" s="26" t="s">
        <v>5363</v>
      </c>
      <c r="D2901" s="27">
        <v>1438</v>
      </c>
      <c r="E2901" s="24"/>
      <c r="F2901" s="24"/>
      <c r="G2901" s="27" t="s">
        <v>36</v>
      </c>
    </row>
    <row r="2902" spans="3:7" x14ac:dyDescent="0.25">
      <c r="C2902" s="26" t="s">
        <v>5362</v>
      </c>
      <c r="D2902" s="27">
        <v>2545</v>
      </c>
      <c r="E2902" s="24"/>
      <c r="F2902" s="24"/>
      <c r="G2902" s="27" t="s">
        <v>34</v>
      </c>
    </row>
    <row r="2903" spans="3:7" x14ac:dyDescent="0.25">
      <c r="C2903" s="26" t="s">
        <v>5361</v>
      </c>
      <c r="D2903" s="27">
        <v>2286</v>
      </c>
      <c r="E2903" s="24"/>
      <c r="F2903" s="24"/>
      <c r="G2903" s="27" t="s">
        <v>34</v>
      </c>
    </row>
    <row r="2904" spans="3:7" x14ac:dyDescent="0.25">
      <c r="C2904" s="26" t="s">
        <v>5360</v>
      </c>
      <c r="D2904" s="27">
        <v>2509</v>
      </c>
      <c r="E2904" s="24"/>
      <c r="F2904" s="24"/>
      <c r="G2904" s="27" t="s">
        <v>34</v>
      </c>
    </row>
    <row r="2905" spans="3:7" x14ac:dyDescent="0.25">
      <c r="C2905" s="26" t="s">
        <v>5359</v>
      </c>
      <c r="D2905" s="27">
        <v>2272</v>
      </c>
      <c r="E2905" s="24"/>
      <c r="F2905" s="24"/>
      <c r="G2905" s="27" t="s">
        <v>34</v>
      </c>
    </row>
    <row r="2906" spans="3:7" x14ac:dyDescent="0.25">
      <c r="C2906" s="26" t="s">
        <v>5358</v>
      </c>
      <c r="D2906" s="27">
        <v>3545</v>
      </c>
      <c r="E2906" s="24"/>
      <c r="F2906" s="24"/>
      <c r="G2906" s="27" t="s">
        <v>37</v>
      </c>
    </row>
    <row r="2907" spans="3:7" x14ac:dyDescent="0.25">
      <c r="C2907" s="26" t="s">
        <v>5357</v>
      </c>
      <c r="D2907" s="27">
        <v>2039</v>
      </c>
      <c r="E2907" s="24"/>
      <c r="F2907" s="24"/>
      <c r="G2907" s="27" t="s">
        <v>36</v>
      </c>
    </row>
    <row r="2908" spans="3:7" x14ac:dyDescent="0.25">
      <c r="C2908" s="26" t="s">
        <v>5356</v>
      </c>
      <c r="D2908" s="27">
        <v>4110</v>
      </c>
      <c r="E2908" s="24"/>
      <c r="F2908" s="24"/>
      <c r="G2908" s="27" t="s">
        <v>37</v>
      </c>
    </row>
    <row r="2909" spans="3:7" x14ac:dyDescent="0.25">
      <c r="C2909" s="26" t="s">
        <v>5355</v>
      </c>
      <c r="D2909" s="27">
        <v>3798</v>
      </c>
      <c r="E2909" s="24"/>
      <c r="F2909" s="24"/>
      <c r="G2909" s="27" t="s">
        <v>37</v>
      </c>
    </row>
    <row r="2910" spans="3:7" x14ac:dyDescent="0.25">
      <c r="C2910" s="26" t="s">
        <v>5354</v>
      </c>
      <c r="D2910" s="27">
        <v>3715</v>
      </c>
      <c r="E2910" s="24"/>
      <c r="F2910" s="24"/>
      <c r="G2910" s="27" t="s">
        <v>37</v>
      </c>
    </row>
    <row r="2911" spans="3:7" x14ac:dyDescent="0.25">
      <c r="C2911" s="26" t="s">
        <v>5353</v>
      </c>
      <c r="D2911" s="27">
        <v>3231</v>
      </c>
      <c r="E2911" s="24"/>
      <c r="F2911" s="24"/>
      <c r="G2911" s="27" t="s">
        <v>37</v>
      </c>
    </row>
    <row r="2912" spans="3:7" x14ac:dyDescent="0.25">
      <c r="C2912" s="26" t="s">
        <v>5352</v>
      </c>
      <c r="D2912" s="27">
        <v>3956</v>
      </c>
      <c r="E2912" s="24"/>
      <c r="F2912" s="24"/>
      <c r="G2912" s="27" t="s">
        <v>37</v>
      </c>
    </row>
    <row r="2913" spans="3:7" x14ac:dyDescent="0.25">
      <c r="C2913" s="26" t="s">
        <v>5351</v>
      </c>
      <c r="D2913" s="27">
        <v>2602</v>
      </c>
      <c r="E2913" s="24"/>
      <c r="F2913" s="24"/>
      <c r="G2913" s="27" t="s">
        <v>34</v>
      </c>
    </row>
    <row r="2914" spans="3:7" x14ac:dyDescent="0.25">
      <c r="C2914" s="26" t="s">
        <v>5350</v>
      </c>
      <c r="D2914" s="27">
        <v>2404</v>
      </c>
      <c r="E2914" s="24"/>
      <c r="F2914" s="24"/>
      <c r="G2914" s="27" t="s">
        <v>34</v>
      </c>
    </row>
    <row r="2915" spans="3:7" x14ac:dyDescent="0.25">
      <c r="C2915" s="26" t="s">
        <v>5349</v>
      </c>
      <c r="D2915" s="27">
        <v>1402</v>
      </c>
      <c r="E2915" s="24"/>
      <c r="F2915" s="24"/>
      <c r="G2915" s="27" t="s">
        <v>36</v>
      </c>
    </row>
    <row r="2916" spans="3:7" x14ac:dyDescent="0.25">
      <c r="C2916" s="26" t="s">
        <v>5348</v>
      </c>
      <c r="D2916" s="27">
        <v>3596</v>
      </c>
      <c r="E2916" s="24"/>
      <c r="F2916" s="24"/>
      <c r="G2916" s="27" t="s">
        <v>37</v>
      </c>
    </row>
    <row r="2917" spans="3:7" x14ac:dyDescent="0.25">
      <c r="C2917" s="26" t="s">
        <v>5347</v>
      </c>
      <c r="D2917" s="27">
        <v>2962</v>
      </c>
      <c r="E2917" s="24"/>
      <c r="F2917" s="24"/>
      <c r="G2917" s="27" t="s">
        <v>34</v>
      </c>
    </row>
    <row r="2918" spans="3:7" x14ac:dyDescent="0.25">
      <c r="C2918" s="26" t="s">
        <v>5346</v>
      </c>
      <c r="D2918" s="27">
        <v>1345</v>
      </c>
      <c r="E2918" s="24"/>
      <c r="F2918" s="24"/>
      <c r="G2918" s="27" t="s">
        <v>35</v>
      </c>
    </row>
    <row r="2919" spans="3:7" x14ac:dyDescent="0.25">
      <c r="C2919" s="26" t="s">
        <v>5345</v>
      </c>
      <c r="D2919" s="27">
        <v>2449</v>
      </c>
      <c r="E2919" s="24"/>
      <c r="F2919" s="24"/>
      <c r="G2919" s="27" t="s">
        <v>34</v>
      </c>
    </row>
    <row r="2920" spans="3:7" x14ac:dyDescent="0.25">
      <c r="C2920" s="26" t="s">
        <v>5344</v>
      </c>
      <c r="D2920" s="27">
        <v>2687</v>
      </c>
      <c r="E2920" s="24"/>
      <c r="F2920" s="24"/>
      <c r="G2920" s="27" t="s">
        <v>34</v>
      </c>
    </row>
    <row r="2921" spans="3:7" x14ac:dyDescent="0.25">
      <c r="C2921" s="26" t="s">
        <v>5343</v>
      </c>
      <c r="D2921" s="27">
        <v>2441</v>
      </c>
      <c r="E2921" s="24"/>
      <c r="F2921" s="24"/>
      <c r="G2921" s="27" t="s">
        <v>34</v>
      </c>
    </row>
    <row r="2922" spans="3:7" x14ac:dyDescent="0.25">
      <c r="C2922" s="26" t="s">
        <v>5342</v>
      </c>
      <c r="D2922" s="27">
        <v>1406</v>
      </c>
      <c r="E2922" s="24"/>
      <c r="F2922" s="24"/>
      <c r="G2922" s="27" t="s">
        <v>36</v>
      </c>
    </row>
    <row r="2923" spans="3:7" x14ac:dyDescent="0.25">
      <c r="C2923" s="26" t="s">
        <v>5341</v>
      </c>
      <c r="D2923" s="27">
        <v>2348</v>
      </c>
      <c r="E2923" s="24"/>
      <c r="F2923" s="24"/>
      <c r="G2923" s="27" t="s">
        <v>34</v>
      </c>
    </row>
    <row r="2924" spans="3:7" x14ac:dyDescent="0.25">
      <c r="C2924" s="26" t="s">
        <v>5340</v>
      </c>
      <c r="D2924" s="27">
        <v>2649</v>
      </c>
      <c r="E2924" s="24"/>
      <c r="F2924" s="24"/>
      <c r="G2924" s="27" t="s">
        <v>34</v>
      </c>
    </row>
    <row r="2925" spans="3:7" x14ac:dyDescent="0.25">
      <c r="C2925" s="26" t="s">
        <v>5339</v>
      </c>
      <c r="D2925" s="27">
        <v>2003</v>
      </c>
      <c r="E2925" s="24"/>
      <c r="F2925" s="24"/>
      <c r="G2925" s="27" t="s">
        <v>36</v>
      </c>
    </row>
    <row r="2926" spans="3:7" x14ac:dyDescent="0.25">
      <c r="C2926" s="26" t="s">
        <v>5338</v>
      </c>
      <c r="D2926" s="27">
        <v>2637</v>
      </c>
      <c r="E2926" s="24"/>
      <c r="F2926" s="24"/>
      <c r="G2926" s="27" t="s">
        <v>34</v>
      </c>
    </row>
    <row r="2927" spans="3:7" x14ac:dyDescent="0.25">
      <c r="C2927" s="26" t="s">
        <v>5337</v>
      </c>
      <c r="D2927" s="27">
        <v>2382</v>
      </c>
      <c r="E2927" s="24"/>
      <c r="F2927" s="24"/>
      <c r="G2927" s="27" t="s">
        <v>34</v>
      </c>
    </row>
    <row r="2928" spans="3:7" x14ac:dyDescent="0.25">
      <c r="C2928" s="26" t="s">
        <v>5336</v>
      </c>
      <c r="D2928" s="27">
        <v>2573</v>
      </c>
      <c r="E2928" s="24"/>
      <c r="F2928" s="24"/>
      <c r="G2928" s="27" t="s">
        <v>34</v>
      </c>
    </row>
    <row r="2929" spans="3:7" x14ac:dyDescent="0.25">
      <c r="C2929" s="26" t="s">
        <v>5335</v>
      </c>
      <c r="D2929" s="27">
        <v>2432</v>
      </c>
      <c r="E2929" s="24"/>
      <c r="F2929" s="24"/>
      <c r="G2929" s="27" t="s">
        <v>34</v>
      </c>
    </row>
    <row r="2930" spans="3:7" x14ac:dyDescent="0.25">
      <c r="C2930" s="26" t="s">
        <v>5334</v>
      </c>
      <c r="D2930" s="27">
        <v>2167</v>
      </c>
      <c r="E2930" s="24"/>
      <c r="F2930" s="24"/>
      <c r="G2930" s="27" t="s">
        <v>34</v>
      </c>
    </row>
    <row r="2931" spans="3:7" x14ac:dyDescent="0.25">
      <c r="C2931" s="26" t="s">
        <v>5333</v>
      </c>
      <c r="D2931" s="27">
        <v>4295</v>
      </c>
      <c r="E2931" s="24"/>
      <c r="F2931" s="24"/>
      <c r="G2931" s="27" t="s">
        <v>37</v>
      </c>
    </row>
    <row r="2932" spans="3:7" x14ac:dyDescent="0.25">
      <c r="C2932" s="26" t="s">
        <v>5332</v>
      </c>
      <c r="D2932" s="27">
        <v>3420</v>
      </c>
      <c r="E2932" s="24"/>
      <c r="F2932" s="24"/>
      <c r="G2932" s="27" t="s">
        <v>37</v>
      </c>
    </row>
    <row r="2933" spans="3:7" x14ac:dyDescent="0.25">
      <c r="C2933" s="26" t="s">
        <v>5331</v>
      </c>
      <c r="D2933" s="27">
        <v>3110</v>
      </c>
      <c r="E2933" s="24"/>
      <c r="F2933" s="24"/>
      <c r="G2933" s="27" t="s">
        <v>37</v>
      </c>
    </row>
    <row r="2934" spans="3:7" x14ac:dyDescent="0.25">
      <c r="C2934" s="26" t="s">
        <v>5330</v>
      </c>
      <c r="D2934" s="27">
        <v>3091</v>
      </c>
      <c r="E2934" s="24"/>
      <c r="F2934" s="24"/>
      <c r="G2934" s="27" t="s">
        <v>37</v>
      </c>
    </row>
    <row r="2935" spans="3:7" x14ac:dyDescent="0.25">
      <c r="C2935" s="26" t="s">
        <v>5329</v>
      </c>
      <c r="D2935" s="27">
        <v>1266</v>
      </c>
      <c r="E2935" s="24"/>
      <c r="F2935" s="24"/>
      <c r="G2935" s="27" t="s">
        <v>35</v>
      </c>
    </row>
    <row r="2936" spans="3:7" x14ac:dyDescent="0.25">
      <c r="C2936" s="26" t="s">
        <v>5328</v>
      </c>
      <c r="D2936" s="27">
        <v>1982</v>
      </c>
      <c r="E2936" s="24"/>
      <c r="F2936" s="24"/>
      <c r="G2936" s="27" t="s">
        <v>36</v>
      </c>
    </row>
    <row r="2937" spans="3:7" x14ac:dyDescent="0.25">
      <c r="C2937" s="26" t="s">
        <v>5327</v>
      </c>
      <c r="D2937" s="27">
        <v>1762</v>
      </c>
      <c r="E2937" s="24"/>
      <c r="F2937" s="24"/>
      <c r="G2937" s="27" t="s">
        <v>36</v>
      </c>
    </row>
    <row r="2938" spans="3:7" x14ac:dyDescent="0.25">
      <c r="C2938" s="26" t="s">
        <v>5326</v>
      </c>
      <c r="D2938" s="27">
        <v>2370</v>
      </c>
      <c r="E2938" s="24"/>
      <c r="F2938" s="24"/>
      <c r="G2938" s="27" t="s">
        <v>34</v>
      </c>
    </row>
    <row r="2939" spans="3:7" x14ac:dyDescent="0.25">
      <c r="C2939" s="26" t="s">
        <v>5325</v>
      </c>
      <c r="D2939" s="27">
        <v>1670</v>
      </c>
      <c r="E2939" s="24"/>
      <c r="F2939" s="24"/>
      <c r="G2939" s="27" t="s">
        <v>36</v>
      </c>
    </row>
    <row r="2940" spans="3:7" x14ac:dyDescent="0.25">
      <c r="C2940" s="26" t="s">
        <v>5324</v>
      </c>
      <c r="D2940" s="27">
        <v>1830</v>
      </c>
      <c r="E2940" s="24"/>
      <c r="F2940" s="24"/>
      <c r="G2940" s="27" t="s">
        <v>36</v>
      </c>
    </row>
    <row r="2941" spans="3:7" x14ac:dyDescent="0.25">
      <c r="C2941" s="26" t="s">
        <v>5323</v>
      </c>
      <c r="D2941" s="27">
        <v>1269</v>
      </c>
      <c r="E2941" s="24"/>
      <c r="F2941" s="24"/>
      <c r="G2941" s="27" t="s">
        <v>35</v>
      </c>
    </row>
    <row r="2942" spans="3:7" x14ac:dyDescent="0.25">
      <c r="C2942" s="26" t="s">
        <v>5322</v>
      </c>
      <c r="D2942" s="27">
        <v>2685</v>
      </c>
      <c r="E2942" s="24"/>
      <c r="F2942" s="24"/>
      <c r="G2942" s="27" t="s">
        <v>34</v>
      </c>
    </row>
    <row r="2943" spans="3:7" x14ac:dyDescent="0.25">
      <c r="C2943" s="26" t="s">
        <v>5321</v>
      </c>
      <c r="D2943" s="27">
        <v>1910</v>
      </c>
      <c r="E2943" s="24"/>
      <c r="F2943" s="24"/>
      <c r="G2943" s="27" t="s">
        <v>36</v>
      </c>
    </row>
    <row r="2944" spans="3:7" x14ac:dyDescent="0.25">
      <c r="C2944" s="26" t="s">
        <v>5320</v>
      </c>
      <c r="D2944" s="27">
        <v>1191</v>
      </c>
      <c r="E2944" s="24"/>
      <c r="F2944" s="24"/>
      <c r="G2944" s="27" t="s">
        <v>35</v>
      </c>
    </row>
    <row r="2945" spans="3:7" x14ac:dyDescent="0.25">
      <c r="C2945" s="26" t="s">
        <v>5319</v>
      </c>
      <c r="D2945" s="27">
        <v>1286</v>
      </c>
      <c r="E2945" s="24"/>
      <c r="F2945" s="24"/>
      <c r="G2945" s="27" t="s">
        <v>35</v>
      </c>
    </row>
    <row r="2946" spans="3:7" x14ac:dyDescent="0.25">
      <c r="C2946" s="26" t="s">
        <v>5318</v>
      </c>
      <c r="D2946" s="27">
        <v>1674</v>
      </c>
      <c r="E2946" s="24"/>
      <c r="F2946" s="24"/>
      <c r="G2946" s="27" t="s">
        <v>36</v>
      </c>
    </row>
    <row r="2947" spans="3:7" x14ac:dyDescent="0.25">
      <c r="C2947" s="26" t="s">
        <v>5317</v>
      </c>
      <c r="D2947" s="27">
        <v>1355</v>
      </c>
      <c r="E2947" s="24"/>
      <c r="F2947" s="24"/>
      <c r="G2947" s="27" t="s">
        <v>35</v>
      </c>
    </row>
    <row r="2948" spans="3:7" x14ac:dyDescent="0.25">
      <c r="C2948" s="26" t="s">
        <v>5316</v>
      </c>
      <c r="D2948" s="27">
        <v>1262</v>
      </c>
      <c r="E2948" s="24"/>
      <c r="F2948" s="24"/>
      <c r="G2948" s="27" t="s">
        <v>35</v>
      </c>
    </row>
    <row r="2949" spans="3:7" x14ac:dyDescent="0.25">
      <c r="C2949" s="26" t="s">
        <v>5315</v>
      </c>
      <c r="D2949" s="27">
        <v>1100</v>
      </c>
      <c r="E2949" s="24"/>
      <c r="F2949" s="24"/>
      <c r="G2949" s="27" t="s">
        <v>35</v>
      </c>
    </row>
    <row r="2950" spans="3:7" x14ac:dyDescent="0.25">
      <c r="C2950" s="26" t="s">
        <v>5314</v>
      </c>
      <c r="D2950" s="27">
        <v>1249</v>
      </c>
      <c r="E2950" s="24"/>
      <c r="F2950" s="24"/>
      <c r="G2950" s="27" t="s">
        <v>35</v>
      </c>
    </row>
    <row r="2951" spans="3:7" x14ac:dyDescent="0.25">
      <c r="C2951" s="26" t="s">
        <v>5313</v>
      </c>
      <c r="D2951" s="27">
        <v>2583</v>
      </c>
      <c r="E2951" s="24"/>
      <c r="F2951" s="24"/>
      <c r="G2951" s="27" t="s">
        <v>34</v>
      </c>
    </row>
    <row r="2952" spans="3:7" x14ac:dyDescent="0.25">
      <c r="C2952" s="26" t="s">
        <v>5312</v>
      </c>
      <c r="D2952" s="27">
        <v>2715</v>
      </c>
      <c r="E2952" s="24"/>
      <c r="F2952" s="24"/>
      <c r="G2952" s="27" t="s">
        <v>34</v>
      </c>
    </row>
    <row r="2953" spans="3:7" x14ac:dyDescent="0.25">
      <c r="C2953" s="26" t="s">
        <v>5311</v>
      </c>
      <c r="D2953" s="27">
        <v>1818</v>
      </c>
      <c r="E2953" s="24"/>
      <c r="F2953" s="24"/>
      <c r="G2953" s="27" t="s">
        <v>36</v>
      </c>
    </row>
    <row r="2954" spans="3:7" x14ac:dyDescent="0.25">
      <c r="C2954" s="26" t="s">
        <v>5310</v>
      </c>
      <c r="D2954" s="27">
        <v>1776</v>
      </c>
      <c r="E2954" s="24"/>
      <c r="F2954" s="24"/>
      <c r="G2954" s="27" t="s">
        <v>36</v>
      </c>
    </row>
    <row r="2955" spans="3:7" x14ac:dyDescent="0.25">
      <c r="C2955" s="26" t="s">
        <v>5309</v>
      </c>
      <c r="D2955" s="27">
        <v>3720</v>
      </c>
      <c r="E2955" s="24"/>
      <c r="F2955" s="24"/>
      <c r="G2955" s="27" t="s">
        <v>37</v>
      </c>
    </row>
    <row r="2956" spans="3:7" x14ac:dyDescent="0.25">
      <c r="C2956" s="26" t="s">
        <v>5308</v>
      </c>
      <c r="D2956" s="27">
        <v>2466</v>
      </c>
      <c r="E2956" s="24"/>
      <c r="F2956" s="24"/>
      <c r="G2956" s="27" t="s">
        <v>34</v>
      </c>
    </row>
    <row r="2957" spans="3:7" x14ac:dyDescent="0.25">
      <c r="C2957" s="26" t="s">
        <v>5307</v>
      </c>
      <c r="D2957" s="27">
        <v>2701</v>
      </c>
      <c r="E2957" s="24"/>
      <c r="F2957" s="24"/>
      <c r="G2957" s="27" t="s">
        <v>34</v>
      </c>
    </row>
    <row r="2958" spans="3:7" x14ac:dyDescent="0.25">
      <c r="C2958" s="26" t="s">
        <v>5306</v>
      </c>
      <c r="D2958" s="27">
        <v>2804</v>
      </c>
      <c r="E2958" s="24"/>
      <c r="F2958" s="24"/>
      <c r="G2958" s="27" t="s">
        <v>34</v>
      </c>
    </row>
    <row r="2959" spans="3:7" x14ac:dyDescent="0.25">
      <c r="C2959" s="26" t="s">
        <v>5305</v>
      </c>
      <c r="D2959" s="27">
        <v>3826</v>
      </c>
      <c r="E2959" s="24"/>
      <c r="F2959" s="24"/>
      <c r="G2959" s="27" t="s">
        <v>37</v>
      </c>
    </row>
    <row r="2960" spans="3:7" x14ac:dyDescent="0.25">
      <c r="C2960" s="26" t="s">
        <v>5304</v>
      </c>
      <c r="D2960" s="27">
        <v>3245</v>
      </c>
      <c r="E2960" s="24"/>
      <c r="F2960" s="24"/>
      <c r="G2960" s="27" t="s">
        <v>37</v>
      </c>
    </row>
    <row r="2961" spans="3:7" x14ac:dyDescent="0.25">
      <c r="C2961" s="26" t="s">
        <v>5303</v>
      </c>
      <c r="D2961" s="27">
        <v>3972</v>
      </c>
      <c r="E2961" s="24"/>
      <c r="F2961" s="24"/>
      <c r="G2961" s="27" t="s">
        <v>37</v>
      </c>
    </row>
    <row r="2962" spans="3:7" x14ac:dyDescent="0.25">
      <c r="C2962" s="26" t="s">
        <v>5302</v>
      </c>
      <c r="D2962" s="27">
        <v>2115</v>
      </c>
      <c r="E2962" s="24"/>
      <c r="F2962" s="24"/>
      <c r="G2962" s="27" t="s">
        <v>34</v>
      </c>
    </row>
    <row r="2963" spans="3:7" x14ac:dyDescent="0.25">
      <c r="C2963" s="26" t="s">
        <v>5301</v>
      </c>
      <c r="D2963" s="27">
        <v>1751</v>
      </c>
      <c r="E2963" s="24"/>
      <c r="F2963" s="24"/>
      <c r="G2963" s="27" t="s">
        <v>36</v>
      </c>
    </row>
    <row r="2964" spans="3:7" x14ac:dyDescent="0.25">
      <c r="C2964" s="26" t="s">
        <v>5300</v>
      </c>
      <c r="D2964" s="27">
        <v>2410</v>
      </c>
      <c r="E2964" s="24"/>
      <c r="F2964" s="24"/>
      <c r="G2964" s="27" t="s">
        <v>34</v>
      </c>
    </row>
    <row r="2965" spans="3:7" x14ac:dyDescent="0.25">
      <c r="C2965" s="26" t="s">
        <v>5299</v>
      </c>
      <c r="D2965" s="27">
        <v>1915</v>
      </c>
      <c r="E2965" s="24"/>
      <c r="F2965" s="24"/>
      <c r="G2965" s="27" t="s">
        <v>36</v>
      </c>
    </row>
    <row r="2966" spans="3:7" x14ac:dyDescent="0.25">
      <c r="C2966" s="26" t="s">
        <v>5298</v>
      </c>
      <c r="D2966" s="27">
        <v>1008</v>
      </c>
      <c r="E2966" s="24"/>
      <c r="F2966" s="24"/>
      <c r="G2966" s="27" t="s">
        <v>35</v>
      </c>
    </row>
    <row r="2967" spans="3:7" x14ac:dyDescent="0.25">
      <c r="C2967" s="26" t="s">
        <v>5297</v>
      </c>
      <c r="D2967" s="27">
        <v>1105</v>
      </c>
      <c r="E2967" s="24"/>
      <c r="F2967" s="24"/>
      <c r="G2967" s="27" t="s">
        <v>35</v>
      </c>
    </row>
    <row r="2968" spans="3:7" x14ac:dyDescent="0.25">
      <c r="C2968" s="26" t="s">
        <v>5296</v>
      </c>
      <c r="D2968" s="27">
        <v>2411</v>
      </c>
      <c r="E2968" s="24"/>
      <c r="F2968" s="24"/>
      <c r="G2968" s="27" t="s">
        <v>34</v>
      </c>
    </row>
    <row r="2969" spans="3:7" x14ac:dyDescent="0.25">
      <c r="C2969" s="26" t="s">
        <v>5295</v>
      </c>
      <c r="D2969" s="27">
        <v>1589</v>
      </c>
      <c r="E2969" s="24"/>
      <c r="F2969" s="24"/>
      <c r="G2969" s="27" t="s">
        <v>36</v>
      </c>
    </row>
    <row r="2970" spans="3:7" x14ac:dyDescent="0.25">
      <c r="C2970" s="26" t="s">
        <v>5294</v>
      </c>
      <c r="D2970" s="27">
        <v>2823</v>
      </c>
      <c r="E2970" s="24"/>
      <c r="F2970" s="24"/>
      <c r="G2970" s="27" t="s">
        <v>34</v>
      </c>
    </row>
    <row r="2971" spans="3:7" x14ac:dyDescent="0.25">
      <c r="C2971" s="26" t="s">
        <v>5293</v>
      </c>
      <c r="D2971" s="27">
        <v>1783</v>
      </c>
      <c r="E2971" s="24"/>
      <c r="F2971" s="24"/>
      <c r="G2971" s="27" t="s">
        <v>36</v>
      </c>
    </row>
    <row r="2972" spans="3:7" x14ac:dyDescent="0.25">
      <c r="C2972" s="26" t="s">
        <v>5292</v>
      </c>
      <c r="D2972" s="27">
        <v>2671</v>
      </c>
      <c r="E2972" s="24"/>
      <c r="F2972" s="24"/>
      <c r="G2972" s="27" t="s">
        <v>34</v>
      </c>
    </row>
    <row r="2973" spans="3:7" x14ac:dyDescent="0.25">
      <c r="C2973" s="26" t="s">
        <v>5291</v>
      </c>
      <c r="D2973" s="27">
        <v>2785</v>
      </c>
      <c r="E2973" s="24"/>
      <c r="F2973" s="24"/>
      <c r="G2973" s="27" t="s">
        <v>34</v>
      </c>
    </row>
    <row r="2974" spans="3:7" x14ac:dyDescent="0.25">
      <c r="C2974" s="26" t="s">
        <v>5290</v>
      </c>
      <c r="D2974" s="27">
        <v>1101</v>
      </c>
      <c r="E2974" s="24"/>
      <c r="F2974" s="24"/>
      <c r="G2974" s="27" t="s">
        <v>35</v>
      </c>
    </row>
    <row r="2975" spans="3:7" x14ac:dyDescent="0.25">
      <c r="C2975" s="26" t="s">
        <v>5289</v>
      </c>
      <c r="D2975" s="27">
        <v>2664</v>
      </c>
      <c r="E2975" s="24"/>
      <c r="F2975" s="24"/>
      <c r="G2975" s="27" t="s">
        <v>34</v>
      </c>
    </row>
    <row r="2976" spans="3:7" x14ac:dyDescent="0.25">
      <c r="C2976" s="26" t="s">
        <v>5288</v>
      </c>
      <c r="D2976" s="27">
        <v>1596</v>
      </c>
      <c r="E2976" s="24"/>
      <c r="F2976" s="24"/>
      <c r="G2976" s="27" t="s">
        <v>36</v>
      </c>
    </row>
    <row r="2977" spans="3:7" x14ac:dyDescent="0.25">
      <c r="C2977" s="26" t="s">
        <v>5287</v>
      </c>
      <c r="D2977" s="27">
        <v>3235</v>
      </c>
      <c r="E2977" s="24"/>
      <c r="F2977" s="24"/>
      <c r="G2977" s="27" t="s">
        <v>37</v>
      </c>
    </row>
    <row r="2978" spans="3:7" x14ac:dyDescent="0.25">
      <c r="C2978" s="26" t="s">
        <v>5286</v>
      </c>
      <c r="D2978" s="27">
        <v>2759</v>
      </c>
      <c r="E2978" s="24"/>
      <c r="F2978" s="24"/>
      <c r="G2978" s="27" t="s">
        <v>34</v>
      </c>
    </row>
    <row r="2979" spans="3:7" x14ac:dyDescent="0.25">
      <c r="C2979" s="26" t="s">
        <v>5285</v>
      </c>
      <c r="D2979" s="27">
        <v>2492</v>
      </c>
      <c r="E2979" s="24"/>
      <c r="F2979" s="24">
        <v>0</v>
      </c>
      <c r="G2979" s="27" t="s">
        <v>34</v>
      </c>
    </row>
    <row r="2980" spans="3:7" x14ac:dyDescent="0.25">
      <c r="C2980" s="26" t="s">
        <v>5284</v>
      </c>
      <c r="D2980" s="27">
        <v>2256</v>
      </c>
      <c r="E2980" s="24"/>
      <c r="F2980" s="24"/>
      <c r="G2980" s="27" t="s">
        <v>34</v>
      </c>
    </row>
    <row r="2981" spans="3:7" x14ac:dyDescent="0.25">
      <c r="C2981" s="26" t="s">
        <v>5283</v>
      </c>
      <c r="D2981" s="27">
        <v>2196</v>
      </c>
      <c r="E2981" s="24"/>
      <c r="F2981" s="24"/>
      <c r="G2981" s="27" t="s">
        <v>34</v>
      </c>
    </row>
    <row r="2982" spans="3:7" x14ac:dyDescent="0.25">
      <c r="C2982" s="26" t="s">
        <v>5282</v>
      </c>
      <c r="D2982" s="27">
        <v>2539</v>
      </c>
      <c r="E2982" s="24"/>
      <c r="F2982" s="24"/>
      <c r="G2982" s="27" t="s">
        <v>34</v>
      </c>
    </row>
    <row r="2983" spans="3:7" x14ac:dyDescent="0.25">
      <c r="C2983" s="26" t="s">
        <v>5281</v>
      </c>
      <c r="D2983" s="27">
        <v>2815</v>
      </c>
      <c r="E2983" s="24"/>
      <c r="F2983" s="24"/>
      <c r="G2983" s="27" t="s">
        <v>34</v>
      </c>
    </row>
    <row r="2984" spans="3:7" x14ac:dyDescent="0.25">
      <c r="C2984" s="26" t="s">
        <v>5280</v>
      </c>
      <c r="D2984" s="27">
        <v>2609</v>
      </c>
      <c r="E2984" s="24"/>
      <c r="F2984" s="24"/>
      <c r="G2984" s="27" t="s">
        <v>34</v>
      </c>
    </row>
    <row r="2985" spans="3:7" x14ac:dyDescent="0.25">
      <c r="C2985" s="26" t="s">
        <v>5279</v>
      </c>
      <c r="D2985" s="27">
        <v>2643</v>
      </c>
      <c r="E2985" s="24"/>
      <c r="F2985" s="24"/>
      <c r="G2985" s="27" t="s">
        <v>34</v>
      </c>
    </row>
    <row r="2986" spans="3:7" x14ac:dyDescent="0.25">
      <c r="C2986" s="26" t="s">
        <v>5278</v>
      </c>
      <c r="D2986" s="27">
        <v>1728</v>
      </c>
      <c r="E2986" s="24"/>
      <c r="F2986" s="24"/>
      <c r="G2986" s="27" t="s">
        <v>36</v>
      </c>
    </row>
    <row r="2987" spans="3:7" x14ac:dyDescent="0.25">
      <c r="C2987" s="26" t="s">
        <v>5277</v>
      </c>
      <c r="D2987" s="27">
        <v>3520</v>
      </c>
      <c r="E2987" s="24"/>
      <c r="F2987" s="24"/>
      <c r="G2987" s="27" t="s">
        <v>37</v>
      </c>
    </row>
    <row r="2988" spans="3:7" x14ac:dyDescent="0.25">
      <c r="C2988" s="26" t="s">
        <v>5276</v>
      </c>
      <c r="D2988" s="27">
        <v>2618</v>
      </c>
      <c r="E2988" s="24"/>
      <c r="F2988" s="24"/>
      <c r="G2988" s="27" t="s">
        <v>34</v>
      </c>
    </row>
    <row r="2989" spans="3:7" x14ac:dyDescent="0.25">
      <c r="C2989" s="26" t="s">
        <v>5275</v>
      </c>
      <c r="D2989" s="27">
        <v>2533</v>
      </c>
      <c r="E2989" s="24"/>
      <c r="F2989" s="24"/>
      <c r="G2989" s="27" t="s">
        <v>34</v>
      </c>
    </row>
    <row r="2990" spans="3:7" x14ac:dyDescent="0.25">
      <c r="C2990" s="26" t="s">
        <v>5274</v>
      </c>
      <c r="D2990" s="27">
        <v>4264</v>
      </c>
      <c r="E2990" s="24"/>
      <c r="F2990" s="24"/>
      <c r="G2990" s="27" t="s">
        <v>37</v>
      </c>
    </row>
    <row r="2991" spans="3:7" x14ac:dyDescent="0.25">
      <c r="C2991" s="26" t="s">
        <v>5273</v>
      </c>
      <c r="D2991" s="27">
        <v>2021</v>
      </c>
      <c r="E2991" s="24"/>
      <c r="F2991" s="24"/>
      <c r="G2991" s="27" t="s">
        <v>36</v>
      </c>
    </row>
    <row r="2992" spans="3:7" x14ac:dyDescent="0.25">
      <c r="C2992" s="26" t="s">
        <v>5272</v>
      </c>
      <c r="D2992" s="27">
        <v>642</v>
      </c>
      <c r="E2992" s="24"/>
      <c r="F2992" s="24"/>
      <c r="G2992" s="27" t="s">
        <v>38</v>
      </c>
    </row>
    <row r="2993" spans="3:7" x14ac:dyDescent="0.25">
      <c r="C2993" s="26" t="s">
        <v>5271</v>
      </c>
      <c r="D2993" s="27">
        <v>874</v>
      </c>
      <c r="E2993" s="24"/>
      <c r="F2993" s="24"/>
      <c r="G2993" s="27" t="s">
        <v>38</v>
      </c>
    </row>
    <row r="2994" spans="3:7" x14ac:dyDescent="0.25">
      <c r="C2994" s="26" t="s">
        <v>5270</v>
      </c>
      <c r="D2994" s="27">
        <v>1543</v>
      </c>
      <c r="E2994" s="24"/>
      <c r="F2994" s="24"/>
      <c r="G2994" s="27" t="s">
        <v>36</v>
      </c>
    </row>
    <row r="2995" spans="3:7" x14ac:dyDescent="0.25">
      <c r="C2995" s="26" t="s">
        <v>5269</v>
      </c>
      <c r="D2995" s="27">
        <v>1107</v>
      </c>
      <c r="E2995" s="24"/>
      <c r="F2995" s="24"/>
      <c r="G2995" s="27" t="s">
        <v>35</v>
      </c>
    </row>
    <row r="2996" spans="3:7" x14ac:dyDescent="0.25">
      <c r="C2996" s="26" t="s">
        <v>5268</v>
      </c>
      <c r="D2996" s="27">
        <v>1562</v>
      </c>
      <c r="E2996" s="24"/>
      <c r="F2996" s="24"/>
      <c r="G2996" s="27" t="s">
        <v>36</v>
      </c>
    </row>
    <row r="2997" spans="3:7" x14ac:dyDescent="0.25">
      <c r="C2997" s="26" t="s">
        <v>5267</v>
      </c>
      <c r="D2997" s="27">
        <v>2464</v>
      </c>
      <c r="E2997" s="24"/>
      <c r="F2997" s="24"/>
      <c r="G2997" s="27" t="s">
        <v>34</v>
      </c>
    </row>
    <row r="2998" spans="3:7" x14ac:dyDescent="0.25">
      <c r="C2998" s="26" t="s">
        <v>5266</v>
      </c>
      <c r="D2998" s="27">
        <v>3064</v>
      </c>
      <c r="E2998" s="24"/>
      <c r="F2998" s="24"/>
      <c r="G2998" s="27" t="s">
        <v>37</v>
      </c>
    </row>
    <row r="2999" spans="3:7" x14ac:dyDescent="0.25">
      <c r="C2999" s="26" t="s">
        <v>5265</v>
      </c>
      <c r="D2999" s="27">
        <v>1583</v>
      </c>
      <c r="E2999" s="24"/>
      <c r="F2999" s="24"/>
      <c r="G2999" s="27" t="s">
        <v>36</v>
      </c>
    </row>
    <row r="3000" spans="3:7" x14ac:dyDescent="0.25">
      <c r="C3000" s="26" t="s">
        <v>5264</v>
      </c>
      <c r="D3000" s="27">
        <v>2389</v>
      </c>
      <c r="E3000" s="24"/>
      <c r="F3000" s="24"/>
      <c r="G3000" s="27" t="s">
        <v>34</v>
      </c>
    </row>
    <row r="3001" spans="3:7" x14ac:dyDescent="0.25">
      <c r="C3001" s="26" t="s">
        <v>5263</v>
      </c>
      <c r="D3001" s="27">
        <v>2734</v>
      </c>
      <c r="E3001" s="24"/>
      <c r="F3001" s="24"/>
      <c r="G3001" s="27" t="s">
        <v>34</v>
      </c>
    </row>
    <row r="3002" spans="3:7" x14ac:dyDescent="0.25">
      <c r="C3002" s="26" t="s">
        <v>5262</v>
      </c>
      <c r="D3002" s="27">
        <v>2114</v>
      </c>
      <c r="E3002" s="24"/>
      <c r="F3002" s="24"/>
      <c r="G3002" s="27" t="s">
        <v>34</v>
      </c>
    </row>
    <row r="3003" spans="3:7" x14ac:dyDescent="0.25">
      <c r="C3003" s="26" t="s">
        <v>5261</v>
      </c>
      <c r="D3003" s="27">
        <v>3803</v>
      </c>
      <c r="E3003" s="24"/>
      <c r="F3003" s="24"/>
      <c r="G3003" s="27" t="s">
        <v>37</v>
      </c>
    </row>
    <row r="3004" spans="3:7" x14ac:dyDescent="0.25">
      <c r="C3004" s="26" t="s">
        <v>5260</v>
      </c>
      <c r="D3004" s="27">
        <v>2389</v>
      </c>
      <c r="E3004" s="24"/>
      <c r="F3004" s="24"/>
      <c r="G3004" s="27" t="s">
        <v>34</v>
      </c>
    </row>
    <row r="3005" spans="3:7" x14ac:dyDescent="0.25">
      <c r="C3005" s="26" t="s">
        <v>5259</v>
      </c>
      <c r="D3005" s="27">
        <v>1940</v>
      </c>
      <c r="E3005" s="24"/>
      <c r="F3005" s="24"/>
      <c r="G3005" s="27" t="s">
        <v>36</v>
      </c>
    </row>
    <row r="3006" spans="3:7" x14ac:dyDescent="0.25">
      <c r="C3006" s="26" t="s">
        <v>5258</v>
      </c>
      <c r="D3006" s="27">
        <v>938</v>
      </c>
      <c r="E3006" s="24"/>
      <c r="F3006" s="24"/>
      <c r="G3006" s="27" t="s">
        <v>35</v>
      </c>
    </row>
    <row r="3007" spans="3:7" x14ac:dyDescent="0.25">
      <c r="C3007" s="26" t="s">
        <v>5257</v>
      </c>
      <c r="D3007" s="27">
        <v>808</v>
      </c>
      <c r="E3007" s="24"/>
      <c r="F3007" s="24"/>
      <c r="G3007" s="27" t="s">
        <v>38</v>
      </c>
    </row>
    <row r="3008" spans="3:7" x14ac:dyDescent="0.25">
      <c r="C3008" s="26" t="s">
        <v>5256</v>
      </c>
      <c r="D3008" s="27">
        <v>2404</v>
      </c>
      <c r="E3008" s="24"/>
      <c r="F3008" s="24"/>
      <c r="G3008" s="27" t="s">
        <v>34</v>
      </c>
    </row>
    <row r="3009" spans="3:7" x14ac:dyDescent="0.25">
      <c r="C3009" s="26" t="s">
        <v>5255</v>
      </c>
      <c r="D3009" s="27">
        <v>2983</v>
      </c>
      <c r="E3009" s="24"/>
      <c r="F3009" s="24"/>
      <c r="G3009" s="27" t="s">
        <v>34</v>
      </c>
    </row>
    <row r="3010" spans="3:7" x14ac:dyDescent="0.25">
      <c r="C3010" s="26" t="s">
        <v>5254</v>
      </c>
      <c r="D3010" s="27">
        <v>2763</v>
      </c>
      <c r="E3010" s="24"/>
      <c r="F3010" s="24"/>
      <c r="G3010" s="27" t="s">
        <v>34</v>
      </c>
    </row>
    <row r="3011" spans="3:7" x14ac:dyDescent="0.25">
      <c r="C3011" s="26" t="s">
        <v>5253</v>
      </c>
      <c r="D3011" s="27">
        <v>2202</v>
      </c>
      <c r="E3011" s="24"/>
      <c r="F3011" s="24"/>
      <c r="G3011" s="27" t="s">
        <v>34</v>
      </c>
    </row>
    <row r="3012" spans="3:7" x14ac:dyDescent="0.25">
      <c r="C3012" s="26" t="s">
        <v>5252</v>
      </c>
      <c r="D3012" s="27">
        <v>1649</v>
      </c>
      <c r="E3012" s="24"/>
      <c r="F3012" s="24"/>
      <c r="G3012" s="27" t="s">
        <v>36</v>
      </c>
    </row>
    <row r="3013" spans="3:7" x14ac:dyDescent="0.25">
      <c r="C3013" s="26" t="s">
        <v>5251</v>
      </c>
      <c r="D3013" s="27">
        <v>1100</v>
      </c>
      <c r="E3013" s="24"/>
      <c r="F3013" s="24"/>
      <c r="G3013" s="27" t="s">
        <v>35</v>
      </c>
    </row>
    <row r="3014" spans="3:7" x14ac:dyDescent="0.25">
      <c r="C3014" s="26" t="s">
        <v>5250</v>
      </c>
      <c r="D3014" s="27">
        <v>1605</v>
      </c>
      <c r="E3014" s="24"/>
      <c r="F3014" s="24"/>
      <c r="G3014" s="27" t="s">
        <v>36</v>
      </c>
    </row>
    <row r="3015" spans="3:7" x14ac:dyDescent="0.25">
      <c r="C3015" s="26" t="s">
        <v>5249</v>
      </c>
      <c r="D3015" s="27">
        <v>2206</v>
      </c>
      <c r="E3015" s="24"/>
      <c r="F3015" s="24"/>
      <c r="G3015" s="27" t="s">
        <v>34</v>
      </c>
    </row>
    <row r="3016" spans="3:7" x14ac:dyDescent="0.25">
      <c r="C3016" s="26" t="s">
        <v>5248</v>
      </c>
      <c r="D3016" s="27">
        <v>2451</v>
      </c>
      <c r="E3016" s="24"/>
      <c r="F3016" s="24"/>
      <c r="G3016" s="27" t="s">
        <v>34</v>
      </c>
    </row>
    <row r="3017" spans="3:7" x14ac:dyDescent="0.25">
      <c r="C3017" s="26" t="s">
        <v>5247</v>
      </c>
      <c r="D3017" s="27">
        <v>2338</v>
      </c>
      <c r="E3017" s="24"/>
      <c r="F3017" s="24"/>
      <c r="G3017" s="27" t="s">
        <v>34</v>
      </c>
    </row>
    <row r="3018" spans="3:7" x14ac:dyDescent="0.25">
      <c r="C3018" s="26" t="s">
        <v>5246</v>
      </c>
      <c r="D3018" s="27">
        <v>3508</v>
      </c>
      <c r="E3018" s="24"/>
      <c r="F3018" s="24"/>
      <c r="G3018" s="27" t="s">
        <v>37</v>
      </c>
    </row>
    <row r="3019" spans="3:7" x14ac:dyDescent="0.25">
      <c r="C3019" s="26" t="s">
        <v>5245</v>
      </c>
      <c r="D3019" s="27">
        <v>1958</v>
      </c>
      <c r="E3019" s="24"/>
      <c r="F3019" s="24"/>
      <c r="G3019" s="27" t="s">
        <v>36</v>
      </c>
    </row>
    <row r="3020" spans="3:7" x14ac:dyDescent="0.25">
      <c r="C3020" s="26" t="s">
        <v>5244</v>
      </c>
      <c r="D3020" s="27">
        <v>1929</v>
      </c>
      <c r="E3020" s="24"/>
      <c r="F3020" s="24"/>
      <c r="G3020" s="27" t="s">
        <v>36</v>
      </c>
    </row>
    <row r="3021" spans="3:7" x14ac:dyDescent="0.25">
      <c r="C3021" s="26" t="s">
        <v>5243</v>
      </c>
      <c r="D3021" s="27">
        <v>3844</v>
      </c>
      <c r="E3021" s="24"/>
      <c r="F3021" s="24"/>
      <c r="G3021" s="27" t="s">
        <v>37</v>
      </c>
    </row>
    <row r="3022" spans="3:7" x14ac:dyDescent="0.25">
      <c r="C3022" s="26" t="s">
        <v>5242</v>
      </c>
      <c r="D3022" s="27">
        <v>1977</v>
      </c>
      <c r="E3022" s="24"/>
      <c r="F3022" s="24"/>
      <c r="G3022" s="27" t="s">
        <v>36</v>
      </c>
    </row>
    <row r="3023" spans="3:7" x14ac:dyDescent="0.25">
      <c r="C3023" s="26" t="s">
        <v>5241</v>
      </c>
      <c r="D3023" s="27">
        <v>1201</v>
      </c>
      <c r="E3023" s="24"/>
      <c r="F3023" s="24"/>
      <c r="G3023" s="27" t="s">
        <v>35</v>
      </c>
    </row>
    <row r="3024" spans="3:7" x14ac:dyDescent="0.25">
      <c r="C3024" s="26" t="s">
        <v>5240</v>
      </c>
      <c r="D3024" s="27">
        <v>1224</v>
      </c>
      <c r="E3024" s="24"/>
      <c r="F3024" s="24"/>
      <c r="G3024" s="27" t="s">
        <v>35</v>
      </c>
    </row>
    <row r="3025" spans="3:7" x14ac:dyDescent="0.25">
      <c r="C3025" s="26" t="s">
        <v>5239</v>
      </c>
      <c r="D3025" s="27">
        <v>985</v>
      </c>
      <c r="E3025" s="24"/>
      <c r="F3025" s="24"/>
      <c r="G3025" s="27" t="s">
        <v>35</v>
      </c>
    </row>
    <row r="3026" spans="3:7" x14ac:dyDescent="0.25">
      <c r="C3026" s="26" t="s">
        <v>5238</v>
      </c>
      <c r="D3026" s="27">
        <v>2596</v>
      </c>
      <c r="E3026" s="24"/>
      <c r="F3026" s="24"/>
      <c r="G3026" s="27" t="s">
        <v>34</v>
      </c>
    </row>
    <row r="3027" spans="3:7" x14ac:dyDescent="0.25">
      <c r="C3027" s="26" t="s">
        <v>5237</v>
      </c>
      <c r="D3027" s="27">
        <v>2438</v>
      </c>
      <c r="E3027" s="24"/>
      <c r="F3027" s="24"/>
      <c r="G3027" s="27" t="s">
        <v>34</v>
      </c>
    </row>
    <row r="3028" spans="3:7" x14ac:dyDescent="0.25">
      <c r="C3028" s="26" t="s">
        <v>5236</v>
      </c>
      <c r="D3028" s="27">
        <v>2557</v>
      </c>
      <c r="E3028" s="24"/>
      <c r="F3028" s="24"/>
      <c r="G3028" s="27" t="s">
        <v>34</v>
      </c>
    </row>
    <row r="3029" spans="3:7" x14ac:dyDescent="0.25">
      <c r="C3029" s="26" t="s">
        <v>5235</v>
      </c>
      <c r="D3029" s="27">
        <v>2877</v>
      </c>
      <c r="E3029" s="24"/>
      <c r="F3029" s="24"/>
      <c r="G3029" s="27" t="s">
        <v>34</v>
      </c>
    </row>
    <row r="3030" spans="3:7" x14ac:dyDescent="0.25">
      <c r="C3030" s="26" t="s">
        <v>5234</v>
      </c>
      <c r="D3030" s="27">
        <v>1661</v>
      </c>
      <c r="E3030" s="24"/>
      <c r="F3030" s="24"/>
      <c r="G3030" s="27" t="s">
        <v>36</v>
      </c>
    </row>
    <row r="3031" spans="3:7" x14ac:dyDescent="0.25">
      <c r="C3031" s="26" t="s">
        <v>5233</v>
      </c>
      <c r="D3031" s="27">
        <v>2655</v>
      </c>
      <c r="E3031" s="24"/>
      <c r="F3031" s="24"/>
      <c r="G3031" s="27" t="s">
        <v>34</v>
      </c>
    </row>
    <row r="3032" spans="3:7" x14ac:dyDescent="0.25">
      <c r="C3032" s="26" t="s">
        <v>5232</v>
      </c>
      <c r="D3032" s="27">
        <v>2607</v>
      </c>
      <c r="E3032" s="24"/>
      <c r="F3032" s="24"/>
      <c r="G3032" s="27" t="s">
        <v>34</v>
      </c>
    </row>
    <row r="3033" spans="3:7" x14ac:dyDescent="0.25">
      <c r="C3033" s="26" t="s">
        <v>5231</v>
      </c>
      <c r="D3033" s="27">
        <v>2619</v>
      </c>
      <c r="E3033" s="24"/>
      <c r="F3033" s="24"/>
      <c r="G3033" s="27" t="s">
        <v>34</v>
      </c>
    </row>
    <row r="3034" spans="3:7" x14ac:dyDescent="0.25">
      <c r="C3034" s="26" t="s">
        <v>5230</v>
      </c>
      <c r="D3034" s="27">
        <v>2183</v>
      </c>
      <c r="E3034" s="24"/>
      <c r="F3034" s="24"/>
      <c r="G3034" s="27" t="s">
        <v>34</v>
      </c>
    </row>
    <row r="3035" spans="3:7" x14ac:dyDescent="0.25">
      <c r="C3035" s="26" t="s">
        <v>5229</v>
      </c>
      <c r="D3035" s="27">
        <v>1659</v>
      </c>
      <c r="E3035" s="24"/>
      <c r="F3035" s="24"/>
      <c r="G3035" s="27" t="s">
        <v>36</v>
      </c>
    </row>
    <row r="3036" spans="3:7" x14ac:dyDescent="0.25">
      <c r="C3036" s="26" t="s">
        <v>5228</v>
      </c>
      <c r="D3036" s="27">
        <v>2207</v>
      </c>
      <c r="E3036" s="24"/>
      <c r="F3036" s="24"/>
      <c r="G3036" s="27" t="s">
        <v>34</v>
      </c>
    </row>
    <row r="3037" spans="3:7" x14ac:dyDescent="0.25">
      <c r="C3037" s="26" t="s">
        <v>5227</v>
      </c>
      <c r="D3037" s="27">
        <v>2332</v>
      </c>
      <c r="E3037" s="24"/>
      <c r="F3037" s="24"/>
      <c r="G3037" s="27" t="s">
        <v>34</v>
      </c>
    </row>
    <row r="3038" spans="3:7" x14ac:dyDescent="0.25">
      <c r="C3038" s="26" t="s">
        <v>5226</v>
      </c>
      <c r="D3038" s="27">
        <v>2431</v>
      </c>
      <c r="E3038" s="24"/>
      <c r="F3038" s="24"/>
      <c r="G3038" s="27" t="s">
        <v>34</v>
      </c>
    </row>
    <row r="3039" spans="3:7" x14ac:dyDescent="0.25">
      <c r="C3039" s="26" t="s">
        <v>5225</v>
      </c>
      <c r="D3039" s="27">
        <v>2131</v>
      </c>
      <c r="E3039" s="24"/>
      <c r="F3039" s="24"/>
      <c r="G3039" s="27" t="s">
        <v>34</v>
      </c>
    </row>
    <row r="3040" spans="3:7" x14ac:dyDescent="0.25">
      <c r="C3040" s="26" t="s">
        <v>5224</v>
      </c>
      <c r="D3040" s="27">
        <v>4308</v>
      </c>
      <c r="E3040" s="24"/>
      <c r="F3040" s="24"/>
      <c r="G3040" s="27" t="s">
        <v>37</v>
      </c>
    </row>
    <row r="3041" spans="3:7" x14ac:dyDescent="0.25">
      <c r="C3041" s="26" t="s">
        <v>5223</v>
      </c>
      <c r="D3041" s="27">
        <v>999</v>
      </c>
      <c r="E3041" s="24"/>
      <c r="F3041" s="24"/>
      <c r="G3041" s="27" t="s">
        <v>35</v>
      </c>
    </row>
    <row r="3042" spans="3:7" x14ac:dyDescent="0.25">
      <c r="C3042" s="26" t="s">
        <v>5222</v>
      </c>
      <c r="D3042" s="27">
        <v>2739</v>
      </c>
      <c r="E3042" s="24"/>
      <c r="F3042" s="24"/>
      <c r="G3042" s="27" t="s">
        <v>34</v>
      </c>
    </row>
    <row r="3043" spans="3:7" x14ac:dyDescent="0.25">
      <c r="C3043" s="26" t="s">
        <v>5221</v>
      </c>
      <c r="D3043" s="27">
        <v>1290</v>
      </c>
      <c r="E3043" s="24"/>
      <c r="F3043" s="24"/>
      <c r="G3043" s="27" t="s">
        <v>35</v>
      </c>
    </row>
    <row r="3044" spans="3:7" x14ac:dyDescent="0.25">
      <c r="C3044" s="26" t="s">
        <v>5220</v>
      </c>
      <c r="D3044" s="27">
        <v>1787</v>
      </c>
      <c r="E3044" s="24"/>
      <c r="F3044" s="24"/>
      <c r="G3044" s="27" t="s">
        <v>36</v>
      </c>
    </row>
    <row r="3045" spans="3:7" x14ac:dyDescent="0.25">
      <c r="C3045" s="26" t="s">
        <v>5219</v>
      </c>
      <c r="D3045" s="27">
        <v>846</v>
      </c>
      <c r="E3045" s="24"/>
      <c r="F3045" s="24"/>
      <c r="G3045" s="27" t="s">
        <v>38</v>
      </c>
    </row>
    <row r="3046" spans="3:7" x14ac:dyDescent="0.25">
      <c r="C3046" s="26" t="s">
        <v>5218</v>
      </c>
      <c r="D3046" s="27">
        <v>2418</v>
      </c>
      <c r="E3046" s="24"/>
      <c r="F3046" s="24"/>
      <c r="G3046" s="27" t="s">
        <v>34</v>
      </c>
    </row>
    <row r="3047" spans="3:7" x14ac:dyDescent="0.25">
      <c r="C3047" s="26" t="s">
        <v>5217</v>
      </c>
      <c r="D3047" s="27">
        <v>2601</v>
      </c>
      <c r="E3047" s="24"/>
      <c r="F3047" s="24"/>
      <c r="G3047" s="27" t="s">
        <v>34</v>
      </c>
    </row>
    <row r="3048" spans="3:7" x14ac:dyDescent="0.25">
      <c r="C3048" s="26" t="s">
        <v>5216</v>
      </c>
      <c r="D3048" s="27">
        <v>2348</v>
      </c>
      <c r="E3048" s="24"/>
      <c r="F3048" s="24"/>
      <c r="G3048" s="27" t="s">
        <v>34</v>
      </c>
    </row>
    <row r="3049" spans="3:7" x14ac:dyDescent="0.25">
      <c r="C3049" s="26" t="s">
        <v>5215</v>
      </c>
      <c r="D3049" s="27">
        <v>2619</v>
      </c>
      <c r="E3049" s="24"/>
      <c r="F3049" s="24"/>
      <c r="G3049" s="27" t="s">
        <v>34</v>
      </c>
    </row>
    <row r="3050" spans="3:7" x14ac:dyDescent="0.25">
      <c r="C3050" s="26" t="s">
        <v>5214</v>
      </c>
      <c r="D3050" s="27">
        <v>2908</v>
      </c>
      <c r="E3050" s="24"/>
      <c r="F3050" s="24"/>
      <c r="G3050" s="27" t="s">
        <v>34</v>
      </c>
    </row>
    <row r="3051" spans="3:7" x14ac:dyDescent="0.25">
      <c r="C3051" s="26" t="s">
        <v>5213</v>
      </c>
      <c r="D3051" s="27">
        <v>2273</v>
      </c>
      <c r="E3051" s="24"/>
      <c r="F3051" s="24"/>
      <c r="G3051" s="27" t="s">
        <v>34</v>
      </c>
    </row>
    <row r="3052" spans="3:7" x14ac:dyDescent="0.25">
      <c r="C3052" s="26" t="s">
        <v>5212</v>
      </c>
      <c r="D3052" s="27">
        <v>1979</v>
      </c>
      <c r="E3052" s="24"/>
      <c r="F3052" s="24"/>
      <c r="G3052" s="27" t="s">
        <v>36</v>
      </c>
    </row>
    <row r="3053" spans="3:7" x14ac:dyDescent="0.25">
      <c r="C3053" s="26" t="s">
        <v>5211</v>
      </c>
      <c r="D3053" s="27">
        <v>2353</v>
      </c>
      <c r="E3053" s="24"/>
      <c r="F3053" s="24"/>
      <c r="G3053" s="27" t="s">
        <v>34</v>
      </c>
    </row>
    <row r="3054" spans="3:7" x14ac:dyDescent="0.25">
      <c r="C3054" s="26" t="s">
        <v>5210</v>
      </c>
      <c r="D3054" s="27">
        <v>3425</v>
      </c>
      <c r="E3054" s="24"/>
      <c r="F3054" s="24"/>
      <c r="G3054" s="27" t="s">
        <v>37</v>
      </c>
    </row>
    <row r="3055" spans="3:7" x14ac:dyDescent="0.25">
      <c r="C3055" s="26" t="s">
        <v>5209</v>
      </c>
      <c r="D3055" s="27">
        <v>2234</v>
      </c>
      <c r="E3055" s="24"/>
      <c r="F3055" s="24"/>
      <c r="G3055" s="27" t="s">
        <v>34</v>
      </c>
    </row>
    <row r="3056" spans="3:7" x14ac:dyDescent="0.25">
      <c r="C3056" s="26" t="s">
        <v>5208</v>
      </c>
      <c r="D3056" s="27">
        <v>2619</v>
      </c>
      <c r="E3056" s="24"/>
      <c r="F3056" s="24"/>
      <c r="G3056" s="27" t="s">
        <v>34</v>
      </c>
    </row>
    <row r="3057" spans="3:7" x14ac:dyDescent="0.25">
      <c r="C3057" s="26" t="s">
        <v>5207</v>
      </c>
      <c r="D3057" s="27">
        <v>2457</v>
      </c>
      <c r="E3057" s="24"/>
      <c r="F3057" s="24"/>
      <c r="G3057" s="27" t="s">
        <v>34</v>
      </c>
    </row>
    <row r="3058" spans="3:7" x14ac:dyDescent="0.25">
      <c r="C3058" s="26" t="s">
        <v>5206</v>
      </c>
      <c r="D3058" s="27">
        <v>3048</v>
      </c>
      <c r="E3058" s="24"/>
      <c r="F3058" s="24"/>
      <c r="G3058" s="27" t="s">
        <v>37</v>
      </c>
    </row>
    <row r="3059" spans="3:7" x14ac:dyDescent="0.25">
      <c r="C3059" s="26" t="s">
        <v>5205</v>
      </c>
      <c r="D3059" s="27">
        <v>2853</v>
      </c>
      <c r="E3059" s="24"/>
      <c r="F3059" s="24"/>
      <c r="G3059" s="27" t="s">
        <v>34</v>
      </c>
    </row>
    <row r="3060" spans="3:7" x14ac:dyDescent="0.25">
      <c r="C3060" s="26" t="s">
        <v>5204</v>
      </c>
      <c r="D3060" s="27">
        <v>2763</v>
      </c>
      <c r="E3060" s="24"/>
      <c r="F3060" s="24"/>
      <c r="G3060" s="27" t="s">
        <v>34</v>
      </c>
    </row>
    <row r="3061" spans="3:7" x14ac:dyDescent="0.25">
      <c r="C3061" s="26" t="s">
        <v>5203</v>
      </c>
      <c r="D3061" s="27">
        <v>2179</v>
      </c>
      <c r="E3061" s="24"/>
      <c r="F3061" s="24"/>
      <c r="G3061" s="27" t="s">
        <v>34</v>
      </c>
    </row>
    <row r="3062" spans="3:7" x14ac:dyDescent="0.25">
      <c r="C3062" s="26" t="s">
        <v>5202</v>
      </c>
      <c r="D3062" s="27">
        <v>1803</v>
      </c>
      <c r="E3062" s="24"/>
      <c r="F3062" s="24"/>
      <c r="G3062" s="27" t="s">
        <v>36</v>
      </c>
    </row>
    <row r="3063" spans="3:7" x14ac:dyDescent="0.25">
      <c r="C3063" s="26" t="s">
        <v>5201</v>
      </c>
      <c r="D3063" s="27">
        <v>2723</v>
      </c>
      <c r="E3063" s="24"/>
      <c r="F3063" s="24"/>
      <c r="G3063" s="27" t="s">
        <v>34</v>
      </c>
    </row>
    <row r="3064" spans="3:7" x14ac:dyDescent="0.25">
      <c r="C3064" s="26" t="s">
        <v>5200</v>
      </c>
      <c r="D3064" s="27">
        <v>2428</v>
      </c>
      <c r="E3064" s="24"/>
      <c r="F3064" s="24"/>
      <c r="G3064" s="27" t="s">
        <v>34</v>
      </c>
    </row>
    <row r="3065" spans="3:7" x14ac:dyDescent="0.25">
      <c r="C3065" s="26" t="s">
        <v>5199</v>
      </c>
      <c r="D3065" s="27">
        <v>2449</v>
      </c>
      <c r="E3065" s="24"/>
      <c r="F3065" s="24"/>
      <c r="G3065" s="27" t="s">
        <v>34</v>
      </c>
    </row>
    <row r="3066" spans="3:7" x14ac:dyDescent="0.25">
      <c r="C3066" s="26" t="s">
        <v>5198</v>
      </c>
      <c r="D3066" s="27">
        <v>2494</v>
      </c>
      <c r="E3066" s="24"/>
      <c r="F3066" s="24"/>
      <c r="G3066" s="27" t="s">
        <v>34</v>
      </c>
    </row>
    <row r="3067" spans="3:7" x14ac:dyDescent="0.25">
      <c r="C3067" s="26" t="s">
        <v>5197</v>
      </c>
      <c r="D3067" s="27">
        <v>2252</v>
      </c>
      <c r="E3067" s="24"/>
      <c r="F3067" s="24"/>
      <c r="G3067" s="27" t="s">
        <v>34</v>
      </c>
    </row>
    <row r="3068" spans="3:7" x14ac:dyDescent="0.25">
      <c r="C3068" s="26" t="s">
        <v>5196</v>
      </c>
      <c r="D3068" s="27">
        <v>2355</v>
      </c>
      <c r="E3068" s="24"/>
      <c r="F3068" s="24"/>
      <c r="G3068" s="27" t="s">
        <v>34</v>
      </c>
    </row>
    <row r="3069" spans="3:7" x14ac:dyDescent="0.25">
      <c r="C3069" s="26" t="s">
        <v>5195</v>
      </c>
      <c r="D3069" s="27">
        <v>2704</v>
      </c>
      <c r="E3069" s="24"/>
      <c r="F3069" s="24"/>
      <c r="G3069" s="27" t="s">
        <v>34</v>
      </c>
    </row>
    <row r="3070" spans="3:7" x14ac:dyDescent="0.25">
      <c r="C3070" s="26" t="s">
        <v>5194</v>
      </c>
      <c r="D3070" s="27">
        <v>3085</v>
      </c>
      <c r="E3070" s="24"/>
      <c r="F3070" s="24"/>
      <c r="G3070" s="27" t="s">
        <v>37</v>
      </c>
    </row>
    <row r="3071" spans="3:7" x14ac:dyDescent="0.25">
      <c r="C3071" s="26" t="s">
        <v>5193</v>
      </c>
      <c r="D3071" s="27">
        <v>2824</v>
      </c>
      <c r="E3071" s="24"/>
      <c r="F3071" s="24"/>
      <c r="G3071" s="27" t="s">
        <v>34</v>
      </c>
    </row>
    <row r="3072" spans="3:7" x14ac:dyDescent="0.25">
      <c r="C3072" s="26" t="s">
        <v>5192</v>
      </c>
      <c r="D3072" s="27">
        <v>2827</v>
      </c>
      <c r="E3072" s="24"/>
      <c r="F3072" s="24"/>
      <c r="G3072" s="27" t="s">
        <v>34</v>
      </c>
    </row>
    <row r="3073" spans="3:7" x14ac:dyDescent="0.25">
      <c r="C3073" s="26" t="s">
        <v>5191</v>
      </c>
      <c r="D3073" s="27">
        <v>2120</v>
      </c>
      <c r="E3073" s="24"/>
      <c r="F3073" s="24"/>
      <c r="G3073" s="27" t="s">
        <v>34</v>
      </c>
    </row>
    <row r="3074" spans="3:7" x14ac:dyDescent="0.25">
      <c r="C3074" s="26" t="s">
        <v>5190</v>
      </c>
      <c r="D3074" s="27">
        <v>2619</v>
      </c>
      <c r="E3074" s="24"/>
      <c r="F3074" s="24"/>
      <c r="G3074" s="27" t="s">
        <v>34</v>
      </c>
    </row>
    <row r="3075" spans="3:7" x14ac:dyDescent="0.25">
      <c r="C3075" s="26" t="s">
        <v>5189</v>
      </c>
      <c r="D3075" s="27">
        <v>2361</v>
      </c>
      <c r="E3075" s="24"/>
      <c r="F3075" s="24"/>
      <c r="G3075" s="27" t="s">
        <v>34</v>
      </c>
    </row>
    <row r="3076" spans="3:7" x14ac:dyDescent="0.25">
      <c r="C3076" s="26" t="s">
        <v>5188</v>
      </c>
      <c r="D3076" s="27">
        <v>1362</v>
      </c>
      <c r="E3076" s="24"/>
      <c r="F3076" s="24"/>
      <c r="G3076" s="27" t="s">
        <v>35</v>
      </c>
    </row>
    <row r="3077" spans="3:7" x14ac:dyDescent="0.25">
      <c r="C3077" s="26" t="s">
        <v>5187</v>
      </c>
      <c r="D3077" s="27">
        <v>3654</v>
      </c>
      <c r="E3077" s="24"/>
      <c r="F3077" s="24"/>
      <c r="G3077" s="27" t="s">
        <v>37</v>
      </c>
    </row>
    <row r="3078" spans="3:7" x14ac:dyDescent="0.25">
      <c r="C3078" s="26" t="s">
        <v>5186</v>
      </c>
      <c r="D3078" s="27">
        <v>3010</v>
      </c>
      <c r="E3078" s="24"/>
      <c r="F3078" s="24"/>
      <c r="G3078" s="27" t="s">
        <v>37</v>
      </c>
    </row>
    <row r="3079" spans="3:7" x14ac:dyDescent="0.25">
      <c r="C3079" s="26" t="s">
        <v>5185</v>
      </c>
      <c r="D3079" s="27">
        <v>2740</v>
      </c>
      <c r="E3079" s="24"/>
      <c r="F3079" s="24"/>
      <c r="G3079" s="27" t="s">
        <v>34</v>
      </c>
    </row>
    <row r="3080" spans="3:7" x14ac:dyDescent="0.25">
      <c r="C3080" s="26" t="s">
        <v>5184</v>
      </c>
      <c r="D3080" s="27">
        <v>1687</v>
      </c>
      <c r="E3080" s="24"/>
      <c r="F3080" s="24"/>
      <c r="G3080" s="27" t="s">
        <v>36</v>
      </c>
    </row>
    <row r="3081" spans="3:7" x14ac:dyDescent="0.25">
      <c r="C3081" s="26" t="s">
        <v>5183</v>
      </c>
      <c r="D3081" s="27">
        <v>2699</v>
      </c>
      <c r="E3081" s="24"/>
      <c r="F3081" s="24"/>
      <c r="G3081" s="27" t="s">
        <v>34</v>
      </c>
    </row>
    <row r="3082" spans="3:7" x14ac:dyDescent="0.25">
      <c r="C3082" s="26" t="s">
        <v>5182</v>
      </c>
      <c r="D3082" s="27">
        <v>2367</v>
      </c>
      <c r="E3082" s="24"/>
      <c r="F3082" s="24"/>
      <c r="G3082" s="27" t="s">
        <v>34</v>
      </c>
    </row>
    <row r="3083" spans="3:7" x14ac:dyDescent="0.25">
      <c r="C3083" s="26" t="s">
        <v>5181</v>
      </c>
      <c r="D3083" s="27">
        <v>2175</v>
      </c>
      <c r="E3083" s="24"/>
      <c r="F3083" s="24"/>
      <c r="G3083" s="27" t="s">
        <v>34</v>
      </c>
    </row>
    <row r="3084" spans="3:7" x14ac:dyDescent="0.25">
      <c r="C3084" s="26" t="s">
        <v>5180</v>
      </c>
      <c r="D3084" s="27">
        <v>2802</v>
      </c>
      <c r="E3084" s="24"/>
      <c r="F3084" s="24"/>
      <c r="G3084" s="27" t="s">
        <v>34</v>
      </c>
    </row>
    <row r="3085" spans="3:7" x14ac:dyDescent="0.25">
      <c r="C3085" s="26" t="s">
        <v>5179</v>
      </c>
      <c r="D3085" s="27">
        <v>2502</v>
      </c>
      <c r="E3085" s="24"/>
      <c r="F3085" s="24"/>
      <c r="G3085" s="27" t="s">
        <v>34</v>
      </c>
    </row>
    <row r="3086" spans="3:7" x14ac:dyDescent="0.25">
      <c r="C3086" s="26" t="s">
        <v>5178</v>
      </c>
      <c r="D3086" s="27">
        <v>2494</v>
      </c>
      <c r="E3086" s="24"/>
      <c r="F3086" s="24"/>
      <c r="G3086" s="27" t="s">
        <v>34</v>
      </c>
    </row>
    <row r="3087" spans="3:7" x14ac:dyDescent="0.25">
      <c r="C3087" s="26" t="s">
        <v>5177</v>
      </c>
      <c r="D3087" s="27">
        <v>2763</v>
      </c>
      <c r="E3087" s="24"/>
      <c r="F3087" s="24"/>
      <c r="G3087" s="27" t="s">
        <v>34</v>
      </c>
    </row>
    <row r="3088" spans="3:7" x14ac:dyDescent="0.25">
      <c r="C3088" s="26" t="s">
        <v>5176</v>
      </c>
      <c r="D3088" s="27">
        <v>2466</v>
      </c>
      <c r="E3088" s="24"/>
      <c r="F3088" s="24"/>
      <c r="G3088" s="27" t="s">
        <v>34</v>
      </c>
    </row>
    <row r="3089" spans="3:7" x14ac:dyDescent="0.25">
      <c r="C3089" s="26" t="s">
        <v>5175</v>
      </c>
      <c r="D3089" s="27">
        <v>2920</v>
      </c>
      <c r="E3089" s="24"/>
      <c r="F3089" s="24"/>
      <c r="G3089" s="27" t="s">
        <v>34</v>
      </c>
    </row>
    <row r="3090" spans="3:7" x14ac:dyDescent="0.25">
      <c r="C3090" s="26" t="s">
        <v>5174</v>
      </c>
      <c r="D3090" s="27">
        <v>2678</v>
      </c>
      <c r="E3090" s="24"/>
      <c r="F3090" s="24"/>
      <c r="G3090" s="27" t="s">
        <v>34</v>
      </c>
    </row>
    <row r="3091" spans="3:7" x14ac:dyDescent="0.25">
      <c r="C3091" s="26" t="s">
        <v>5173</v>
      </c>
      <c r="D3091" s="27">
        <v>1935</v>
      </c>
      <c r="E3091" s="24"/>
      <c r="F3091" s="24"/>
      <c r="G3091" s="27" t="s">
        <v>36</v>
      </c>
    </row>
    <row r="3092" spans="3:7" x14ac:dyDescent="0.25">
      <c r="C3092" s="26" t="s">
        <v>5172</v>
      </c>
      <c r="D3092" s="27">
        <v>2511</v>
      </c>
      <c r="E3092" s="24"/>
      <c r="F3092" s="24"/>
      <c r="G3092" s="27" t="s">
        <v>34</v>
      </c>
    </row>
    <row r="3093" spans="3:7" x14ac:dyDescent="0.25">
      <c r="C3093" s="26" t="s">
        <v>5171</v>
      </c>
      <c r="D3093" s="27">
        <v>2022</v>
      </c>
      <c r="E3093" s="24"/>
      <c r="F3093" s="24"/>
      <c r="G3093" s="27" t="s">
        <v>36</v>
      </c>
    </row>
    <row r="3094" spans="3:7" x14ac:dyDescent="0.25">
      <c r="C3094" s="26" t="s">
        <v>5170</v>
      </c>
      <c r="D3094" s="27">
        <v>1748</v>
      </c>
      <c r="E3094" s="24"/>
      <c r="F3094" s="24"/>
      <c r="G3094" s="27" t="s">
        <v>36</v>
      </c>
    </row>
    <row r="3095" spans="3:7" x14ac:dyDescent="0.25">
      <c r="C3095" s="26" t="s">
        <v>5169</v>
      </c>
      <c r="D3095" s="27">
        <v>2388</v>
      </c>
      <c r="E3095" s="24"/>
      <c r="F3095" s="24"/>
      <c r="G3095" s="27" t="s">
        <v>34</v>
      </c>
    </row>
    <row r="3096" spans="3:7" x14ac:dyDescent="0.25">
      <c r="C3096" s="26" t="s">
        <v>5168</v>
      </c>
      <c r="D3096" s="27">
        <v>2652</v>
      </c>
      <c r="E3096" s="24"/>
      <c r="F3096" s="24"/>
      <c r="G3096" s="27" t="s">
        <v>34</v>
      </c>
    </row>
    <row r="3097" spans="3:7" x14ac:dyDescent="0.25">
      <c r="C3097" s="26" t="s">
        <v>5167</v>
      </c>
      <c r="D3097" s="27">
        <v>2618</v>
      </c>
      <c r="E3097" s="24"/>
      <c r="F3097" s="24"/>
      <c r="G3097" s="27" t="s">
        <v>34</v>
      </c>
    </row>
    <row r="3098" spans="3:7" x14ac:dyDescent="0.25">
      <c r="C3098" s="26" t="s">
        <v>5166</v>
      </c>
      <c r="D3098" s="27">
        <v>2385</v>
      </c>
      <c r="E3098" s="24"/>
      <c r="F3098" s="24"/>
      <c r="G3098" s="27" t="s">
        <v>34</v>
      </c>
    </row>
    <row r="3099" spans="3:7" x14ac:dyDescent="0.25">
      <c r="C3099" s="26" t="s">
        <v>5165</v>
      </c>
      <c r="D3099" s="27">
        <v>2324</v>
      </c>
      <c r="E3099" s="24"/>
      <c r="F3099" s="24"/>
      <c r="G3099" s="27" t="s">
        <v>34</v>
      </c>
    </row>
    <row r="3100" spans="3:7" x14ac:dyDescent="0.25">
      <c r="C3100" s="26" t="s">
        <v>5164</v>
      </c>
      <c r="D3100" s="27">
        <v>2635</v>
      </c>
      <c r="E3100" s="24"/>
      <c r="F3100" s="24"/>
      <c r="G3100" s="27" t="s">
        <v>34</v>
      </c>
    </row>
    <row r="3101" spans="3:7" x14ac:dyDescent="0.25">
      <c r="C3101" s="26" t="s">
        <v>5163</v>
      </c>
      <c r="D3101" s="27">
        <v>2388</v>
      </c>
      <c r="E3101" s="24"/>
      <c r="F3101" s="24"/>
      <c r="G3101" s="27" t="s">
        <v>34</v>
      </c>
    </row>
    <row r="3102" spans="3:7" x14ac:dyDescent="0.25">
      <c r="C3102" s="26" t="s">
        <v>5162</v>
      </c>
      <c r="D3102" s="27">
        <v>822</v>
      </c>
      <c r="E3102" s="24"/>
      <c r="F3102" s="24"/>
      <c r="G3102" s="27" t="s">
        <v>38</v>
      </c>
    </row>
    <row r="3103" spans="3:7" x14ac:dyDescent="0.25">
      <c r="C3103" s="26" t="s">
        <v>5161</v>
      </c>
      <c r="D3103" s="27">
        <v>2675</v>
      </c>
      <c r="E3103" s="24"/>
      <c r="F3103" s="24"/>
      <c r="G3103" s="27" t="s">
        <v>34</v>
      </c>
    </row>
    <row r="3104" spans="3:7" x14ac:dyDescent="0.25">
      <c r="C3104" s="26" t="s">
        <v>5160</v>
      </c>
      <c r="D3104" s="27">
        <v>2488</v>
      </c>
      <c r="E3104" s="24"/>
      <c r="F3104" s="24"/>
      <c r="G3104" s="27" t="s">
        <v>34</v>
      </c>
    </row>
    <row r="3105" spans="3:7" x14ac:dyDescent="0.25">
      <c r="C3105" s="26" t="s">
        <v>5159</v>
      </c>
      <c r="D3105" s="27">
        <v>2569</v>
      </c>
      <c r="E3105" s="24"/>
      <c r="F3105" s="24"/>
      <c r="G3105" s="27" t="s">
        <v>34</v>
      </c>
    </row>
    <row r="3106" spans="3:7" x14ac:dyDescent="0.25">
      <c r="C3106" s="26" t="s">
        <v>5158</v>
      </c>
      <c r="D3106" s="27">
        <v>1886</v>
      </c>
      <c r="E3106" s="24"/>
      <c r="F3106" s="24"/>
      <c r="G3106" s="27" t="s">
        <v>36</v>
      </c>
    </row>
    <row r="3107" spans="3:7" x14ac:dyDescent="0.25">
      <c r="C3107" s="26" t="s">
        <v>5157</v>
      </c>
      <c r="D3107" s="27">
        <v>2195</v>
      </c>
      <c r="E3107" s="24"/>
      <c r="F3107" s="24"/>
      <c r="G3107" s="27" t="s">
        <v>34</v>
      </c>
    </row>
    <row r="3108" spans="3:7" x14ac:dyDescent="0.25">
      <c r="C3108" s="26" t="s">
        <v>5156</v>
      </c>
      <c r="D3108" s="27">
        <v>2389</v>
      </c>
      <c r="E3108" s="24"/>
      <c r="F3108" s="24"/>
      <c r="G3108" s="27" t="s">
        <v>34</v>
      </c>
    </row>
    <row r="3109" spans="3:7" x14ac:dyDescent="0.25">
      <c r="C3109" s="26" t="s">
        <v>5155</v>
      </c>
      <c r="D3109" s="27">
        <v>2741</v>
      </c>
      <c r="E3109" s="24"/>
      <c r="F3109" s="24">
        <v>0</v>
      </c>
      <c r="G3109" s="27" t="s">
        <v>34</v>
      </c>
    </row>
    <row r="3110" spans="3:7" x14ac:dyDescent="0.25">
      <c r="C3110" s="26" t="s">
        <v>5154</v>
      </c>
      <c r="D3110" s="27">
        <v>1478</v>
      </c>
      <c r="E3110" s="24"/>
      <c r="F3110" s="24"/>
      <c r="G3110" s="27" t="s">
        <v>36</v>
      </c>
    </row>
    <row r="3111" spans="3:7" x14ac:dyDescent="0.25">
      <c r="C3111" s="26" t="s">
        <v>5153</v>
      </c>
      <c r="D3111" s="27">
        <v>1435</v>
      </c>
      <c r="E3111" s="24"/>
      <c r="F3111" s="24"/>
      <c r="G3111" s="27" t="s">
        <v>36</v>
      </c>
    </row>
    <row r="3112" spans="3:7" x14ac:dyDescent="0.25">
      <c r="C3112" s="26" t="s">
        <v>5152</v>
      </c>
      <c r="D3112" s="27">
        <v>1293</v>
      </c>
      <c r="E3112" s="24"/>
      <c r="F3112" s="24"/>
      <c r="G3112" s="27" t="s">
        <v>35</v>
      </c>
    </row>
    <row r="3113" spans="3:7" x14ac:dyDescent="0.25">
      <c r="C3113" s="26" t="s">
        <v>5151</v>
      </c>
      <c r="D3113" s="27">
        <v>2015</v>
      </c>
      <c r="E3113" s="24"/>
      <c r="F3113" s="24"/>
      <c r="G3113" s="27" t="s">
        <v>36</v>
      </c>
    </row>
    <row r="3114" spans="3:7" x14ac:dyDescent="0.25">
      <c r="C3114" s="26" t="s">
        <v>5150</v>
      </c>
      <c r="D3114" s="27">
        <v>1982</v>
      </c>
      <c r="E3114" s="24"/>
      <c r="F3114" s="24"/>
      <c r="G3114" s="27" t="s">
        <v>36</v>
      </c>
    </row>
    <row r="3115" spans="3:7" x14ac:dyDescent="0.25">
      <c r="C3115" s="26" t="s">
        <v>5149</v>
      </c>
      <c r="D3115" s="27">
        <v>2623</v>
      </c>
      <c r="E3115" s="24"/>
      <c r="F3115" s="24"/>
      <c r="G3115" s="27" t="s">
        <v>34</v>
      </c>
    </row>
    <row r="3116" spans="3:7" x14ac:dyDescent="0.25">
      <c r="C3116" s="26" t="s">
        <v>5148</v>
      </c>
      <c r="D3116" s="27">
        <v>2355</v>
      </c>
      <c r="E3116" s="24"/>
      <c r="F3116" s="24"/>
      <c r="G3116" s="27" t="s">
        <v>34</v>
      </c>
    </row>
    <row r="3117" spans="3:7" x14ac:dyDescent="0.25">
      <c r="C3117" s="26" t="s">
        <v>5147</v>
      </c>
      <c r="D3117" s="27">
        <v>1699</v>
      </c>
      <c r="E3117" s="24"/>
      <c r="F3117" s="24"/>
      <c r="G3117" s="27" t="s">
        <v>36</v>
      </c>
    </row>
    <row r="3118" spans="3:7" x14ac:dyDescent="0.25">
      <c r="C3118" s="26" t="s">
        <v>5146</v>
      </c>
      <c r="D3118" s="27">
        <v>2282</v>
      </c>
      <c r="E3118" s="24"/>
      <c r="F3118" s="24"/>
      <c r="G3118" s="27" t="s">
        <v>34</v>
      </c>
    </row>
    <row r="3119" spans="3:7" x14ac:dyDescent="0.25">
      <c r="C3119" s="26" t="s">
        <v>5145</v>
      </c>
      <c r="D3119" s="27">
        <v>2229</v>
      </c>
      <c r="E3119" s="24"/>
      <c r="F3119" s="24"/>
      <c r="G3119" s="27" t="s">
        <v>34</v>
      </c>
    </row>
    <row r="3120" spans="3:7" x14ac:dyDescent="0.25">
      <c r="C3120" s="26" t="s">
        <v>5144</v>
      </c>
      <c r="D3120" s="27">
        <v>2623</v>
      </c>
      <c r="E3120" s="24"/>
      <c r="F3120" s="24"/>
      <c r="G3120" s="27" t="s">
        <v>34</v>
      </c>
    </row>
    <row r="3121" spans="3:7" x14ac:dyDescent="0.25">
      <c r="C3121" s="26" t="s">
        <v>5143</v>
      </c>
      <c r="D3121" s="27">
        <v>2437</v>
      </c>
      <c r="E3121" s="24"/>
      <c r="F3121" s="24"/>
      <c r="G3121" s="27" t="s">
        <v>34</v>
      </c>
    </row>
    <row r="3122" spans="3:7" x14ac:dyDescent="0.25">
      <c r="C3122" s="26" t="s">
        <v>5142</v>
      </c>
      <c r="D3122" s="27">
        <v>1357</v>
      </c>
      <c r="E3122" s="24"/>
      <c r="F3122" s="24"/>
      <c r="G3122" s="27" t="s">
        <v>35</v>
      </c>
    </row>
    <row r="3123" spans="3:7" x14ac:dyDescent="0.25">
      <c r="C3123" s="26" t="s">
        <v>5141</v>
      </c>
      <c r="D3123" s="27">
        <v>3152</v>
      </c>
      <c r="E3123" s="24"/>
      <c r="F3123" s="24"/>
      <c r="G3123" s="27" t="s">
        <v>37</v>
      </c>
    </row>
    <row r="3124" spans="3:7" x14ac:dyDescent="0.25">
      <c r="C3124" s="26" t="s">
        <v>5140</v>
      </c>
      <c r="D3124" s="27">
        <v>3087</v>
      </c>
      <c r="E3124" s="24"/>
      <c r="F3124" s="24"/>
      <c r="G3124" s="27" t="s">
        <v>37</v>
      </c>
    </row>
    <row r="3125" spans="3:7" x14ac:dyDescent="0.25">
      <c r="C3125" s="26" t="s">
        <v>5139</v>
      </c>
      <c r="D3125" s="27">
        <v>2879</v>
      </c>
      <c r="E3125" s="24"/>
      <c r="F3125" s="24"/>
      <c r="G3125" s="27" t="s">
        <v>34</v>
      </c>
    </row>
    <row r="3126" spans="3:7" x14ac:dyDescent="0.25">
      <c r="C3126" s="26" t="s">
        <v>5138</v>
      </c>
      <c r="D3126" s="27">
        <v>2433</v>
      </c>
      <c r="E3126" s="24"/>
      <c r="F3126" s="24"/>
      <c r="G3126" s="27" t="s">
        <v>34</v>
      </c>
    </row>
    <row r="3127" spans="3:7" x14ac:dyDescent="0.25">
      <c r="C3127" s="26" t="s">
        <v>5137</v>
      </c>
      <c r="D3127" s="27">
        <v>1160</v>
      </c>
      <c r="E3127" s="24"/>
      <c r="F3127" s="24"/>
      <c r="G3127" s="27" t="s">
        <v>35</v>
      </c>
    </row>
    <row r="3128" spans="3:7" x14ac:dyDescent="0.25">
      <c r="C3128" s="26" t="s">
        <v>5136</v>
      </c>
      <c r="D3128" s="27">
        <v>3561</v>
      </c>
      <c r="E3128" s="24"/>
      <c r="F3128" s="24"/>
      <c r="G3128" s="27" t="s">
        <v>37</v>
      </c>
    </row>
    <row r="3129" spans="3:7" x14ac:dyDescent="0.25">
      <c r="C3129" s="26" t="s">
        <v>5135</v>
      </c>
      <c r="D3129" s="27">
        <v>3149</v>
      </c>
      <c r="E3129" s="24"/>
      <c r="F3129" s="24"/>
      <c r="G3129" s="27" t="s">
        <v>37</v>
      </c>
    </row>
    <row r="3130" spans="3:7" x14ac:dyDescent="0.25">
      <c r="C3130" s="26" t="s">
        <v>5134</v>
      </c>
      <c r="D3130" s="27">
        <v>2389</v>
      </c>
      <c r="E3130" s="24"/>
      <c r="F3130" s="24"/>
      <c r="G3130" s="27" t="s">
        <v>34</v>
      </c>
    </row>
    <row r="3131" spans="3:7" x14ac:dyDescent="0.25">
      <c r="C3131" s="26" t="s">
        <v>5133</v>
      </c>
      <c r="D3131" s="27">
        <v>1416</v>
      </c>
      <c r="E3131" s="24"/>
      <c r="F3131" s="24"/>
      <c r="G3131" s="27" t="s">
        <v>36</v>
      </c>
    </row>
    <row r="3132" spans="3:7" x14ac:dyDescent="0.25">
      <c r="C3132" s="26" t="s">
        <v>5132</v>
      </c>
      <c r="D3132" s="27">
        <v>2441</v>
      </c>
      <c r="E3132" s="24"/>
      <c r="F3132" s="24"/>
      <c r="G3132" s="27" t="s">
        <v>34</v>
      </c>
    </row>
    <row r="3133" spans="3:7" x14ac:dyDescent="0.25">
      <c r="C3133" s="26" t="s">
        <v>5131</v>
      </c>
      <c r="D3133" s="27">
        <v>2162</v>
      </c>
      <c r="E3133" s="24"/>
      <c r="F3133" s="24"/>
      <c r="G3133" s="27" t="s">
        <v>34</v>
      </c>
    </row>
    <row r="3134" spans="3:7" x14ac:dyDescent="0.25">
      <c r="C3134" s="26" t="s">
        <v>5130</v>
      </c>
      <c r="D3134" s="27">
        <v>1436</v>
      </c>
      <c r="E3134" s="24"/>
      <c r="F3134" s="24"/>
      <c r="G3134" s="27" t="s">
        <v>36</v>
      </c>
    </row>
    <row r="3135" spans="3:7" x14ac:dyDescent="0.25">
      <c r="C3135" s="26" t="s">
        <v>5129</v>
      </c>
      <c r="D3135" s="27">
        <v>2305</v>
      </c>
      <c r="E3135" s="24"/>
      <c r="F3135" s="24"/>
      <c r="G3135" s="27" t="s">
        <v>34</v>
      </c>
    </row>
    <row r="3136" spans="3:7" x14ac:dyDescent="0.25">
      <c r="C3136" s="26" t="s">
        <v>5128</v>
      </c>
      <c r="D3136" s="27">
        <v>2570</v>
      </c>
      <c r="E3136" s="24"/>
      <c r="F3136" s="24"/>
      <c r="G3136" s="27" t="s">
        <v>34</v>
      </c>
    </row>
    <row r="3137" spans="3:7" x14ac:dyDescent="0.25">
      <c r="C3137" s="26" t="s">
        <v>5127</v>
      </c>
      <c r="D3137" s="27">
        <v>2473</v>
      </c>
      <c r="E3137" s="24"/>
      <c r="F3137" s="24"/>
      <c r="G3137" s="27" t="s">
        <v>34</v>
      </c>
    </row>
    <row r="3138" spans="3:7" x14ac:dyDescent="0.25">
      <c r="C3138" s="26" t="s">
        <v>5126</v>
      </c>
      <c r="D3138" s="27">
        <v>2431</v>
      </c>
      <c r="E3138" s="24"/>
      <c r="F3138" s="24"/>
      <c r="G3138" s="27" t="s">
        <v>34</v>
      </c>
    </row>
    <row r="3139" spans="3:7" x14ac:dyDescent="0.25">
      <c r="C3139" s="26" t="s">
        <v>5125</v>
      </c>
      <c r="D3139" s="27">
        <v>1348</v>
      </c>
      <c r="E3139" s="24"/>
      <c r="F3139" s="24"/>
      <c r="G3139" s="27" t="s">
        <v>35</v>
      </c>
    </row>
    <row r="3140" spans="3:7" x14ac:dyDescent="0.25">
      <c r="C3140" s="26" t="s">
        <v>5124</v>
      </c>
      <c r="D3140" s="27">
        <v>2383</v>
      </c>
      <c r="E3140" s="24"/>
      <c r="F3140" s="24"/>
      <c r="G3140" s="27" t="s">
        <v>34</v>
      </c>
    </row>
    <row r="3141" spans="3:7" x14ac:dyDescent="0.25">
      <c r="C3141" s="26" t="s">
        <v>5123</v>
      </c>
      <c r="D3141" s="27">
        <v>2572</v>
      </c>
      <c r="E3141" s="24"/>
      <c r="F3141" s="24"/>
      <c r="G3141" s="27" t="s">
        <v>34</v>
      </c>
    </row>
    <row r="3142" spans="3:7" x14ac:dyDescent="0.25">
      <c r="C3142" s="26" t="s">
        <v>5122</v>
      </c>
      <c r="D3142" s="27">
        <v>2355</v>
      </c>
      <c r="E3142" s="24"/>
      <c r="F3142" s="24"/>
      <c r="G3142" s="27" t="s">
        <v>34</v>
      </c>
    </row>
    <row r="3143" spans="3:7" x14ac:dyDescent="0.25">
      <c r="C3143" s="26" t="s">
        <v>5121</v>
      </c>
      <c r="D3143" s="27">
        <v>3510</v>
      </c>
      <c r="E3143" s="24"/>
      <c r="F3143" s="24"/>
      <c r="G3143" s="27" t="s">
        <v>37</v>
      </c>
    </row>
    <row r="3144" spans="3:7" x14ac:dyDescent="0.25">
      <c r="C3144" s="26" t="s">
        <v>5120</v>
      </c>
      <c r="D3144" s="27">
        <v>2606</v>
      </c>
      <c r="E3144" s="24"/>
      <c r="F3144" s="24"/>
      <c r="G3144" s="27" t="s">
        <v>34</v>
      </c>
    </row>
    <row r="3145" spans="3:7" x14ac:dyDescent="0.25">
      <c r="C3145" s="26" t="s">
        <v>5119</v>
      </c>
      <c r="D3145" s="27">
        <v>2344</v>
      </c>
      <c r="E3145" s="24"/>
      <c r="F3145" s="24"/>
      <c r="G3145" s="27" t="s">
        <v>34</v>
      </c>
    </row>
    <row r="3146" spans="3:7" x14ac:dyDescent="0.25">
      <c r="C3146" s="26" t="s">
        <v>5118</v>
      </c>
      <c r="D3146" s="27">
        <v>1497</v>
      </c>
      <c r="E3146" s="24"/>
      <c r="F3146" s="24"/>
      <c r="G3146" s="27" t="s">
        <v>36</v>
      </c>
    </row>
    <row r="3147" spans="3:7" x14ac:dyDescent="0.25">
      <c r="C3147" s="26" t="s">
        <v>5117</v>
      </c>
      <c r="D3147" s="27">
        <v>1012</v>
      </c>
      <c r="E3147" s="24"/>
      <c r="F3147" s="24"/>
      <c r="G3147" s="27" t="s">
        <v>35</v>
      </c>
    </row>
    <row r="3148" spans="3:7" x14ac:dyDescent="0.25">
      <c r="C3148" s="26" t="s">
        <v>5116</v>
      </c>
      <c r="D3148" s="27">
        <v>635</v>
      </c>
      <c r="E3148" s="24"/>
      <c r="F3148" s="24"/>
      <c r="G3148" s="27" t="s">
        <v>38</v>
      </c>
    </row>
    <row r="3149" spans="3:7" x14ac:dyDescent="0.25">
      <c r="C3149" s="26" t="s">
        <v>5115</v>
      </c>
      <c r="D3149" s="27">
        <v>2564</v>
      </c>
      <c r="E3149" s="24"/>
      <c r="F3149" s="24"/>
      <c r="G3149" s="27" t="s">
        <v>34</v>
      </c>
    </row>
    <row r="3150" spans="3:7" x14ac:dyDescent="0.25">
      <c r="C3150" s="26" t="s">
        <v>5114</v>
      </c>
      <c r="D3150" s="27">
        <v>1375</v>
      </c>
      <c r="E3150" s="24"/>
      <c r="F3150" s="24"/>
      <c r="G3150" s="27" t="s">
        <v>35</v>
      </c>
    </row>
    <row r="3151" spans="3:7" x14ac:dyDescent="0.25">
      <c r="C3151" s="26" t="s">
        <v>5113</v>
      </c>
      <c r="D3151" s="27">
        <v>935</v>
      </c>
      <c r="E3151" s="24"/>
      <c r="F3151" s="24"/>
      <c r="G3151" s="27" t="s">
        <v>35</v>
      </c>
    </row>
    <row r="3152" spans="3:7" x14ac:dyDescent="0.25">
      <c r="C3152" s="26" t="s">
        <v>5112</v>
      </c>
      <c r="D3152" s="27">
        <v>2047</v>
      </c>
      <c r="E3152" s="24"/>
      <c r="F3152" s="24"/>
      <c r="G3152" s="27" t="s">
        <v>36</v>
      </c>
    </row>
    <row r="3153" spans="3:7" x14ac:dyDescent="0.25">
      <c r="C3153" s="26" t="s">
        <v>5111</v>
      </c>
      <c r="D3153" s="27">
        <v>3113</v>
      </c>
      <c r="E3153" s="24"/>
      <c r="F3153" s="24"/>
      <c r="G3153" s="27" t="s">
        <v>37</v>
      </c>
    </row>
    <row r="3154" spans="3:7" x14ac:dyDescent="0.25">
      <c r="C3154" s="26" t="s">
        <v>5110</v>
      </c>
      <c r="D3154" s="27">
        <v>2468</v>
      </c>
      <c r="E3154" s="24"/>
      <c r="F3154" s="24"/>
      <c r="G3154" s="27" t="s">
        <v>34</v>
      </c>
    </row>
    <row r="3155" spans="3:7" x14ac:dyDescent="0.25">
      <c r="C3155" s="26" t="s">
        <v>5109</v>
      </c>
      <c r="D3155" s="27">
        <v>833</v>
      </c>
      <c r="E3155" s="24"/>
      <c r="F3155" s="24"/>
      <c r="G3155" s="27" t="s">
        <v>38</v>
      </c>
    </row>
    <row r="3156" spans="3:7" x14ac:dyDescent="0.25">
      <c r="C3156" s="26" t="s">
        <v>5108</v>
      </c>
      <c r="D3156" s="27">
        <v>1263</v>
      </c>
      <c r="E3156" s="24"/>
      <c r="F3156" s="24"/>
      <c r="G3156" s="27" t="s">
        <v>35</v>
      </c>
    </row>
    <row r="3157" spans="3:7" x14ac:dyDescent="0.25">
      <c r="C3157" s="26" t="s">
        <v>5107</v>
      </c>
      <c r="D3157" s="27">
        <v>2548</v>
      </c>
      <c r="E3157" s="24"/>
      <c r="F3157" s="24"/>
      <c r="G3157" s="27" t="s">
        <v>34</v>
      </c>
    </row>
    <row r="3158" spans="3:7" x14ac:dyDescent="0.25">
      <c r="C3158" s="26" t="s">
        <v>5106</v>
      </c>
      <c r="D3158" s="27">
        <v>1896</v>
      </c>
      <c r="E3158" s="24"/>
      <c r="F3158" s="24"/>
      <c r="G3158" s="27" t="s">
        <v>36</v>
      </c>
    </row>
    <row r="3159" spans="3:7" x14ac:dyDescent="0.25">
      <c r="C3159" s="26" t="s">
        <v>5105</v>
      </c>
      <c r="D3159" s="27">
        <v>1396</v>
      </c>
      <c r="E3159" s="24"/>
      <c r="F3159" s="24"/>
      <c r="G3159" s="27" t="s">
        <v>35</v>
      </c>
    </row>
    <row r="3160" spans="3:7" x14ac:dyDescent="0.25">
      <c r="C3160" s="26" t="s">
        <v>5104</v>
      </c>
      <c r="D3160" s="27">
        <v>1294</v>
      </c>
      <c r="E3160" s="24"/>
      <c r="F3160" s="24"/>
      <c r="G3160" s="27" t="s">
        <v>35</v>
      </c>
    </row>
    <row r="3161" spans="3:7" x14ac:dyDescent="0.25">
      <c r="C3161" s="26" t="s">
        <v>5103</v>
      </c>
      <c r="D3161" s="27">
        <v>3224</v>
      </c>
      <c r="E3161" s="24"/>
      <c r="F3161" s="24"/>
      <c r="G3161" s="27" t="s">
        <v>37</v>
      </c>
    </row>
    <row r="3162" spans="3:7" x14ac:dyDescent="0.25">
      <c r="C3162" s="26" t="s">
        <v>5102</v>
      </c>
      <c r="D3162" s="27">
        <v>3505</v>
      </c>
      <c r="E3162" s="24"/>
      <c r="F3162" s="24"/>
      <c r="G3162" s="27" t="s">
        <v>37</v>
      </c>
    </row>
    <row r="3163" spans="3:7" x14ac:dyDescent="0.25">
      <c r="C3163" s="26" t="s">
        <v>5101</v>
      </c>
      <c r="D3163" s="27">
        <v>2142</v>
      </c>
      <c r="E3163" s="24"/>
      <c r="F3163" s="24"/>
      <c r="G3163" s="27" t="s">
        <v>34</v>
      </c>
    </row>
    <row r="3164" spans="3:7" x14ac:dyDescent="0.25">
      <c r="C3164" s="26" t="s">
        <v>5100</v>
      </c>
      <c r="D3164" s="27">
        <v>1902</v>
      </c>
      <c r="E3164" s="24"/>
      <c r="F3164" s="24"/>
      <c r="G3164" s="27" t="s">
        <v>36</v>
      </c>
    </row>
    <row r="3165" spans="3:7" x14ac:dyDescent="0.25">
      <c r="C3165" s="26" t="s">
        <v>5099</v>
      </c>
      <c r="D3165" s="27">
        <v>1956</v>
      </c>
      <c r="E3165" s="24"/>
      <c r="F3165" s="24"/>
      <c r="G3165" s="27" t="s">
        <v>36</v>
      </c>
    </row>
    <row r="3166" spans="3:7" x14ac:dyDescent="0.25">
      <c r="C3166" s="26" t="s">
        <v>5098</v>
      </c>
      <c r="D3166" s="27">
        <v>2034</v>
      </c>
      <c r="E3166" s="24"/>
      <c r="F3166" s="24"/>
      <c r="G3166" s="27" t="s">
        <v>36</v>
      </c>
    </row>
    <row r="3167" spans="3:7" x14ac:dyDescent="0.25">
      <c r="C3167" s="26" t="s">
        <v>5097</v>
      </c>
      <c r="D3167" s="27">
        <v>1500</v>
      </c>
      <c r="E3167" s="24"/>
      <c r="F3167" s="24"/>
      <c r="G3167" s="27" t="s">
        <v>36</v>
      </c>
    </row>
    <row r="3168" spans="3:7" x14ac:dyDescent="0.25">
      <c r="C3168" s="26" t="s">
        <v>5096</v>
      </c>
      <c r="D3168" s="27">
        <v>2112</v>
      </c>
      <c r="E3168" s="24"/>
      <c r="F3168" s="24"/>
      <c r="G3168" s="27" t="s">
        <v>34</v>
      </c>
    </row>
    <row r="3169" spans="3:7" x14ac:dyDescent="0.25">
      <c r="C3169" s="26" t="s">
        <v>5095</v>
      </c>
      <c r="D3169" s="27">
        <v>2586</v>
      </c>
      <c r="E3169" s="24"/>
      <c r="F3169" s="24"/>
      <c r="G3169" s="27" t="s">
        <v>34</v>
      </c>
    </row>
    <row r="3170" spans="3:7" x14ac:dyDescent="0.25">
      <c r="C3170" s="26" t="s">
        <v>5094</v>
      </c>
      <c r="D3170" s="27">
        <v>1755</v>
      </c>
      <c r="E3170" s="24"/>
      <c r="F3170" s="24"/>
      <c r="G3170" s="27" t="s">
        <v>36</v>
      </c>
    </row>
    <row r="3171" spans="3:7" x14ac:dyDescent="0.25">
      <c r="C3171" s="26" t="s">
        <v>5093</v>
      </c>
      <c r="D3171" s="27">
        <v>1598</v>
      </c>
      <c r="E3171" s="24"/>
      <c r="F3171" s="24"/>
      <c r="G3171" s="27" t="s">
        <v>36</v>
      </c>
    </row>
    <row r="3172" spans="3:7" x14ac:dyDescent="0.25">
      <c r="C3172" s="26" t="s">
        <v>5092</v>
      </c>
      <c r="D3172" s="27">
        <v>715</v>
      </c>
      <c r="E3172" s="24"/>
      <c r="F3172" s="24"/>
      <c r="G3172" s="27" t="s">
        <v>38</v>
      </c>
    </row>
    <row r="3173" spans="3:7" x14ac:dyDescent="0.25">
      <c r="C3173" s="26" t="s">
        <v>5091</v>
      </c>
      <c r="D3173" s="27">
        <v>1010</v>
      </c>
      <c r="E3173" s="24"/>
      <c r="F3173" s="24"/>
      <c r="G3173" s="27" t="s">
        <v>35</v>
      </c>
    </row>
    <row r="3174" spans="3:7" x14ac:dyDescent="0.25">
      <c r="C3174" s="26" t="s">
        <v>5090</v>
      </c>
      <c r="D3174" s="27">
        <v>678</v>
      </c>
      <c r="E3174" s="24"/>
      <c r="F3174" s="24"/>
      <c r="G3174" s="27" t="s">
        <v>38</v>
      </c>
    </row>
    <row r="3175" spans="3:7" x14ac:dyDescent="0.25">
      <c r="C3175" s="26" t="s">
        <v>5089</v>
      </c>
      <c r="D3175" s="27">
        <v>1896</v>
      </c>
      <c r="E3175" s="24"/>
      <c r="F3175" s="24"/>
      <c r="G3175" s="27" t="s">
        <v>36</v>
      </c>
    </row>
    <row r="3176" spans="3:7" x14ac:dyDescent="0.25">
      <c r="C3176" s="26" t="s">
        <v>5088</v>
      </c>
      <c r="D3176" s="27">
        <v>1190</v>
      </c>
      <c r="E3176" s="24"/>
      <c r="F3176" s="24"/>
      <c r="G3176" s="27" t="s">
        <v>35</v>
      </c>
    </row>
    <row r="3177" spans="3:7" x14ac:dyDescent="0.25">
      <c r="C3177" s="26" t="s">
        <v>5087</v>
      </c>
      <c r="D3177" s="27">
        <v>3059</v>
      </c>
      <c r="E3177" s="24"/>
      <c r="F3177" s="24"/>
      <c r="G3177" s="27" t="s">
        <v>37</v>
      </c>
    </row>
    <row r="3178" spans="3:7" x14ac:dyDescent="0.25">
      <c r="C3178" s="26" t="s">
        <v>5086</v>
      </c>
      <c r="D3178" s="27">
        <v>753</v>
      </c>
      <c r="E3178" s="24"/>
      <c r="F3178" s="24"/>
      <c r="G3178" s="27" t="s">
        <v>38</v>
      </c>
    </row>
    <row r="3179" spans="3:7" x14ac:dyDescent="0.25">
      <c r="C3179" s="26" t="s">
        <v>5085</v>
      </c>
      <c r="D3179" s="27">
        <v>1676</v>
      </c>
      <c r="E3179" s="24"/>
      <c r="F3179" s="24"/>
      <c r="G3179" s="27" t="s">
        <v>36</v>
      </c>
    </row>
    <row r="3180" spans="3:7" x14ac:dyDescent="0.25">
      <c r="C3180" s="26" t="s">
        <v>5084</v>
      </c>
      <c r="D3180" s="27">
        <v>2655</v>
      </c>
      <c r="E3180" s="24"/>
      <c r="F3180" s="24"/>
      <c r="G3180" s="27" t="s">
        <v>34</v>
      </c>
    </row>
    <row r="3181" spans="3:7" x14ac:dyDescent="0.25">
      <c r="C3181" s="26" t="s">
        <v>5083</v>
      </c>
      <c r="D3181" s="27">
        <v>1945</v>
      </c>
      <c r="E3181" s="24"/>
      <c r="F3181" s="24"/>
      <c r="G3181" s="27" t="s">
        <v>36</v>
      </c>
    </row>
    <row r="3182" spans="3:7" x14ac:dyDescent="0.25">
      <c r="C3182" s="26" t="s">
        <v>5082</v>
      </c>
      <c r="D3182" s="27">
        <v>1225</v>
      </c>
      <c r="E3182" s="24"/>
      <c r="F3182" s="24"/>
      <c r="G3182" s="27" t="s">
        <v>35</v>
      </c>
    </row>
    <row r="3183" spans="3:7" x14ac:dyDescent="0.25">
      <c r="C3183" s="26" t="s">
        <v>5081</v>
      </c>
      <c r="D3183" s="27">
        <v>1207</v>
      </c>
      <c r="E3183" s="24"/>
      <c r="F3183" s="24"/>
      <c r="G3183" s="27" t="s">
        <v>35</v>
      </c>
    </row>
    <row r="3184" spans="3:7" x14ac:dyDescent="0.25">
      <c r="C3184" s="26" t="s">
        <v>5080</v>
      </c>
      <c r="D3184" s="27">
        <v>1722</v>
      </c>
      <c r="E3184" s="24"/>
      <c r="F3184" s="24"/>
      <c r="G3184" s="27" t="s">
        <v>36</v>
      </c>
    </row>
    <row r="3185" spans="3:7" x14ac:dyDescent="0.25">
      <c r="C3185" s="26" t="s">
        <v>5079</v>
      </c>
      <c r="D3185" s="27">
        <v>1822</v>
      </c>
      <c r="E3185" s="24"/>
      <c r="F3185" s="24"/>
      <c r="G3185" s="27" t="s">
        <v>36</v>
      </c>
    </row>
    <row r="3186" spans="3:7" x14ac:dyDescent="0.25">
      <c r="C3186" s="26" t="s">
        <v>5078</v>
      </c>
      <c r="D3186" s="27">
        <v>1469</v>
      </c>
      <c r="E3186" s="24"/>
      <c r="F3186" s="24"/>
      <c r="G3186" s="27" t="s">
        <v>36</v>
      </c>
    </row>
    <row r="3187" spans="3:7" x14ac:dyDescent="0.25">
      <c r="C3187" s="26" t="s">
        <v>5077</v>
      </c>
      <c r="D3187" s="27">
        <v>1319</v>
      </c>
      <c r="E3187" s="24"/>
      <c r="F3187" s="24"/>
      <c r="G3187" s="27" t="s">
        <v>35</v>
      </c>
    </row>
    <row r="3188" spans="3:7" x14ac:dyDescent="0.25">
      <c r="C3188" s="26" t="s">
        <v>5076</v>
      </c>
      <c r="D3188" s="27">
        <v>3408</v>
      </c>
      <c r="E3188" s="24"/>
      <c r="F3188" s="24"/>
      <c r="G3188" s="27" t="s">
        <v>37</v>
      </c>
    </row>
    <row r="3189" spans="3:7" x14ac:dyDescent="0.25">
      <c r="C3189" s="26" t="s">
        <v>5075</v>
      </c>
      <c r="D3189" s="27">
        <v>1450</v>
      </c>
      <c r="E3189" s="24"/>
      <c r="F3189" s="24"/>
      <c r="G3189" s="27" t="s">
        <v>36</v>
      </c>
    </row>
    <row r="3190" spans="3:7" x14ac:dyDescent="0.25">
      <c r="C3190" s="26" t="s">
        <v>5074</v>
      </c>
      <c r="D3190" s="27">
        <v>1190</v>
      </c>
      <c r="E3190" s="24"/>
      <c r="F3190" s="24"/>
      <c r="G3190" s="27" t="s">
        <v>35</v>
      </c>
    </row>
    <row r="3191" spans="3:7" x14ac:dyDescent="0.25">
      <c r="C3191" s="26" t="s">
        <v>5073</v>
      </c>
      <c r="D3191" s="27">
        <v>2619</v>
      </c>
      <c r="E3191" s="24"/>
      <c r="F3191" s="24"/>
      <c r="G3191" s="27" t="s">
        <v>34</v>
      </c>
    </row>
    <row r="3192" spans="3:7" x14ac:dyDescent="0.25">
      <c r="C3192" s="26" t="s">
        <v>5072</v>
      </c>
      <c r="D3192" s="27">
        <v>2547</v>
      </c>
      <c r="E3192" s="24"/>
      <c r="F3192" s="24"/>
      <c r="G3192" s="27" t="s">
        <v>34</v>
      </c>
    </row>
    <row r="3193" spans="3:7" x14ac:dyDescent="0.25">
      <c r="C3193" s="26" t="s">
        <v>5071</v>
      </c>
      <c r="D3193" s="27">
        <v>1696</v>
      </c>
      <c r="E3193" s="24"/>
      <c r="F3193" s="24"/>
      <c r="G3193" s="27" t="s">
        <v>36</v>
      </c>
    </row>
    <row r="3194" spans="3:7" x14ac:dyDescent="0.25">
      <c r="C3194" s="26" t="s">
        <v>5070</v>
      </c>
      <c r="D3194" s="27">
        <v>3592</v>
      </c>
      <c r="E3194" s="24"/>
      <c r="F3194" s="24"/>
      <c r="G3194" s="27" t="s">
        <v>37</v>
      </c>
    </row>
    <row r="3195" spans="3:7" x14ac:dyDescent="0.25">
      <c r="C3195" s="26" t="s">
        <v>5069</v>
      </c>
      <c r="D3195" s="27">
        <v>2439</v>
      </c>
      <c r="E3195" s="24"/>
      <c r="F3195" s="24"/>
      <c r="G3195" s="27" t="s">
        <v>34</v>
      </c>
    </row>
    <row r="3196" spans="3:7" x14ac:dyDescent="0.25">
      <c r="C3196" s="26" t="s">
        <v>5068</v>
      </c>
      <c r="D3196" s="27">
        <v>2951</v>
      </c>
      <c r="E3196" s="24"/>
      <c r="F3196" s="24"/>
      <c r="G3196" s="27" t="s">
        <v>34</v>
      </c>
    </row>
    <row r="3197" spans="3:7" x14ac:dyDescent="0.25">
      <c r="C3197" s="26" t="s">
        <v>5067</v>
      </c>
      <c r="D3197" s="27">
        <v>2037</v>
      </c>
      <c r="E3197" s="24"/>
      <c r="F3197" s="24"/>
      <c r="G3197" s="27" t="s">
        <v>36</v>
      </c>
    </row>
    <row r="3198" spans="3:7" x14ac:dyDescent="0.25">
      <c r="C3198" s="26" t="s">
        <v>5066</v>
      </c>
      <c r="D3198" s="27">
        <v>3765</v>
      </c>
      <c r="E3198" s="24"/>
      <c r="F3198" s="24"/>
      <c r="G3198" s="27" t="s">
        <v>37</v>
      </c>
    </row>
    <row r="3199" spans="3:7" x14ac:dyDescent="0.25">
      <c r="C3199" s="26" t="s">
        <v>5065</v>
      </c>
      <c r="D3199" s="27">
        <v>2449</v>
      </c>
      <c r="E3199" s="24"/>
      <c r="F3199" s="24"/>
      <c r="G3199" s="27" t="s">
        <v>34</v>
      </c>
    </row>
    <row r="3200" spans="3:7" x14ac:dyDescent="0.25">
      <c r="C3200" s="26" t="s">
        <v>5064</v>
      </c>
      <c r="D3200" s="27">
        <v>2690</v>
      </c>
      <c r="E3200" s="24"/>
      <c r="F3200" s="24"/>
      <c r="G3200" s="27" t="s">
        <v>34</v>
      </c>
    </row>
    <row r="3201" spans="3:7" x14ac:dyDescent="0.25">
      <c r="C3201" s="26" t="s">
        <v>5063</v>
      </c>
      <c r="D3201" s="27">
        <v>1748</v>
      </c>
      <c r="E3201" s="24"/>
      <c r="F3201" s="24"/>
      <c r="G3201" s="27" t="s">
        <v>36</v>
      </c>
    </row>
    <row r="3202" spans="3:7" x14ac:dyDescent="0.25">
      <c r="C3202" s="26" t="s">
        <v>5062</v>
      </c>
      <c r="D3202" s="27">
        <v>2388</v>
      </c>
      <c r="E3202" s="24"/>
      <c r="F3202" s="24"/>
      <c r="G3202" s="27" t="s">
        <v>34</v>
      </c>
    </row>
    <row r="3203" spans="3:7" x14ac:dyDescent="0.25">
      <c r="C3203" s="26" t="s">
        <v>5061</v>
      </c>
      <c r="D3203" s="27">
        <v>2935</v>
      </c>
      <c r="E3203" s="24"/>
      <c r="F3203" s="24"/>
      <c r="G3203" s="27" t="s">
        <v>34</v>
      </c>
    </row>
    <row r="3204" spans="3:7" x14ac:dyDescent="0.25">
      <c r="C3204" s="26" t="s">
        <v>5060</v>
      </c>
      <c r="D3204" s="27">
        <v>3003</v>
      </c>
      <c r="E3204" s="24"/>
      <c r="F3204" s="24"/>
      <c r="G3204" s="27" t="s">
        <v>37</v>
      </c>
    </row>
    <row r="3205" spans="3:7" x14ac:dyDescent="0.25">
      <c r="C3205" s="26" t="s">
        <v>5059</v>
      </c>
      <c r="D3205" s="27">
        <v>1150</v>
      </c>
      <c r="E3205" s="24"/>
      <c r="F3205" s="24"/>
      <c r="G3205" s="27" t="s">
        <v>35</v>
      </c>
    </row>
    <row r="3206" spans="3:7" x14ac:dyDescent="0.25">
      <c r="C3206" s="26" t="s">
        <v>5058</v>
      </c>
      <c r="D3206" s="27">
        <v>2545</v>
      </c>
      <c r="E3206" s="24"/>
      <c r="F3206" s="24"/>
      <c r="G3206" s="27" t="s">
        <v>34</v>
      </c>
    </row>
    <row r="3207" spans="3:7" x14ac:dyDescent="0.25">
      <c r="C3207" s="26" t="s">
        <v>5057</v>
      </c>
      <c r="D3207" s="27">
        <v>2201</v>
      </c>
      <c r="E3207" s="24"/>
      <c r="F3207" s="24"/>
      <c r="G3207" s="27" t="s">
        <v>34</v>
      </c>
    </row>
    <row r="3208" spans="3:7" x14ac:dyDescent="0.25">
      <c r="C3208" s="26" t="s">
        <v>5056</v>
      </c>
      <c r="D3208" s="27">
        <v>1283</v>
      </c>
      <c r="E3208" s="24"/>
      <c r="F3208" s="24"/>
      <c r="G3208" s="27" t="s">
        <v>35</v>
      </c>
    </row>
    <row r="3209" spans="3:7" x14ac:dyDescent="0.25">
      <c r="C3209" s="26" t="s">
        <v>5055</v>
      </c>
      <c r="D3209" s="27">
        <v>766</v>
      </c>
      <c r="E3209" s="24"/>
      <c r="F3209" s="24"/>
      <c r="G3209" s="27" t="s">
        <v>38</v>
      </c>
    </row>
    <row r="3210" spans="3:7" x14ac:dyDescent="0.25">
      <c r="C3210" s="26" t="s">
        <v>5054</v>
      </c>
      <c r="D3210" s="27">
        <v>1099</v>
      </c>
      <c r="E3210" s="24"/>
      <c r="F3210" s="24"/>
      <c r="G3210" s="27" t="s">
        <v>35</v>
      </c>
    </row>
    <row r="3211" spans="3:7" x14ac:dyDescent="0.25">
      <c r="C3211" s="26" t="s">
        <v>5053</v>
      </c>
      <c r="D3211" s="27">
        <v>1210</v>
      </c>
      <c r="E3211" s="24"/>
      <c r="F3211" s="24"/>
      <c r="G3211" s="27" t="s">
        <v>35</v>
      </c>
    </row>
    <row r="3212" spans="3:7" x14ac:dyDescent="0.25">
      <c r="C3212" s="26" t="s">
        <v>5052</v>
      </c>
      <c r="D3212" s="27">
        <v>1205</v>
      </c>
      <c r="E3212" s="24"/>
      <c r="F3212" s="24"/>
      <c r="G3212" s="27" t="s">
        <v>35</v>
      </c>
    </row>
    <row r="3213" spans="3:7" x14ac:dyDescent="0.25">
      <c r="C3213" s="26" t="s">
        <v>5051</v>
      </c>
      <c r="D3213" s="27">
        <v>1098</v>
      </c>
      <c r="E3213" s="24"/>
      <c r="F3213" s="24"/>
      <c r="G3213" s="27" t="s">
        <v>35</v>
      </c>
    </row>
    <row r="3214" spans="3:7" x14ac:dyDescent="0.25">
      <c r="C3214" s="26" t="s">
        <v>5050</v>
      </c>
      <c r="D3214" s="27">
        <v>2435</v>
      </c>
      <c r="E3214" s="24"/>
      <c r="F3214" s="24"/>
      <c r="G3214" s="27" t="s">
        <v>34</v>
      </c>
    </row>
    <row r="3215" spans="3:7" x14ac:dyDescent="0.25">
      <c r="C3215" s="26" t="s">
        <v>5049</v>
      </c>
      <c r="D3215" s="27">
        <v>2355</v>
      </c>
      <c r="E3215" s="24"/>
      <c r="F3215" s="24"/>
      <c r="G3215" s="27" t="s">
        <v>34</v>
      </c>
    </row>
    <row r="3216" spans="3:7" x14ac:dyDescent="0.25">
      <c r="C3216" s="26" t="s">
        <v>5048</v>
      </c>
      <c r="D3216" s="27">
        <v>2547</v>
      </c>
      <c r="E3216" s="24"/>
      <c r="F3216" s="24"/>
      <c r="G3216" s="27" t="s">
        <v>34</v>
      </c>
    </row>
    <row r="3217" spans="3:7" x14ac:dyDescent="0.25">
      <c r="C3217" s="26" t="s">
        <v>5047</v>
      </c>
      <c r="D3217" s="27">
        <v>2354</v>
      </c>
      <c r="E3217" s="24"/>
      <c r="F3217" s="24"/>
      <c r="G3217" s="27" t="s">
        <v>34</v>
      </c>
    </row>
    <row r="3218" spans="3:7" x14ac:dyDescent="0.25">
      <c r="C3218" s="26" t="s">
        <v>5046</v>
      </c>
      <c r="D3218" s="27">
        <v>2256</v>
      </c>
      <c r="E3218" s="24"/>
      <c r="F3218" s="24"/>
      <c r="G3218" s="27" t="s">
        <v>34</v>
      </c>
    </row>
    <row r="3219" spans="3:7" x14ac:dyDescent="0.25">
      <c r="C3219" s="26" t="s">
        <v>5045</v>
      </c>
      <c r="D3219" s="27">
        <v>2557</v>
      </c>
      <c r="E3219" s="24"/>
      <c r="F3219" s="24">
        <v>-5</v>
      </c>
      <c r="G3219" s="27" t="s">
        <v>34</v>
      </c>
    </row>
    <row r="3220" spans="3:7" x14ac:dyDescent="0.25">
      <c r="C3220" s="26" t="s">
        <v>5044</v>
      </c>
      <c r="D3220" s="27">
        <v>2527</v>
      </c>
      <c r="E3220" s="24"/>
      <c r="F3220" s="24"/>
      <c r="G3220" s="27" t="s">
        <v>34</v>
      </c>
    </row>
    <row r="3221" spans="3:7" x14ac:dyDescent="0.25">
      <c r="C3221" s="26" t="s">
        <v>5043</v>
      </c>
      <c r="D3221" s="27">
        <v>2333</v>
      </c>
      <c r="E3221" s="24"/>
      <c r="F3221" s="24"/>
      <c r="G3221" s="27" t="s">
        <v>34</v>
      </c>
    </row>
    <row r="3222" spans="3:7" x14ac:dyDescent="0.25">
      <c r="C3222" s="26" t="s">
        <v>5042</v>
      </c>
      <c r="D3222" s="27">
        <v>2905</v>
      </c>
      <c r="E3222" s="24"/>
      <c r="F3222" s="24"/>
      <c r="G3222" s="27" t="s">
        <v>34</v>
      </c>
    </row>
    <row r="3223" spans="3:7" x14ac:dyDescent="0.25">
      <c r="C3223" s="26" t="s">
        <v>5041</v>
      </c>
      <c r="D3223" s="27">
        <v>2876</v>
      </c>
      <c r="E3223" s="24"/>
      <c r="F3223" s="24"/>
      <c r="G3223" s="27" t="s">
        <v>34</v>
      </c>
    </row>
    <row r="3224" spans="3:7" x14ac:dyDescent="0.25">
      <c r="C3224" s="26" t="s">
        <v>5040</v>
      </c>
      <c r="D3224" s="27">
        <v>2510</v>
      </c>
      <c r="E3224" s="24"/>
      <c r="F3224" s="24"/>
      <c r="G3224" s="27" t="s">
        <v>34</v>
      </c>
    </row>
    <row r="3225" spans="3:7" x14ac:dyDescent="0.25">
      <c r="C3225" s="26" t="s">
        <v>5039</v>
      </c>
      <c r="D3225" s="27">
        <v>2560</v>
      </c>
      <c r="E3225" s="24"/>
      <c r="F3225" s="24"/>
      <c r="G3225" s="27" t="s">
        <v>34</v>
      </c>
    </row>
    <row r="3226" spans="3:7" x14ac:dyDescent="0.25">
      <c r="C3226" s="26" t="s">
        <v>5038</v>
      </c>
      <c r="D3226" s="27">
        <v>2562</v>
      </c>
      <c r="E3226" s="24"/>
      <c r="F3226" s="24"/>
      <c r="G3226" s="27" t="s">
        <v>34</v>
      </c>
    </row>
    <row r="3227" spans="3:7" x14ac:dyDescent="0.25">
      <c r="C3227" s="26" t="s">
        <v>5037</v>
      </c>
      <c r="D3227" s="27">
        <v>3078</v>
      </c>
      <c r="E3227" s="24"/>
      <c r="F3227" s="24"/>
      <c r="G3227" s="27" t="s">
        <v>37</v>
      </c>
    </row>
    <row r="3228" spans="3:7" x14ac:dyDescent="0.25">
      <c r="C3228" s="26" t="s">
        <v>5036</v>
      </c>
      <c r="D3228" s="27">
        <v>2269</v>
      </c>
      <c r="E3228" s="24"/>
      <c r="F3228" s="24"/>
      <c r="G3228" s="27" t="s">
        <v>34</v>
      </c>
    </row>
    <row r="3229" spans="3:7" x14ac:dyDescent="0.25">
      <c r="C3229" s="26" t="s">
        <v>5035</v>
      </c>
      <c r="D3229" s="27">
        <v>2794</v>
      </c>
      <c r="E3229" s="24"/>
      <c r="F3229" s="24"/>
      <c r="G3229" s="27" t="s">
        <v>34</v>
      </c>
    </row>
    <row r="3230" spans="3:7" x14ac:dyDescent="0.25">
      <c r="C3230" s="26" t="s">
        <v>5034</v>
      </c>
      <c r="D3230" s="27">
        <v>2711</v>
      </c>
      <c r="E3230" s="24"/>
      <c r="F3230" s="24"/>
      <c r="G3230" s="27" t="s">
        <v>34</v>
      </c>
    </row>
    <row r="3231" spans="3:7" x14ac:dyDescent="0.25">
      <c r="C3231" s="26" t="s">
        <v>5033</v>
      </c>
      <c r="D3231" s="27">
        <v>4622</v>
      </c>
      <c r="E3231" s="24"/>
      <c r="F3231" s="24"/>
      <c r="G3231" s="27" t="s">
        <v>37</v>
      </c>
    </row>
    <row r="3232" spans="3:7" x14ac:dyDescent="0.25">
      <c r="C3232" s="26" t="s">
        <v>5032</v>
      </c>
      <c r="D3232" s="27">
        <v>2574</v>
      </c>
      <c r="E3232" s="24"/>
      <c r="F3232" s="24"/>
      <c r="G3232" s="27" t="s">
        <v>34</v>
      </c>
    </row>
    <row r="3233" spans="3:7" x14ac:dyDescent="0.25">
      <c r="C3233" s="26" t="s">
        <v>5031</v>
      </c>
      <c r="D3233" s="27">
        <v>3195</v>
      </c>
      <c r="E3233" s="24"/>
      <c r="F3233" s="24"/>
      <c r="G3233" s="27" t="s">
        <v>37</v>
      </c>
    </row>
    <row r="3234" spans="3:7" x14ac:dyDescent="0.25">
      <c r="C3234" s="26" t="s">
        <v>5030</v>
      </c>
      <c r="D3234" s="27">
        <v>2479</v>
      </c>
      <c r="E3234" s="24"/>
      <c r="F3234" s="24"/>
      <c r="G3234" s="27" t="s">
        <v>34</v>
      </c>
    </row>
    <row r="3235" spans="3:7" x14ac:dyDescent="0.25">
      <c r="C3235" s="26" t="s">
        <v>5029</v>
      </c>
      <c r="D3235" s="27">
        <v>2542</v>
      </c>
      <c r="E3235" s="24"/>
      <c r="F3235" s="24"/>
      <c r="G3235" s="27" t="s">
        <v>34</v>
      </c>
    </row>
    <row r="3236" spans="3:7" x14ac:dyDescent="0.25">
      <c r="C3236" s="26" t="s">
        <v>5028</v>
      </c>
      <c r="D3236" s="27">
        <v>2782</v>
      </c>
      <c r="E3236" s="24"/>
      <c r="F3236" s="24"/>
      <c r="G3236" s="27" t="s">
        <v>34</v>
      </c>
    </row>
    <row r="3237" spans="3:7" x14ac:dyDescent="0.25">
      <c r="C3237" s="26" t="s">
        <v>5027</v>
      </c>
      <c r="D3237" s="27">
        <v>2186</v>
      </c>
      <c r="E3237" s="24"/>
      <c r="F3237" s="24"/>
      <c r="G3237" s="27" t="s">
        <v>34</v>
      </c>
    </row>
    <row r="3238" spans="3:7" x14ac:dyDescent="0.25">
      <c r="C3238" s="26" t="s">
        <v>5026</v>
      </c>
      <c r="D3238" s="27">
        <v>2258</v>
      </c>
      <c r="E3238" s="24"/>
      <c r="F3238" s="24"/>
      <c r="G3238" s="27" t="s">
        <v>34</v>
      </c>
    </row>
    <row r="3239" spans="3:7" x14ac:dyDescent="0.25">
      <c r="C3239" s="26" t="s">
        <v>5025</v>
      </c>
      <c r="D3239" s="27">
        <v>2239</v>
      </c>
      <c r="E3239" s="24"/>
      <c r="F3239" s="24"/>
      <c r="G3239" s="27" t="s">
        <v>34</v>
      </c>
    </row>
    <row r="3240" spans="3:7" x14ac:dyDescent="0.25">
      <c r="C3240" s="26" t="s">
        <v>5024</v>
      </c>
      <c r="D3240" s="27">
        <v>2254</v>
      </c>
      <c r="E3240" s="24"/>
      <c r="F3240" s="24"/>
      <c r="G3240" s="27" t="s">
        <v>34</v>
      </c>
    </row>
    <row r="3241" spans="3:7" x14ac:dyDescent="0.25">
      <c r="C3241" s="26" t="s">
        <v>5023</v>
      </c>
      <c r="D3241" s="27">
        <v>2441</v>
      </c>
      <c r="E3241" s="24"/>
      <c r="F3241" s="24"/>
      <c r="G3241" s="27" t="s">
        <v>34</v>
      </c>
    </row>
    <row r="3242" spans="3:7" x14ac:dyDescent="0.25">
      <c r="C3242" s="26" t="s">
        <v>5022</v>
      </c>
      <c r="D3242" s="27">
        <v>1753</v>
      </c>
      <c r="E3242" s="24"/>
      <c r="F3242" s="24"/>
      <c r="G3242" s="27" t="s">
        <v>36</v>
      </c>
    </row>
    <row r="3243" spans="3:7" x14ac:dyDescent="0.25">
      <c r="C3243" s="26" t="s">
        <v>5021</v>
      </c>
      <c r="D3243" s="27">
        <v>3079</v>
      </c>
      <c r="E3243" s="24"/>
      <c r="F3243" s="24"/>
      <c r="G3243" s="27" t="s">
        <v>37</v>
      </c>
    </row>
    <row r="3244" spans="3:7" x14ac:dyDescent="0.25">
      <c r="C3244" s="26" t="s">
        <v>5020</v>
      </c>
      <c r="D3244" s="27">
        <v>1235</v>
      </c>
      <c r="E3244" s="24"/>
      <c r="F3244" s="24"/>
      <c r="G3244" s="27" t="s">
        <v>35</v>
      </c>
    </row>
    <row r="3245" spans="3:7" x14ac:dyDescent="0.25">
      <c r="C3245" s="26" t="s">
        <v>5019</v>
      </c>
      <c r="D3245" s="27">
        <v>2563</v>
      </c>
      <c r="E3245" s="24"/>
      <c r="F3245" s="24"/>
      <c r="G3245" s="27" t="s">
        <v>34</v>
      </c>
    </row>
    <row r="3246" spans="3:7" x14ac:dyDescent="0.25">
      <c r="C3246" s="26" t="s">
        <v>5018</v>
      </c>
      <c r="D3246" s="27">
        <v>1304</v>
      </c>
      <c r="E3246" s="24"/>
      <c r="F3246" s="24"/>
      <c r="G3246" s="27" t="s">
        <v>35</v>
      </c>
    </row>
    <row r="3247" spans="3:7" x14ac:dyDescent="0.25">
      <c r="C3247" s="26" t="s">
        <v>5017</v>
      </c>
      <c r="D3247" s="27">
        <v>2725</v>
      </c>
      <c r="E3247" s="24"/>
      <c r="F3247" s="24"/>
      <c r="G3247" s="27" t="s">
        <v>34</v>
      </c>
    </row>
    <row r="3248" spans="3:7" x14ac:dyDescent="0.25">
      <c r="C3248" s="26" t="s">
        <v>5016</v>
      </c>
      <c r="D3248" s="27">
        <v>2577</v>
      </c>
      <c r="E3248" s="24"/>
      <c r="F3248" s="24"/>
      <c r="G3248" s="27" t="s">
        <v>34</v>
      </c>
    </row>
    <row r="3249" spans="3:7" x14ac:dyDescent="0.25">
      <c r="C3249" s="26" t="s">
        <v>5015</v>
      </c>
      <c r="D3249" s="27">
        <v>2162</v>
      </c>
      <c r="E3249" s="24"/>
      <c r="F3249" s="24"/>
      <c r="G3249" s="27" t="s">
        <v>34</v>
      </c>
    </row>
    <row r="3250" spans="3:7" x14ac:dyDescent="0.25">
      <c r="C3250" s="26" t="s">
        <v>5014</v>
      </c>
      <c r="D3250" s="27">
        <v>2297</v>
      </c>
      <c r="E3250" s="24"/>
      <c r="F3250" s="24"/>
      <c r="G3250" s="27" t="s">
        <v>34</v>
      </c>
    </row>
    <row r="3251" spans="3:7" x14ac:dyDescent="0.25">
      <c r="C3251" s="26" t="s">
        <v>5013</v>
      </c>
      <c r="D3251" s="27">
        <v>2584</v>
      </c>
      <c r="E3251" s="24"/>
      <c r="F3251" s="24"/>
      <c r="G3251" s="27" t="s">
        <v>34</v>
      </c>
    </row>
    <row r="3252" spans="3:7" x14ac:dyDescent="0.25">
      <c r="C3252" s="26" t="s">
        <v>5012</v>
      </c>
      <c r="D3252" s="27">
        <v>2699</v>
      </c>
      <c r="E3252" s="24"/>
      <c r="F3252" s="24"/>
      <c r="G3252" s="27" t="s">
        <v>34</v>
      </c>
    </row>
    <row r="3253" spans="3:7" x14ac:dyDescent="0.25">
      <c r="C3253" s="26" t="s">
        <v>5011</v>
      </c>
      <c r="D3253" s="27">
        <v>1225</v>
      </c>
      <c r="E3253" s="24"/>
      <c r="F3253" s="24"/>
      <c r="G3253" s="27" t="s">
        <v>35</v>
      </c>
    </row>
    <row r="3254" spans="3:7" x14ac:dyDescent="0.25">
      <c r="C3254" s="26" t="s">
        <v>5010</v>
      </c>
      <c r="D3254" s="27">
        <v>2472</v>
      </c>
      <c r="E3254" s="24"/>
      <c r="F3254" s="24"/>
      <c r="G3254" s="27" t="s">
        <v>34</v>
      </c>
    </row>
    <row r="3255" spans="3:7" x14ac:dyDescent="0.25">
      <c r="C3255" s="26" t="s">
        <v>5009</v>
      </c>
      <c r="D3255" s="27">
        <v>2632</v>
      </c>
      <c r="E3255" s="24"/>
      <c r="F3255" s="24"/>
      <c r="G3255" s="27" t="s">
        <v>34</v>
      </c>
    </row>
    <row r="3256" spans="3:7" x14ac:dyDescent="0.25">
      <c r="C3256" s="26" t="s">
        <v>5008</v>
      </c>
      <c r="D3256" s="27">
        <v>2401</v>
      </c>
      <c r="E3256" s="24"/>
      <c r="F3256" s="24"/>
      <c r="G3256" s="27" t="s">
        <v>34</v>
      </c>
    </row>
    <row r="3257" spans="3:7" x14ac:dyDescent="0.25">
      <c r="C3257" s="26" t="s">
        <v>5007</v>
      </c>
      <c r="D3257" s="27">
        <v>2410</v>
      </c>
      <c r="E3257" s="24"/>
      <c r="F3257" s="24"/>
      <c r="G3257" s="27" t="s">
        <v>34</v>
      </c>
    </row>
    <row r="3258" spans="3:7" x14ac:dyDescent="0.25">
      <c r="C3258" s="26" t="s">
        <v>5006</v>
      </c>
      <c r="D3258" s="27">
        <v>1837</v>
      </c>
      <c r="E3258" s="24"/>
      <c r="F3258" s="24"/>
      <c r="G3258" s="27" t="s">
        <v>36</v>
      </c>
    </row>
    <row r="3259" spans="3:7" x14ac:dyDescent="0.25">
      <c r="C3259" s="26" t="s">
        <v>5005</v>
      </c>
      <c r="D3259" s="27">
        <v>2516</v>
      </c>
      <c r="E3259" s="24"/>
      <c r="F3259" s="24"/>
      <c r="G3259" s="27" t="s">
        <v>34</v>
      </c>
    </row>
    <row r="3260" spans="3:7" x14ac:dyDescent="0.25">
      <c r="C3260" s="26" t="s">
        <v>5004</v>
      </c>
      <c r="D3260" s="27">
        <v>1734</v>
      </c>
      <c r="E3260" s="24"/>
      <c r="F3260" s="24"/>
      <c r="G3260" s="27" t="s">
        <v>36</v>
      </c>
    </row>
    <row r="3261" spans="3:7" x14ac:dyDescent="0.25">
      <c r="C3261" s="26" t="s">
        <v>5003</v>
      </c>
      <c r="D3261" s="27">
        <v>3913</v>
      </c>
      <c r="E3261" s="24"/>
      <c r="F3261" s="24"/>
      <c r="G3261" s="27" t="s">
        <v>37</v>
      </c>
    </row>
    <row r="3262" spans="3:7" x14ac:dyDescent="0.25">
      <c r="C3262" s="26" t="s">
        <v>5002</v>
      </c>
      <c r="D3262" s="27">
        <v>2355</v>
      </c>
      <c r="E3262" s="24"/>
      <c r="F3262" s="24"/>
      <c r="G3262" s="27" t="s">
        <v>34</v>
      </c>
    </row>
    <row r="3263" spans="3:7" x14ac:dyDescent="0.25">
      <c r="C3263" s="26" t="s">
        <v>5001</v>
      </c>
      <c r="D3263" s="27">
        <v>2673</v>
      </c>
      <c r="E3263" s="24"/>
      <c r="F3263" s="24"/>
      <c r="G3263" s="27" t="s">
        <v>34</v>
      </c>
    </row>
    <row r="3264" spans="3:7" x14ac:dyDescent="0.25">
      <c r="C3264" s="26" t="s">
        <v>5000</v>
      </c>
      <c r="D3264" s="27">
        <v>2579</v>
      </c>
      <c r="E3264" s="24"/>
      <c r="F3264" s="24"/>
      <c r="G3264" s="27" t="s">
        <v>34</v>
      </c>
    </row>
    <row r="3265" spans="3:7" x14ac:dyDescent="0.25">
      <c r="C3265" s="26" t="s">
        <v>4999</v>
      </c>
      <c r="D3265" s="27">
        <v>3585</v>
      </c>
      <c r="E3265" s="24"/>
      <c r="F3265" s="24"/>
      <c r="G3265" s="27" t="s">
        <v>37</v>
      </c>
    </row>
    <row r="3266" spans="3:7" x14ac:dyDescent="0.25">
      <c r="C3266" s="26" t="s">
        <v>4998</v>
      </c>
      <c r="D3266" s="27">
        <v>1202</v>
      </c>
      <c r="E3266" s="24"/>
      <c r="F3266" s="24"/>
      <c r="G3266" s="27" t="s">
        <v>35</v>
      </c>
    </row>
    <row r="3267" spans="3:7" x14ac:dyDescent="0.25">
      <c r="C3267" s="26" t="s">
        <v>4997</v>
      </c>
      <c r="D3267" s="27">
        <v>1746</v>
      </c>
      <c r="E3267" s="24"/>
      <c r="F3267" s="24"/>
      <c r="G3267" s="27" t="s">
        <v>36</v>
      </c>
    </row>
    <row r="3268" spans="3:7" x14ac:dyDescent="0.25">
      <c r="C3268" s="26" t="s">
        <v>4996</v>
      </c>
      <c r="D3268" s="27">
        <v>1086</v>
      </c>
      <c r="E3268" s="24"/>
      <c r="F3268" s="24"/>
      <c r="G3268" s="27" t="s">
        <v>35</v>
      </c>
    </row>
    <row r="3269" spans="3:7" x14ac:dyDescent="0.25">
      <c r="C3269" s="26" t="s">
        <v>4995</v>
      </c>
      <c r="D3269" s="27">
        <v>2733</v>
      </c>
      <c r="E3269" s="24"/>
      <c r="F3269" s="24"/>
      <c r="G3269" s="27" t="s">
        <v>34</v>
      </c>
    </row>
    <row r="3270" spans="3:7" x14ac:dyDescent="0.25">
      <c r="C3270" s="26" t="s">
        <v>4994</v>
      </c>
      <c r="D3270" s="27">
        <v>2294</v>
      </c>
      <c r="E3270" s="24"/>
      <c r="F3270" s="24"/>
      <c r="G3270" s="27" t="s">
        <v>34</v>
      </c>
    </row>
    <row r="3271" spans="3:7" x14ac:dyDescent="0.25">
      <c r="C3271" s="26" t="s">
        <v>4993</v>
      </c>
      <c r="D3271" s="27">
        <v>2658</v>
      </c>
      <c r="E3271" s="24"/>
      <c r="F3271" s="24"/>
      <c r="G3271" s="27" t="s">
        <v>34</v>
      </c>
    </row>
    <row r="3272" spans="3:7" x14ac:dyDescent="0.25">
      <c r="C3272" s="26" t="s">
        <v>4992</v>
      </c>
      <c r="D3272" s="27">
        <v>2514</v>
      </c>
      <c r="E3272" s="24"/>
      <c r="F3272" s="24"/>
      <c r="G3272" s="27" t="s">
        <v>34</v>
      </c>
    </row>
    <row r="3273" spans="3:7" x14ac:dyDescent="0.25">
      <c r="C3273" s="26" t="s">
        <v>4991</v>
      </c>
      <c r="D3273" s="27">
        <v>2905</v>
      </c>
      <c r="E3273" s="24"/>
      <c r="F3273" s="24"/>
      <c r="G3273" s="27" t="s">
        <v>34</v>
      </c>
    </row>
    <row r="3274" spans="3:7" x14ac:dyDescent="0.25">
      <c r="C3274" s="26" t="s">
        <v>4990</v>
      </c>
      <c r="D3274" s="27">
        <v>2915</v>
      </c>
      <c r="E3274" s="24"/>
      <c r="F3274" s="24"/>
      <c r="G3274" s="27" t="s">
        <v>34</v>
      </c>
    </row>
    <row r="3275" spans="3:7" x14ac:dyDescent="0.25">
      <c r="C3275" s="26" t="s">
        <v>4989</v>
      </c>
      <c r="D3275" s="27">
        <v>4787</v>
      </c>
      <c r="E3275" s="24"/>
      <c r="F3275" s="24"/>
      <c r="G3275" s="27" t="s">
        <v>37</v>
      </c>
    </row>
    <row r="3276" spans="3:7" x14ac:dyDescent="0.25">
      <c r="C3276" s="26" t="s">
        <v>4988</v>
      </c>
      <c r="D3276" s="27">
        <v>4726</v>
      </c>
      <c r="E3276" s="24"/>
      <c r="F3276" s="24"/>
      <c r="G3276" s="27" t="s">
        <v>37</v>
      </c>
    </row>
    <row r="3277" spans="3:7" x14ac:dyDescent="0.25">
      <c r="C3277" s="26" t="s">
        <v>4987</v>
      </c>
      <c r="D3277" s="27">
        <v>2126</v>
      </c>
      <c r="E3277" s="24"/>
      <c r="F3277" s="24"/>
      <c r="G3277" s="27" t="s">
        <v>34</v>
      </c>
    </row>
    <row r="3278" spans="3:7" x14ac:dyDescent="0.25">
      <c r="C3278" s="26" t="s">
        <v>4986</v>
      </c>
      <c r="D3278" s="27">
        <v>2471</v>
      </c>
      <c r="E3278" s="24"/>
      <c r="F3278" s="24"/>
      <c r="G3278" s="27" t="s">
        <v>34</v>
      </c>
    </row>
    <row r="3279" spans="3:7" x14ac:dyDescent="0.25">
      <c r="C3279" s="26" t="s">
        <v>4985</v>
      </c>
      <c r="D3279" s="27">
        <v>2468</v>
      </c>
      <c r="E3279" s="24"/>
      <c r="F3279" s="24"/>
      <c r="G3279" s="27" t="s">
        <v>34</v>
      </c>
    </row>
    <row r="3280" spans="3:7" x14ac:dyDescent="0.25">
      <c r="C3280" s="26" t="s">
        <v>4984</v>
      </c>
      <c r="D3280" s="27">
        <v>2284</v>
      </c>
      <c r="E3280" s="24"/>
      <c r="F3280" s="24"/>
      <c r="G3280" s="27" t="s">
        <v>34</v>
      </c>
    </row>
    <row r="3281" spans="3:7" x14ac:dyDescent="0.25">
      <c r="C3281" s="26" t="s">
        <v>4983</v>
      </c>
      <c r="D3281" s="27">
        <v>1097</v>
      </c>
      <c r="E3281" s="24"/>
      <c r="F3281" s="24"/>
      <c r="G3281" s="27" t="s">
        <v>35</v>
      </c>
    </row>
    <row r="3282" spans="3:7" x14ac:dyDescent="0.25">
      <c r="C3282" s="26" t="s">
        <v>4982</v>
      </c>
      <c r="D3282" s="27">
        <v>2579</v>
      </c>
      <c r="E3282" s="24"/>
      <c r="F3282" s="24"/>
      <c r="G3282" s="27" t="s">
        <v>34</v>
      </c>
    </row>
    <row r="3283" spans="3:7" x14ac:dyDescent="0.25">
      <c r="C3283" s="26" t="s">
        <v>4981</v>
      </c>
      <c r="D3283" s="27">
        <v>2801</v>
      </c>
      <c r="E3283" s="24"/>
      <c r="F3283" s="24"/>
      <c r="G3283" s="27" t="s">
        <v>34</v>
      </c>
    </row>
    <row r="3284" spans="3:7" x14ac:dyDescent="0.25">
      <c r="C3284" s="26" t="s">
        <v>4980</v>
      </c>
      <c r="D3284" s="27">
        <v>2788</v>
      </c>
      <c r="E3284" s="24"/>
      <c r="F3284" s="24"/>
      <c r="G3284" s="27" t="s">
        <v>34</v>
      </c>
    </row>
    <row r="3285" spans="3:7" x14ac:dyDescent="0.25">
      <c r="C3285" s="26" t="s">
        <v>4979</v>
      </c>
      <c r="D3285" s="27">
        <v>2101</v>
      </c>
      <c r="E3285" s="24"/>
      <c r="F3285" s="24"/>
      <c r="G3285" s="27" t="s">
        <v>34</v>
      </c>
    </row>
    <row r="3286" spans="3:7" x14ac:dyDescent="0.25">
      <c r="C3286" s="26" t="s">
        <v>4978</v>
      </c>
      <c r="D3286" s="27">
        <v>2557</v>
      </c>
      <c r="E3286" s="24"/>
      <c r="F3286" s="24"/>
      <c r="G3286" s="27" t="s">
        <v>34</v>
      </c>
    </row>
    <row r="3287" spans="3:7" x14ac:dyDescent="0.25">
      <c r="C3287" s="26" t="s">
        <v>4977</v>
      </c>
      <c r="D3287" s="27">
        <v>2275</v>
      </c>
      <c r="E3287" s="24"/>
      <c r="F3287" s="24"/>
      <c r="G3287" s="27" t="s">
        <v>34</v>
      </c>
    </row>
    <row r="3288" spans="3:7" x14ac:dyDescent="0.25">
      <c r="C3288" s="26" t="s">
        <v>4976</v>
      </c>
      <c r="D3288" s="27">
        <v>1735</v>
      </c>
      <c r="E3288" s="24"/>
      <c r="F3288" s="24"/>
      <c r="G3288" s="27" t="s">
        <v>36</v>
      </c>
    </row>
    <row r="3289" spans="3:7" x14ac:dyDescent="0.25">
      <c r="C3289" s="26" t="s">
        <v>4975</v>
      </c>
      <c r="D3289" s="27">
        <v>2730</v>
      </c>
      <c r="E3289" s="24"/>
      <c r="F3289" s="24"/>
      <c r="G3289" s="27" t="s">
        <v>34</v>
      </c>
    </row>
    <row r="3290" spans="3:7" x14ac:dyDescent="0.25">
      <c r="C3290" s="26" t="s">
        <v>4974</v>
      </c>
      <c r="D3290" s="27">
        <v>2655</v>
      </c>
      <c r="E3290" s="24"/>
      <c r="F3290" s="24"/>
      <c r="G3290" s="27" t="s">
        <v>34</v>
      </c>
    </row>
    <row r="3291" spans="3:7" x14ac:dyDescent="0.25">
      <c r="C3291" s="26" t="s">
        <v>4973</v>
      </c>
      <c r="D3291" s="27">
        <v>3040</v>
      </c>
      <c r="E3291" s="24"/>
      <c r="F3291" s="24"/>
      <c r="G3291" s="27" t="s">
        <v>37</v>
      </c>
    </row>
    <row r="3292" spans="3:7" x14ac:dyDescent="0.25">
      <c r="C3292" s="26" t="s">
        <v>4972</v>
      </c>
      <c r="D3292" s="27">
        <v>2711</v>
      </c>
      <c r="E3292" s="24"/>
      <c r="F3292" s="24"/>
      <c r="G3292" s="27" t="s">
        <v>34</v>
      </c>
    </row>
    <row r="3293" spans="3:7" x14ac:dyDescent="0.25">
      <c r="C3293" s="26" t="s">
        <v>4971</v>
      </c>
      <c r="D3293" s="27">
        <v>2621</v>
      </c>
      <c r="E3293" s="24"/>
      <c r="F3293" s="24"/>
      <c r="G3293" s="27" t="s">
        <v>34</v>
      </c>
    </row>
    <row r="3294" spans="3:7" x14ac:dyDescent="0.25">
      <c r="C3294" s="26" t="s">
        <v>4970</v>
      </c>
      <c r="D3294" s="27">
        <v>2389</v>
      </c>
      <c r="E3294" s="24"/>
      <c r="F3294" s="24"/>
      <c r="G3294" s="27" t="s">
        <v>34</v>
      </c>
    </row>
    <row r="3295" spans="3:7" x14ac:dyDescent="0.25">
      <c r="C3295" s="26" t="s">
        <v>4969</v>
      </c>
      <c r="D3295" s="27">
        <v>2619</v>
      </c>
      <c r="E3295" s="24"/>
      <c r="F3295" s="24"/>
      <c r="G3295" s="27" t="s">
        <v>34</v>
      </c>
    </row>
    <row r="3296" spans="3:7" x14ac:dyDescent="0.25">
      <c r="C3296" s="26" t="s">
        <v>4968</v>
      </c>
      <c r="D3296" s="27">
        <v>2911</v>
      </c>
      <c r="E3296" s="24"/>
      <c r="F3296" s="24"/>
      <c r="G3296" s="27" t="s">
        <v>34</v>
      </c>
    </row>
    <row r="3297" spans="3:7" x14ac:dyDescent="0.25">
      <c r="C3297" s="26" t="s">
        <v>4967</v>
      </c>
      <c r="D3297" s="27">
        <v>4019</v>
      </c>
      <c r="E3297" s="24"/>
      <c r="F3297" s="24"/>
      <c r="G3297" s="27" t="s">
        <v>37</v>
      </c>
    </row>
    <row r="3298" spans="3:7" x14ac:dyDescent="0.25">
      <c r="C3298" s="26" t="s">
        <v>4966</v>
      </c>
      <c r="D3298" s="27">
        <v>3001</v>
      </c>
      <c r="E3298" s="24"/>
      <c r="F3298" s="24"/>
      <c r="G3298" s="27" t="s">
        <v>37</v>
      </c>
    </row>
    <row r="3299" spans="3:7" x14ac:dyDescent="0.25">
      <c r="C3299" s="26" t="s">
        <v>4965</v>
      </c>
      <c r="D3299" s="27">
        <v>3054</v>
      </c>
      <c r="E3299" s="24"/>
      <c r="F3299" s="24">
        <v>0</v>
      </c>
      <c r="G3299" s="27" t="s">
        <v>37</v>
      </c>
    </row>
    <row r="3300" spans="3:7" x14ac:dyDescent="0.25">
      <c r="C3300" s="26" t="s">
        <v>4964</v>
      </c>
      <c r="D3300" s="27">
        <v>1550</v>
      </c>
      <c r="E3300" s="24"/>
      <c r="F3300" s="24"/>
      <c r="G3300" s="27" t="s">
        <v>36</v>
      </c>
    </row>
    <row r="3301" spans="3:7" x14ac:dyDescent="0.25">
      <c r="C3301" s="26" t="s">
        <v>4963</v>
      </c>
      <c r="D3301" s="27">
        <v>2945</v>
      </c>
      <c r="E3301" s="24"/>
      <c r="F3301" s="24"/>
      <c r="G3301" s="27" t="s">
        <v>34</v>
      </c>
    </row>
    <row r="3302" spans="3:7" x14ac:dyDescent="0.25">
      <c r="C3302" s="26" t="s">
        <v>4962</v>
      </c>
      <c r="D3302" s="27">
        <v>1801</v>
      </c>
      <c r="E3302" s="24"/>
      <c r="F3302" s="24"/>
      <c r="G3302" s="27" t="s">
        <v>36</v>
      </c>
    </row>
    <row r="3303" spans="3:7" x14ac:dyDescent="0.25">
      <c r="C3303" s="26" t="s">
        <v>4961</v>
      </c>
      <c r="D3303" s="27">
        <v>1263</v>
      </c>
      <c r="E3303" s="24"/>
      <c r="F3303" s="24"/>
      <c r="G3303" s="27" t="s">
        <v>35</v>
      </c>
    </row>
    <row r="3304" spans="3:7" x14ac:dyDescent="0.25">
      <c r="C3304" s="26" t="s">
        <v>4960</v>
      </c>
      <c r="D3304" s="27">
        <v>1950</v>
      </c>
      <c r="E3304" s="24"/>
      <c r="F3304" s="24"/>
      <c r="G3304" s="27" t="s">
        <v>36</v>
      </c>
    </row>
    <row r="3305" spans="3:7" x14ac:dyDescent="0.25">
      <c r="C3305" s="26" t="s">
        <v>4959</v>
      </c>
      <c r="D3305" s="27">
        <v>1591</v>
      </c>
      <c r="E3305" s="24"/>
      <c r="F3305" s="24"/>
      <c r="G3305" s="27" t="s">
        <v>36</v>
      </c>
    </row>
    <row r="3306" spans="3:7" x14ac:dyDescent="0.25">
      <c r="C3306" s="26" t="s">
        <v>4958</v>
      </c>
      <c r="D3306" s="27">
        <v>1986</v>
      </c>
      <c r="E3306" s="24"/>
      <c r="F3306" s="24"/>
      <c r="G3306" s="27" t="s">
        <v>36</v>
      </c>
    </row>
    <row r="3307" spans="3:7" x14ac:dyDescent="0.25">
      <c r="C3307" s="26" t="s">
        <v>4957</v>
      </c>
      <c r="D3307" s="27">
        <v>1314</v>
      </c>
      <c r="E3307" s="24"/>
      <c r="F3307" s="24"/>
      <c r="G3307" s="27" t="s">
        <v>35</v>
      </c>
    </row>
    <row r="3308" spans="3:7" x14ac:dyDescent="0.25">
      <c r="C3308" s="26" t="s">
        <v>4956</v>
      </c>
      <c r="D3308" s="27">
        <v>2249</v>
      </c>
      <c r="E3308" s="24"/>
      <c r="F3308" s="24"/>
      <c r="G3308" s="27" t="s">
        <v>34</v>
      </c>
    </row>
    <row r="3309" spans="3:7" x14ac:dyDescent="0.25">
      <c r="C3309" s="26" t="s">
        <v>4955</v>
      </c>
      <c r="D3309" s="27">
        <v>1317</v>
      </c>
      <c r="E3309" s="24"/>
      <c r="F3309" s="24"/>
      <c r="G3309" s="27" t="s">
        <v>35</v>
      </c>
    </row>
    <row r="3310" spans="3:7" x14ac:dyDescent="0.25">
      <c r="C3310" s="26" t="s">
        <v>4954</v>
      </c>
      <c r="D3310" s="27">
        <v>1787</v>
      </c>
      <c r="E3310" s="24"/>
      <c r="F3310" s="24"/>
      <c r="G3310" s="27" t="s">
        <v>36</v>
      </c>
    </row>
    <row r="3311" spans="3:7" x14ac:dyDescent="0.25">
      <c r="C3311" s="26" t="s">
        <v>4953</v>
      </c>
      <c r="D3311" s="27">
        <v>2120</v>
      </c>
      <c r="E3311" s="24"/>
      <c r="F3311" s="24"/>
      <c r="G3311" s="27" t="s">
        <v>34</v>
      </c>
    </row>
    <row r="3312" spans="3:7" x14ac:dyDescent="0.25">
      <c r="C3312" s="26" t="s">
        <v>4952</v>
      </c>
      <c r="D3312" s="27">
        <v>2649</v>
      </c>
      <c r="E3312" s="24"/>
      <c r="F3312" s="24"/>
      <c r="G3312" s="27" t="s">
        <v>34</v>
      </c>
    </row>
    <row r="3313" spans="3:7" x14ac:dyDescent="0.25">
      <c r="C3313" s="26" t="s">
        <v>4951</v>
      </c>
      <c r="D3313" s="27">
        <v>2687</v>
      </c>
      <c r="E3313" s="24"/>
      <c r="F3313" s="24"/>
      <c r="G3313" s="27" t="s">
        <v>34</v>
      </c>
    </row>
    <row r="3314" spans="3:7" x14ac:dyDescent="0.25">
      <c r="C3314" s="26" t="s">
        <v>4950</v>
      </c>
      <c r="D3314" s="27">
        <v>2389</v>
      </c>
      <c r="E3314" s="24"/>
      <c r="F3314" s="24"/>
      <c r="G3314" s="27" t="s">
        <v>34</v>
      </c>
    </row>
    <row r="3315" spans="3:7" x14ac:dyDescent="0.25">
      <c r="C3315" s="26" t="s">
        <v>4949</v>
      </c>
      <c r="D3315" s="27">
        <v>2365</v>
      </c>
      <c r="E3315" s="24"/>
      <c r="F3315" s="24"/>
      <c r="G3315" s="27" t="s">
        <v>34</v>
      </c>
    </row>
    <row r="3316" spans="3:7" x14ac:dyDescent="0.25">
      <c r="C3316" s="26" t="s">
        <v>4948</v>
      </c>
      <c r="D3316" s="27">
        <v>2311</v>
      </c>
      <c r="E3316" s="24"/>
      <c r="F3316" s="24"/>
      <c r="G3316" s="27" t="s">
        <v>34</v>
      </c>
    </row>
    <row r="3317" spans="3:7" x14ac:dyDescent="0.25">
      <c r="C3317" s="26" t="s">
        <v>4947</v>
      </c>
      <c r="D3317" s="27">
        <v>3718</v>
      </c>
      <c r="E3317" s="24"/>
      <c r="F3317" s="24"/>
      <c r="G3317" s="27" t="s">
        <v>37</v>
      </c>
    </row>
    <row r="3318" spans="3:7" x14ac:dyDescent="0.25">
      <c r="C3318" s="26" t="s">
        <v>4946</v>
      </c>
      <c r="D3318" s="27">
        <v>1441</v>
      </c>
      <c r="E3318" s="24"/>
      <c r="F3318" s="24"/>
      <c r="G3318" s="27" t="s">
        <v>36</v>
      </c>
    </row>
    <row r="3319" spans="3:7" x14ac:dyDescent="0.25">
      <c r="C3319" s="26" t="s">
        <v>4945</v>
      </c>
      <c r="D3319" s="27">
        <v>1023</v>
      </c>
      <c r="E3319" s="24"/>
      <c r="F3319" s="24"/>
      <c r="G3319" s="27" t="s">
        <v>35</v>
      </c>
    </row>
    <row r="3320" spans="3:7" x14ac:dyDescent="0.25">
      <c r="C3320" s="26" t="s">
        <v>4944</v>
      </c>
      <c r="D3320" s="27">
        <v>2317</v>
      </c>
      <c r="E3320" s="24"/>
      <c r="F3320" s="24"/>
      <c r="G3320" s="27" t="s">
        <v>34</v>
      </c>
    </row>
    <row r="3321" spans="3:7" x14ac:dyDescent="0.25">
      <c r="C3321" s="26" t="s">
        <v>4943</v>
      </c>
      <c r="D3321" s="27">
        <v>1133</v>
      </c>
      <c r="E3321" s="24"/>
      <c r="F3321" s="24"/>
      <c r="G3321" s="27" t="s">
        <v>35</v>
      </c>
    </row>
    <row r="3322" spans="3:7" x14ac:dyDescent="0.25">
      <c r="C3322" s="26" t="s">
        <v>4942</v>
      </c>
      <c r="D3322" s="27">
        <v>2402</v>
      </c>
      <c r="E3322" s="24"/>
      <c r="F3322" s="24"/>
      <c r="G3322" s="27" t="s">
        <v>34</v>
      </c>
    </row>
    <row r="3323" spans="3:7" x14ac:dyDescent="0.25">
      <c r="C3323" s="26" t="s">
        <v>4941</v>
      </c>
      <c r="D3323" s="27">
        <v>2243</v>
      </c>
      <c r="E3323" s="24"/>
      <c r="F3323" s="24"/>
      <c r="G3323" s="27" t="s">
        <v>34</v>
      </c>
    </row>
    <row r="3324" spans="3:7" x14ac:dyDescent="0.25">
      <c r="C3324" s="26" t="s">
        <v>4940</v>
      </c>
      <c r="D3324" s="27">
        <v>2334</v>
      </c>
      <c r="E3324" s="24"/>
      <c r="F3324" s="24"/>
      <c r="G3324" s="27" t="s">
        <v>34</v>
      </c>
    </row>
    <row r="3325" spans="3:7" x14ac:dyDescent="0.25">
      <c r="C3325" s="26" t="s">
        <v>4939</v>
      </c>
      <c r="D3325" s="27">
        <v>2434</v>
      </c>
      <c r="E3325" s="24"/>
      <c r="F3325" s="24"/>
      <c r="G3325" s="27" t="s">
        <v>34</v>
      </c>
    </row>
    <row r="3326" spans="3:7" x14ac:dyDescent="0.25">
      <c r="C3326" s="26" t="s">
        <v>4938</v>
      </c>
      <c r="D3326" s="27">
        <v>763</v>
      </c>
      <c r="E3326" s="24"/>
      <c r="F3326" s="24"/>
      <c r="G3326" s="27" t="s">
        <v>38</v>
      </c>
    </row>
    <row r="3327" spans="3:7" x14ac:dyDescent="0.25">
      <c r="C3327" s="26" t="s">
        <v>4937</v>
      </c>
      <c r="D3327" s="27">
        <v>1260</v>
      </c>
      <c r="E3327" s="24"/>
      <c r="F3327" s="24"/>
      <c r="G3327" s="27" t="s">
        <v>35</v>
      </c>
    </row>
    <row r="3328" spans="3:7" x14ac:dyDescent="0.25">
      <c r="C3328" s="26" t="s">
        <v>4936</v>
      </c>
      <c r="D3328" s="27">
        <v>2615</v>
      </c>
      <c r="E3328" s="24"/>
      <c r="F3328" s="24"/>
      <c r="G3328" s="27" t="s">
        <v>34</v>
      </c>
    </row>
    <row r="3329" spans="3:7" x14ac:dyDescent="0.25">
      <c r="C3329" s="26" t="s">
        <v>4935</v>
      </c>
      <c r="D3329" s="27">
        <v>2272</v>
      </c>
      <c r="E3329" s="24"/>
      <c r="F3329" s="24"/>
      <c r="G3329" s="27" t="s">
        <v>34</v>
      </c>
    </row>
    <row r="3330" spans="3:7" x14ac:dyDescent="0.25">
      <c r="C3330" s="26" t="s">
        <v>4934</v>
      </c>
      <c r="D3330" s="27">
        <v>2466</v>
      </c>
      <c r="E3330" s="24"/>
      <c r="F3330" s="24"/>
      <c r="G3330" s="27" t="s">
        <v>34</v>
      </c>
    </row>
    <row r="3331" spans="3:7" x14ac:dyDescent="0.25">
      <c r="C3331" s="26" t="s">
        <v>4933</v>
      </c>
      <c r="D3331" s="27">
        <v>2927</v>
      </c>
      <c r="E3331" s="24"/>
      <c r="F3331" s="24"/>
      <c r="G3331" s="27" t="s">
        <v>34</v>
      </c>
    </row>
    <row r="3332" spans="3:7" x14ac:dyDescent="0.25">
      <c r="C3332" s="26" t="s">
        <v>4932</v>
      </c>
      <c r="D3332" s="27">
        <v>2701</v>
      </c>
      <c r="E3332" s="24"/>
      <c r="F3332" s="24"/>
      <c r="G3332" s="27" t="s">
        <v>34</v>
      </c>
    </row>
    <row r="3333" spans="3:7" x14ac:dyDescent="0.25">
      <c r="C3333" s="26" t="s">
        <v>4931</v>
      </c>
      <c r="D3333" s="27">
        <v>1222</v>
      </c>
      <c r="E3333" s="24"/>
      <c r="F3333" s="24"/>
      <c r="G3333" s="27" t="s">
        <v>35</v>
      </c>
    </row>
    <row r="3334" spans="3:7" x14ac:dyDescent="0.25">
      <c r="C3334" s="26" t="s">
        <v>4930</v>
      </c>
      <c r="D3334" s="27">
        <v>2069</v>
      </c>
      <c r="E3334" s="24"/>
      <c r="F3334" s="24"/>
      <c r="G3334" s="27" t="s">
        <v>36</v>
      </c>
    </row>
    <row r="3335" spans="3:7" x14ac:dyDescent="0.25">
      <c r="C3335" s="26" t="s">
        <v>4929</v>
      </c>
      <c r="D3335" s="27">
        <v>2686</v>
      </c>
      <c r="E3335" s="24"/>
      <c r="F3335" s="24"/>
      <c r="G3335" s="27" t="s">
        <v>34</v>
      </c>
    </row>
    <row r="3336" spans="3:7" x14ac:dyDescent="0.25">
      <c r="C3336" s="26" t="s">
        <v>4928</v>
      </c>
      <c r="D3336" s="27">
        <v>2273</v>
      </c>
      <c r="E3336" s="24"/>
      <c r="F3336" s="24"/>
      <c r="G3336" s="27" t="s">
        <v>34</v>
      </c>
    </row>
    <row r="3337" spans="3:7" x14ac:dyDescent="0.25">
      <c r="C3337" s="26" t="s">
        <v>4927</v>
      </c>
      <c r="D3337" s="27">
        <v>1949</v>
      </c>
      <c r="E3337" s="24"/>
      <c r="F3337" s="24"/>
      <c r="G3337" s="27" t="s">
        <v>36</v>
      </c>
    </row>
    <row r="3338" spans="3:7" x14ac:dyDescent="0.25">
      <c r="C3338" s="26" t="s">
        <v>4926</v>
      </c>
      <c r="D3338" s="27">
        <v>1849</v>
      </c>
      <c r="E3338" s="24"/>
      <c r="F3338" s="24"/>
      <c r="G3338" s="27" t="s">
        <v>36</v>
      </c>
    </row>
    <row r="3339" spans="3:7" x14ac:dyDescent="0.25">
      <c r="C3339" s="26" t="s">
        <v>4925</v>
      </c>
      <c r="D3339" s="27">
        <v>1928</v>
      </c>
      <c r="E3339" s="24"/>
      <c r="F3339" s="24"/>
      <c r="G3339" s="27" t="s">
        <v>36</v>
      </c>
    </row>
    <row r="3340" spans="3:7" x14ac:dyDescent="0.25">
      <c r="C3340" s="26" t="s">
        <v>4924</v>
      </c>
      <c r="D3340" s="27">
        <v>1680</v>
      </c>
      <c r="E3340" s="24"/>
      <c r="F3340" s="24"/>
      <c r="G3340" s="27" t="s">
        <v>36</v>
      </c>
    </row>
    <row r="3341" spans="3:7" x14ac:dyDescent="0.25">
      <c r="C3341" s="26" t="s">
        <v>4923</v>
      </c>
      <c r="D3341" s="27">
        <v>2316</v>
      </c>
      <c r="E3341" s="24"/>
      <c r="F3341" s="24"/>
      <c r="G3341" s="27" t="s">
        <v>34</v>
      </c>
    </row>
    <row r="3342" spans="3:7" x14ac:dyDescent="0.25">
      <c r="C3342" s="26" t="s">
        <v>4922</v>
      </c>
      <c r="D3342" s="27">
        <v>1927</v>
      </c>
      <c r="E3342" s="24"/>
      <c r="F3342" s="24"/>
      <c r="G3342" s="27" t="s">
        <v>36</v>
      </c>
    </row>
    <row r="3343" spans="3:7" x14ac:dyDescent="0.25">
      <c r="C3343" s="26" t="s">
        <v>4921</v>
      </c>
      <c r="D3343" s="27">
        <v>2615</v>
      </c>
      <c r="E3343" s="24"/>
      <c r="F3343" s="24"/>
      <c r="G3343" s="27" t="s">
        <v>34</v>
      </c>
    </row>
    <row r="3344" spans="3:7" x14ac:dyDescent="0.25">
      <c r="C3344" s="26" t="s">
        <v>4920</v>
      </c>
      <c r="D3344" s="27">
        <v>1292</v>
      </c>
      <c r="E3344" s="24"/>
      <c r="F3344" s="24"/>
      <c r="G3344" s="27" t="s">
        <v>35</v>
      </c>
    </row>
    <row r="3345" spans="3:7" x14ac:dyDescent="0.25">
      <c r="C3345" s="26" t="s">
        <v>4919</v>
      </c>
      <c r="D3345" s="27">
        <v>2438</v>
      </c>
      <c r="E3345" s="24"/>
      <c r="F3345" s="24"/>
      <c r="G3345" s="27" t="s">
        <v>34</v>
      </c>
    </row>
    <row r="3346" spans="3:7" x14ac:dyDescent="0.25">
      <c r="C3346" s="26" t="s">
        <v>4918</v>
      </c>
      <c r="D3346" s="27">
        <v>2548</v>
      </c>
      <c r="E3346" s="24"/>
      <c r="F3346" s="24"/>
      <c r="G3346" s="27" t="s">
        <v>34</v>
      </c>
    </row>
    <row r="3347" spans="3:7" x14ac:dyDescent="0.25">
      <c r="C3347" s="26" t="s">
        <v>4917</v>
      </c>
      <c r="D3347" s="27">
        <v>2357</v>
      </c>
      <c r="E3347" s="24"/>
      <c r="F3347" s="24"/>
      <c r="G3347" s="27" t="s">
        <v>34</v>
      </c>
    </row>
    <row r="3348" spans="3:7" x14ac:dyDescent="0.25">
      <c r="C3348" s="26" t="s">
        <v>4916</v>
      </c>
      <c r="D3348" s="27">
        <v>2435</v>
      </c>
      <c r="E3348" s="24"/>
      <c r="F3348" s="24"/>
      <c r="G3348" s="27" t="s">
        <v>34</v>
      </c>
    </row>
    <row r="3349" spans="3:7" x14ac:dyDescent="0.25">
      <c r="C3349" s="26" t="s">
        <v>4915</v>
      </c>
      <c r="D3349" s="27">
        <v>1800</v>
      </c>
      <c r="E3349" s="24"/>
      <c r="F3349" s="24"/>
      <c r="G3349" s="27" t="s">
        <v>36</v>
      </c>
    </row>
    <row r="3350" spans="3:7" x14ac:dyDescent="0.25">
      <c r="C3350" s="26" t="s">
        <v>4914</v>
      </c>
      <c r="D3350" s="27">
        <v>2377</v>
      </c>
      <c r="E3350" s="24"/>
      <c r="F3350" s="24"/>
      <c r="G3350" s="27" t="s">
        <v>34</v>
      </c>
    </row>
    <row r="3351" spans="3:7" x14ac:dyDescent="0.25">
      <c r="C3351" s="26" t="s">
        <v>4913</v>
      </c>
      <c r="D3351" s="27">
        <v>1561</v>
      </c>
      <c r="E3351" s="24"/>
      <c r="F3351" s="24"/>
      <c r="G3351" s="27" t="s">
        <v>36</v>
      </c>
    </row>
    <row r="3352" spans="3:7" x14ac:dyDescent="0.25">
      <c r="C3352" s="26" t="s">
        <v>4912</v>
      </c>
      <c r="D3352" s="27">
        <v>2877</v>
      </c>
      <c r="E3352" s="24"/>
      <c r="F3352" s="24"/>
      <c r="G3352" s="27" t="s">
        <v>34</v>
      </c>
    </row>
    <row r="3353" spans="3:7" x14ac:dyDescent="0.25">
      <c r="C3353" s="26" t="s">
        <v>4911</v>
      </c>
      <c r="D3353" s="27">
        <v>2207</v>
      </c>
      <c r="E3353" s="24"/>
      <c r="F3353" s="24"/>
      <c r="G3353" s="27" t="s">
        <v>34</v>
      </c>
    </row>
    <row r="3354" spans="3:7" x14ac:dyDescent="0.25">
      <c r="C3354" s="26" t="s">
        <v>4910</v>
      </c>
      <c r="D3354" s="27">
        <v>3360</v>
      </c>
      <c r="E3354" s="24"/>
      <c r="F3354" s="24"/>
      <c r="G3354" s="27" t="s">
        <v>37</v>
      </c>
    </row>
    <row r="3355" spans="3:7" x14ac:dyDescent="0.25">
      <c r="C3355" s="26" t="s">
        <v>4909</v>
      </c>
      <c r="D3355" s="27">
        <v>1130</v>
      </c>
      <c r="E3355" s="24"/>
      <c r="F3355" s="24"/>
      <c r="G3355" s="27" t="s">
        <v>35</v>
      </c>
    </row>
    <row r="3356" spans="3:7" x14ac:dyDescent="0.25">
      <c r="C3356" s="26" t="s">
        <v>4908</v>
      </c>
      <c r="D3356" s="27">
        <v>2410</v>
      </c>
      <c r="E3356" s="24"/>
      <c r="F3356" s="24"/>
      <c r="G3356" s="27" t="s">
        <v>34</v>
      </c>
    </row>
    <row r="3357" spans="3:7" x14ac:dyDescent="0.25">
      <c r="C3357" s="26" t="s">
        <v>4907</v>
      </c>
      <c r="D3357" s="27">
        <v>2389</v>
      </c>
      <c r="E3357" s="24"/>
      <c r="F3357" s="24"/>
      <c r="G3357" s="27" t="s">
        <v>34</v>
      </c>
    </row>
    <row r="3358" spans="3:7" x14ac:dyDescent="0.25">
      <c r="C3358" s="26" t="s">
        <v>4906</v>
      </c>
      <c r="D3358" s="27">
        <v>2778</v>
      </c>
      <c r="E3358" s="24"/>
      <c r="F3358" s="24"/>
      <c r="G3358" s="27" t="s">
        <v>34</v>
      </c>
    </row>
    <row r="3359" spans="3:7" x14ac:dyDescent="0.25">
      <c r="C3359" s="26" t="s">
        <v>4905</v>
      </c>
      <c r="D3359" s="27">
        <v>2746</v>
      </c>
      <c r="E3359" s="24"/>
      <c r="F3359" s="24"/>
      <c r="G3359" s="27" t="s">
        <v>34</v>
      </c>
    </row>
    <row r="3360" spans="3:7" x14ac:dyDescent="0.25">
      <c r="C3360" s="26" t="s">
        <v>4904</v>
      </c>
      <c r="D3360" s="27">
        <v>2345</v>
      </c>
      <c r="E3360" s="24"/>
      <c r="F3360" s="24"/>
      <c r="G3360" s="27" t="s">
        <v>34</v>
      </c>
    </row>
    <row r="3361" spans="3:7" x14ac:dyDescent="0.25">
      <c r="C3361" s="26" t="s">
        <v>4903</v>
      </c>
      <c r="D3361" s="27">
        <v>916</v>
      </c>
      <c r="E3361" s="24"/>
      <c r="F3361" s="24"/>
      <c r="G3361" s="27" t="s">
        <v>35</v>
      </c>
    </row>
    <row r="3362" spans="3:7" x14ac:dyDescent="0.25">
      <c r="C3362" s="26" t="s">
        <v>4902</v>
      </c>
      <c r="D3362" s="27">
        <v>2975</v>
      </c>
      <c r="E3362" s="24"/>
      <c r="F3362" s="24"/>
      <c r="G3362" s="27" t="s">
        <v>34</v>
      </c>
    </row>
    <row r="3363" spans="3:7" x14ac:dyDescent="0.25">
      <c r="C3363" s="26" t="s">
        <v>4901</v>
      </c>
      <c r="D3363" s="27">
        <v>1400</v>
      </c>
      <c r="E3363" s="24"/>
      <c r="F3363" s="24"/>
      <c r="G3363" s="27" t="s">
        <v>35</v>
      </c>
    </row>
    <row r="3364" spans="3:7" x14ac:dyDescent="0.25">
      <c r="C3364" s="26" t="s">
        <v>4900</v>
      </c>
      <c r="D3364" s="27">
        <v>2552</v>
      </c>
      <c r="E3364" s="24"/>
      <c r="F3364" s="24"/>
      <c r="G3364" s="27" t="s">
        <v>34</v>
      </c>
    </row>
    <row r="3365" spans="3:7" x14ac:dyDescent="0.25">
      <c r="C3365" s="26" t="s">
        <v>4899</v>
      </c>
      <c r="D3365" s="27">
        <v>1872</v>
      </c>
      <c r="E3365" s="24"/>
      <c r="F3365" s="24"/>
      <c r="G3365" s="27" t="s">
        <v>36</v>
      </c>
    </row>
    <row r="3366" spans="3:7" x14ac:dyDescent="0.25">
      <c r="C3366" s="26" t="s">
        <v>4898</v>
      </c>
      <c r="D3366" s="27">
        <v>2423</v>
      </c>
      <c r="E3366" s="24"/>
      <c r="F3366" s="24">
        <v>0</v>
      </c>
      <c r="G3366" s="27" t="s">
        <v>34</v>
      </c>
    </row>
    <row r="3367" spans="3:7" x14ac:dyDescent="0.25">
      <c r="C3367" s="26" t="s">
        <v>4897</v>
      </c>
      <c r="D3367" s="27">
        <v>3436</v>
      </c>
      <c r="E3367" s="24"/>
      <c r="F3367" s="24"/>
      <c r="G3367" s="27" t="s">
        <v>37</v>
      </c>
    </row>
    <row r="3368" spans="3:7" x14ac:dyDescent="0.25">
      <c r="C3368" s="26" t="s">
        <v>4896</v>
      </c>
      <c r="D3368" s="27">
        <v>2292</v>
      </c>
      <c r="E3368" s="24"/>
      <c r="F3368" s="24"/>
      <c r="G3368" s="27" t="s">
        <v>34</v>
      </c>
    </row>
    <row r="3369" spans="3:7" x14ac:dyDescent="0.25">
      <c r="C3369" s="26" t="s">
        <v>4895</v>
      </c>
      <c r="D3369" s="27">
        <v>1201</v>
      </c>
      <c r="E3369" s="24"/>
      <c r="F3369" s="24"/>
      <c r="G3369" s="27" t="s">
        <v>35</v>
      </c>
    </row>
    <row r="3370" spans="3:7" x14ac:dyDescent="0.25">
      <c r="C3370" s="26" t="s">
        <v>4894</v>
      </c>
      <c r="D3370" s="27">
        <v>2186</v>
      </c>
      <c r="E3370" s="24"/>
      <c r="F3370" s="24"/>
      <c r="G3370" s="27" t="s">
        <v>34</v>
      </c>
    </row>
    <row r="3371" spans="3:7" x14ac:dyDescent="0.25">
      <c r="C3371" s="26" t="s">
        <v>4893</v>
      </c>
      <c r="D3371" s="27">
        <v>2485</v>
      </c>
      <c r="E3371" s="24"/>
      <c r="F3371" s="24"/>
      <c r="G3371" s="27" t="s">
        <v>34</v>
      </c>
    </row>
    <row r="3372" spans="3:7" x14ac:dyDescent="0.25">
      <c r="C3372" s="26" t="s">
        <v>4892</v>
      </c>
      <c r="D3372" s="27">
        <v>1950</v>
      </c>
      <c r="E3372" s="24"/>
      <c r="F3372" s="24"/>
      <c r="G3372" s="27" t="s">
        <v>36</v>
      </c>
    </row>
    <row r="3373" spans="3:7" x14ac:dyDescent="0.25">
      <c r="C3373" s="26" t="s">
        <v>4891</v>
      </c>
      <c r="D3373" s="27">
        <v>2518</v>
      </c>
      <c r="E3373" s="24"/>
      <c r="F3373" s="24"/>
      <c r="G3373" s="27" t="s">
        <v>34</v>
      </c>
    </row>
    <row r="3374" spans="3:7" x14ac:dyDescent="0.25">
      <c r="C3374" s="26" t="s">
        <v>4890</v>
      </c>
      <c r="D3374" s="27">
        <v>3511</v>
      </c>
      <c r="E3374" s="24"/>
      <c r="F3374" s="24"/>
      <c r="G3374" s="27" t="s">
        <v>37</v>
      </c>
    </row>
    <row r="3375" spans="3:7" x14ac:dyDescent="0.25">
      <c r="C3375" s="26" t="s">
        <v>4889</v>
      </c>
      <c r="D3375" s="27">
        <v>2669</v>
      </c>
      <c r="E3375" s="24"/>
      <c r="F3375" s="24"/>
      <c r="G3375" s="27" t="s">
        <v>34</v>
      </c>
    </row>
    <row r="3376" spans="3:7" x14ac:dyDescent="0.25">
      <c r="C3376" s="26" t="s">
        <v>4888</v>
      </c>
      <c r="D3376" s="27">
        <v>3497</v>
      </c>
      <c r="E3376" s="24"/>
      <c r="F3376" s="24"/>
      <c r="G3376" s="27" t="s">
        <v>37</v>
      </c>
    </row>
    <row r="3377" spans="3:7" x14ac:dyDescent="0.25">
      <c r="C3377" s="26" t="s">
        <v>4887</v>
      </c>
      <c r="D3377" s="27">
        <v>3252</v>
      </c>
      <c r="E3377" s="24"/>
      <c r="F3377" s="24"/>
      <c r="G3377" s="27" t="s">
        <v>37</v>
      </c>
    </row>
    <row r="3378" spans="3:7" x14ac:dyDescent="0.25">
      <c r="C3378" s="26" t="s">
        <v>4886</v>
      </c>
      <c r="D3378" s="27">
        <v>2902</v>
      </c>
      <c r="E3378" s="24"/>
      <c r="F3378" s="24"/>
      <c r="G3378" s="27" t="s">
        <v>34</v>
      </c>
    </row>
    <row r="3379" spans="3:7" x14ac:dyDescent="0.25">
      <c r="C3379" s="26" t="s">
        <v>4885</v>
      </c>
      <c r="D3379" s="27">
        <v>3472</v>
      </c>
      <c r="E3379" s="24"/>
      <c r="F3379" s="24"/>
      <c r="G3379" s="27" t="s">
        <v>37</v>
      </c>
    </row>
    <row r="3380" spans="3:7" x14ac:dyDescent="0.25">
      <c r="C3380" s="26" t="s">
        <v>4884</v>
      </c>
      <c r="D3380" s="27">
        <v>2438</v>
      </c>
      <c r="E3380" s="24"/>
      <c r="F3380" s="24"/>
      <c r="G3380" s="27" t="s">
        <v>34</v>
      </c>
    </row>
    <row r="3381" spans="3:7" x14ac:dyDescent="0.25">
      <c r="C3381" s="26" t="s">
        <v>4883</v>
      </c>
      <c r="D3381" s="27">
        <v>3069</v>
      </c>
      <c r="E3381" s="24"/>
      <c r="F3381" s="24"/>
      <c r="G3381" s="27" t="s">
        <v>37</v>
      </c>
    </row>
    <row r="3382" spans="3:7" x14ac:dyDescent="0.25">
      <c r="C3382" s="26" t="s">
        <v>4882</v>
      </c>
      <c r="D3382" s="27">
        <v>2561</v>
      </c>
      <c r="E3382" s="24"/>
      <c r="F3382" s="24"/>
      <c r="G3382" s="27" t="s">
        <v>34</v>
      </c>
    </row>
    <row r="3383" spans="3:7" x14ac:dyDescent="0.25">
      <c r="C3383" s="26" t="s">
        <v>4881</v>
      </c>
      <c r="D3383" s="27">
        <v>2628</v>
      </c>
      <c r="E3383" s="24"/>
      <c r="F3383" s="24"/>
      <c r="G3383" s="27" t="s">
        <v>34</v>
      </c>
    </row>
    <row r="3384" spans="3:7" x14ac:dyDescent="0.25">
      <c r="C3384" s="26" t="s">
        <v>4880</v>
      </c>
      <c r="D3384" s="27">
        <v>3194</v>
      </c>
      <c r="E3384" s="24"/>
      <c r="F3384" s="24"/>
      <c r="G3384" s="27" t="s">
        <v>37</v>
      </c>
    </row>
    <row r="3385" spans="3:7" x14ac:dyDescent="0.25">
      <c r="C3385" s="26" t="s">
        <v>4879</v>
      </c>
      <c r="D3385" s="27">
        <v>2609</v>
      </c>
      <c r="E3385" s="24"/>
      <c r="F3385" s="24"/>
      <c r="G3385" s="27" t="s">
        <v>34</v>
      </c>
    </row>
    <row r="3386" spans="3:7" x14ac:dyDescent="0.25">
      <c r="C3386" s="26" t="s">
        <v>4878</v>
      </c>
      <c r="D3386" s="27">
        <v>2816</v>
      </c>
      <c r="E3386" s="24"/>
      <c r="F3386" s="24"/>
      <c r="G3386" s="27" t="s">
        <v>34</v>
      </c>
    </row>
    <row r="3387" spans="3:7" x14ac:dyDescent="0.25">
      <c r="C3387" s="26" t="s">
        <v>4877</v>
      </c>
      <c r="D3387" s="27">
        <v>2416</v>
      </c>
      <c r="E3387" s="24"/>
      <c r="F3387" s="24"/>
      <c r="G3387" s="27" t="s">
        <v>34</v>
      </c>
    </row>
    <row r="3388" spans="3:7" x14ac:dyDescent="0.25">
      <c r="C3388" s="26" t="s">
        <v>4876</v>
      </c>
      <c r="D3388" s="27">
        <v>1652</v>
      </c>
      <c r="E3388" s="24"/>
      <c r="F3388" s="24"/>
      <c r="G3388" s="27" t="s">
        <v>36</v>
      </c>
    </row>
    <row r="3389" spans="3:7" x14ac:dyDescent="0.25">
      <c r="C3389" s="26" t="s">
        <v>4875</v>
      </c>
      <c r="D3389" s="27">
        <v>899</v>
      </c>
      <c r="E3389" s="24"/>
      <c r="F3389" s="24"/>
      <c r="G3389" s="27" t="s">
        <v>38</v>
      </c>
    </row>
    <row r="3390" spans="3:7" x14ac:dyDescent="0.25">
      <c r="C3390" s="26" t="s">
        <v>4874</v>
      </c>
      <c r="D3390" s="27">
        <v>3360</v>
      </c>
      <c r="E3390" s="24"/>
      <c r="F3390" s="24"/>
      <c r="G3390" s="27" t="s">
        <v>37</v>
      </c>
    </row>
    <row r="3391" spans="3:7" x14ac:dyDescent="0.25">
      <c r="C3391" s="26" t="s">
        <v>4873</v>
      </c>
      <c r="D3391" s="27">
        <v>1885</v>
      </c>
      <c r="E3391" s="24"/>
      <c r="F3391" s="24"/>
      <c r="G3391" s="27" t="s">
        <v>36</v>
      </c>
    </row>
    <row r="3392" spans="3:7" x14ac:dyDescent="0.25">
      <c r="C3392" s="26" t="s">
        <v>4872</v>
      </c>
      <c r="D3392" s="27">
        <v>3133</v>
      </c>
      <c r="E3392" s="24"/>
      <c r="F3392" s="24"/>
      <c r="G3392" s="27" t="s">
        <v>37</v>
      </c>
    </row>
    <row r="3393" spans="3:7" x14ac:dyDescent="0.25">
      <c r="C3393" s="26" t="s">
        <v>4871</v>
      </c>
      <c r="D3393" s="27">
        <v>1144</v>
      </c>
      <c r="E3393" s="24"/>
      <c r="F3393" s="24"/>
      <c r="G3393" s="27" t="s">
        <v>35</v>
      </c>
    </row>
    <row r="3394" spans="3:7" x14ac:dyDescent="0.25">
      <c r="C3394" s="26" t="s">
        <v>4870</v>
      </c>
      <c r="D3394" s="27">
        <v>1044</v>
      </c>
      <c r="E3394" s="24"/>
      <c r="F3394" s="24"/>
      <c r="G3394" s="27" t="s">
        <v>35</v>
      </c>
    </row>
    <row r="3395" spans="3:7" x14ac:dyDescent="0.25">
      <c r="C3395" s="26" t="s">
        <v>4869</v>
      </c>
      <c r="D3395" s="27">
        <v>2102</v>
      </c>
      <c r="E3395" s="24"/>
      <c r="F3395" s="24"/>
      <c r="G3395" s="27" t="s">
        <v>34</v>
      </c>
    </row>
    <row r="3396" spans="3:7" x14ac:dyDescent="0.25">
      <c r="C3396" s="26" t="s">
        <v>4868</v>
      </c>
      <c r="D3396" s="27">
        <v>1766</v>
      </c>
      <c r="E3396" s="24"/>
      <c r="F3396" s="24">
        <v>-3</v>
      </c>
      <c r="G3396" s="27" t="s">
        <v>36</v>
      </c>
    </row>
    <row r="3397" spans="3:7" x14ac:dyDescent="0.25">
      <c r="C3397" s="26" t="s">
        <v>4867</v>
      </c>
      <c r="D3397" s="27">
        <v>2383</v>
      </c>
      <c r="E3397" s="24"/>
      <c r="F3397" s="24"/>
      <c r="G3397" s="27" t="s">
        <v>34</v>
      </c>
    </row>
    <row r="3398" spans="3:7" x14ac:dyDescent="0.25">
      <c r="C3398" s="26" t="s">
        <v>4866</v>
      </c>
      <c r="D3398" s="27">
        <v>2773</v>
      </c>
      <c r="E3398" s="24"/>
      <c r="F3398" s="24"/>
      <c r="G3398" s="27" t="s">
        <v>34</v>
      </c>
    </row>
    <row r="3399" spans="3:7" x14ac:dyDescent="0.25">
      <c r="C3399" s="26" t="s">
        <v>4865</v>
      </c>
      <c r="D3399" s="27">
        <v>1866</v>
      </c>
      <c r="E3399" s="24"/>
      <c r="F3399" s="24"/>
      <c r="G3399" s="27" t="s">
        <v>36</v>
      </c>
    </row>
    <row r="3400" spans="3:7" x14ac:dyDescent="0.25">
      <c r="C3400" s="26" t="s">
        <v>4864</v>
      </c>
      <c r="D3400" s="27">
        <v>1741</v>
      </c>
      <c r="E3400" s="24"/>
      <c r="F3400" s="24"/>
      <c r="G3400" s="27" t="s">
        <v>36</v>
      </c>
    </row>
    <row r="3401" spans="3:7" x14ac:dyDescent="0.25">
      <c r="C3401" s="26" t="s">
        <v>4863</v>
      </c>
      <c r="D3401" s="27">
        <v>1504</v>
      </c>
      <c r="E3401" s="24"/>
      <c r="F3401" s="24"/>
      <c r="G3401" s="27" t="s">
        <v>36</v>
      </c>
    </row>
    <row r="3402" spans="3:7" x14ac:dyDescent="0.25">
      <c r="C3402" s="26" t="s">
        <v>4862</v>
      </c>
      <c r="D3402" s="27">
        <v>2628</v>
      </c>
      <c r="E3402" s="24"/>
      <c r="F3402" s="24"/>
      <c r="G3402" s="27" t="s">
        <v>34</v>
      </c>
    </row>
    <row r="3403" spans="3:7" x14ac:dyDescent="0.25">
      <c r="C3403" s="26" t="s">
        <v>4861</v>
      </c>
      <c r="D3403" s="27">
        <v>2199</v>
      </c>
      <c r="E3403" s="24"/>
      <c r="F3403" s="24"/>
      <c r="G3403" s="27" t="s">
        <v>34</v>
      </c>
    </row>
    <row r="3404" spans="3:7" x14ac:dyDescent="0.25">
      <c r="C3404" s="26" t="s">
        <v>4860</v>
      </c>
      <c r="D3404" s="27">
        <v>2084</v>
      </c>
      <c r="E3404" s="24"/>
      <c r="F3404" s="24"/>
      <c r="G3404" s="27" t="s">
        <v>36</v>
      </c>
    </row>
    <row r="3405" spans="3:7" x14ac:dyDescent="0.25">
      <c r="C3405" s="26" t="s">
        <v>4859</v>
      </c>
      <c r="D3405" s="27">
        <v>2038</v>
      </c>
      <c r="E3405" s="24"/>
      <c r="F3405" s="24"/>
      <c r="G3405" s="27" t="s">
        <v>36</v>
      </c>
    </row>
    <row r="3406" spans="3:7" x14ac:dyDescent="0.25">
      <c r="C3406" s="26" t="s">
        <v>4858</v>
      </c>
      <c r="D3406" s="27">
        <v>1614</v>
      </c>
      <c r="E3406" s="24"/>
      <c r="F3406" s="24"/>
      <c r="G3406" s="27" t="s">
        <v>36</v>
      </c>
    </row>
    <row r="3407" spans="3:7" x14ac:dyDescent="0.25">
      <c r="C3407" s="26" t="s">
        <v>4857</v>
      </c>
      <c r="D3407" s="27">
        <v>2242</v>
      </c>
      <c r="E3407" s="24"/>
      <c r="F3407" s="24"/>
      <c r="G3407" s="27" t="s">
        <v>34</v>
      </c>
    </row>
    <row r="3408" spans="3:7" x14ac:dyDescent="0.25">
      <c r="C3408" s="26" t="s">
        <v>4856</v>
      </c>
      <c r="D3408" s="27">
        <v>2348</v>
      </c>
      <c r="E3408" s="24"/>
      <c r="F3408" s="24"/>
      <c r="G3408" s="27" t="s">
        <v>34</v>
      </c>
    </row>
    <row r="3409" spans="3:7" x14ac:dyDescent="0.25">
      <c r="C3409" s="26" t="s">
        <v>4855</v>
      </c>
      <c r="D3409" s="27">
        <v>631</v>
      </c>
      <c r="E3409" s="24"/>
      <c r="F3409" s="24"/>
      <c r="G3409" s="27" t="s">
        <v>38</v>
      </c>
    </row>
    <row r="3410" spans="3:7" x14ac:dyDescent="0.25">
      <c r="C3410" s="26" t="s">
        <v>4854</v>
      </c>
      <c r="D3410" s="27">
        <v>991</v>
      </c>
      <c r="E3410" s="24"/>
      <c r="F3410" s="24"/>
      <c r="G3410" s="27" t="s">
        <v>35</v>
      </c>
    </row>
    <row r="3411" spans="3:7" x14ac:dyDescent="0.25">
      <c r="C3411" s="26" t="s">
        <v>4853</v>
      </c>
      <c r="D3411" s="27">
        <v>3204</v>
      </c>
      <c r="E3411" s="24"/>
      <c r="F3411" s="24"/>
      <c r="G3411" s="27" t="s">
        <v>37</v>
      </c>
    </row>
    <row r="3412" spans="3:7" x14ac:dyDescent="0.25">
      <c r="C3412" s="26" t="s">
        <v>4852</v>
      </c>
      <c r="D3412" s="27">
        <v>2389</v>
      </c>
      <c r="E3412" s="24"/>
      <c r="F3412" s="24"/>
      <c r="G3412" s="27" t="s">
        <v>34</v>
      </c>
    </row>
    <row r="3413" spans="3:7" x14ac:dyDescent="0.25">
      <c r="C3413" s="26" t="s">
        <v>4851</v>
      </c>
      <c r="D3413" s="27">
        <v>2430</v>
      </c>
      <c r="E3413" s="24"/>
      <c r="F3413" s="24"/>
      <c r="G3413" s="27" t="s">
        <v>34</v>
      </c>
    </row>
    <row r="3414" spans="3:7" x14ac:dyDescent="0.25">
      <c r="C3414" s="26" t="s">
        <v>4850</v>
      </c>
      <c r="D3414" s="27">
        <v>2546</v>
      </c>
      <c r="E3414" s="24"/>
      <c r="F3414" s="24"/>
      <c r="G3414" s="27" t="s">
        <v>34</v>
      </c>
    </row>
    <row r="3415" spans="3:7" x14ac:dyDescent="0.25">
      <c r="C3415" s="26" t="s">
        <v>4849</v>
      </c>
      <c r="D3415" s="27">
        <v>2479</v>
      </c>
      <c r="E3415" s="24"/>
      <c r="F3415" s="24"/>
      <c r="G3415" s="27" t="s">
        <v>34</v>
      </c>
    </row>
    <row r="3416" spans="3:7" x14ac:dyDescent="0.25">
      <c r="C3416" s="26" t="s">
        <v>4848</v>
      </c>
      <c r="D3416" s="27">
        <v>2738</v>
      </c>
      <c r="E3416" s="24"/>
      <c r="F3416" s="24"/>
      <c r="G3416" s="27" t="s">
        <v>34</v>
      </c>
    </row>
    <row r="3417" spans="3:7" x14ac:dyDescent="0.25">
      <c r="C3417" s="26" t="s">
        <v>4847</v>
      </c>
      <c r="D3417" s="27">
        <v>1502</v>
      </c>
      <c r="E3417" s="24"/>
      <c r="F3417" s="24"/>
      <c r="G3417" s="27" t="s">
        <v>36</v>
      </c>
    </row>
    <row r="3418" spans="3:7" x14ac:dyDescent="0.25">
      <c r="C3418" s="26" t="s">
        <v>4846</v>
      </c>
      <c r="D3418" s="27">
        <v>953</v>
      </c>
      <c r="E3418" s="24"/>
      <c r="F3418" s="24"/>
      <c r="G3418" s="27" t="s">
        <v>35</v>
      </c>
    </row>
    <row r="3419" spans="3:7" x14ac:dyDescent="0.25">
      <c r="C3419" s="26" t="s">
        <v>4845</v>
      </c>
      <c r="D3419" s="27">
        <v>2399</v>
      </c>
      <c r="E3419" s="24"/>
      <c r="F3419" s="24"/>
      <c r="G3419" s="27" t="s">
        <v>34</v>
      </c>
    </row>
    <row r="3420" spans="3:7" x14ac:dyDescent="0.25">
      <c r="C3420" s="26" t="s">
        <v>4844</v>
      </c>
      <c r="D3420" s="27">
        <v>1364</v>
      </c>
      <c r="E3420" s="24"/>
      <c r="F3420" s="24"/>
      <c r="G3420" s="27" t="s">
        <v>35</v>
      </c>
    </row>
    <row r="3421" spans="3:7" x14ac:dyDescent="0.25">
      <c r="C3421" s="26" t="s">
        <v>4843</v>
      </c>
      <c r="D3421" s="27">
        <v>972</v>
      </c>
      <c r="E3421" s="24"/>
      <c r="F3421" s="24"/>
      <c r="G3421" s="27" t="s">
        <v>35</v>
      </c>
    </row>
    <row r="3422" spans="3:7" x14ac:dyDescent="0.25">
      <c r="C3422" s="26" t="s">
        <v>4842</v>
      </c>
      <c r="D3422" s="27">
        <v>2454</v>
      </c>
      <c r="E3422" s="24"/>
      <c r="F3422" s="24"/>
      <c r="G3422" s="27" t="s">
        <v>34</v>
      </c>
    </row>
    <row r="3423" spans="3:7" x14ac:dyDescent="0.25">
      <c r="C3423" s="26" t="s">
        <v>4841</v>
      </c>
      <c r="D3423" s="27">
        <v>2921</v>
      </c>
      <c r="E3423" s="24"/>
      <c r="F3423" s="24"/>
      <c r="G3423" s="27" t="s">
        <v>34</v>
      </c>
    </row>
    <row r="3424" spans="3:7" x14ac:dyDescent="0.25">
      <c r="C3424" s="26" t="s">
        <v>4840</v>
      </c>
      <c r="D3424" s="27">
        <v>3672</v>
      </c>
      <c r="E3424" s="24"/>
      <c r="F3424" s="24"/>
      <c r="G3424" s="27" t="s">
        <v>37</v>
      </c>
    </row>
    <row r="3425" spans="3:7" x14ac:dyDescent="0.25">
      <c r="C3425" s="26" t="s">
        <v>4839</v>
      </c>
      <c r="D3425" s="27">
        <v>2189</v>
      </c>
      <c r="E3425" s="24"/>
      <c r="F3425" s="24"/>
      <c r="G3425" s="27" t="s">
        <v>34</v>
      </c>
    </row>
    <row r="3426" spans="3:7" x14ac:dyDescent="0.25">
      <c r="C3426" s="26" t="s">
        <v>4838</v>
      </c>
      <c r="D3426" s="27">
        <v>2786</v>
      </c>
      <c r="E3426" s="24"/>
      <c r="F3426" s="24"/>
      <c r="G3426" s="27" t="s">
        <v>34</v>
      </c>
    </row>
    <row r="3427" spans="3:7" x14ac:dyDescent="0.25">
      <c r="C3427" s="26" t="s">
        <v>4837</v>
      </c>
      <c r="D3427" s="27">
        <v>2405</v>
      </c>
      <c r="E3427" s="24"/>
      <c r="F3427" s="24"/>
      <c r="G3427" s="27" t="s">
        <v>34</v>
      </c>
    </row>
    <row r="3428" spans="3:7" x14ac:dyDescent="0.25">
      <c r="C3428" s="26" t="s">
        <v>4836</v>
      </c>
      <c r="D3428" s="27">
        <v>985</v>
      </c>
      <c r="E3428" s="24"/>
      <c r="F3428" s="24"/>
      <c r="G3428" s="27" t="s">
        <v>35</v>
      </c>
    </row>
    <row r="3429" spans="3:7" x14ac:dyDescent="0.25">
      <c r="C3429" s="26" t="s">
        <v>4835</v>
      </c>
      <c r="D3429" s="27">
        <v>1387</v>
      </c>
      <c r="E3429" s="24"/>
      <c r="F3429" s="24"/>
      <c r="G3429" s="27" t="s">
        <v>35</v>
      </c>
    </row>
    <row r="3430" spans="3:7" x14ac:dyDescent="0.25">
      <c r="C3430" s="26" t="s">
        <v>4834</v>
      </c>
      <c r="D3430" s="27">
        <v>1511</v>
      </c>
      <c r="E3430" s="24"/>
      <c r="F3430" s="24"/>
      <c r="G3430" s="27" t="s">
        <v>36</v>
      </c>
    </row>
    <row r="3431" spans="3:7" x14ac:dyDescent="0.25">
      <c r="C3431" s="26" t="s">
        <v>4833</v>
      </c>
      <c r="D3431" s="27">
        <v>1676</v>
      </c>
      <c r="E3431" s="24"/>
      <c r="F3431" s="24"/>
      <c r="G3431" s="27" t="s">
        <v>36</v>
      </c>
    </row>
    <row r="3432" spans="3:7" x14ac:dyDescent="0.25">
      <c r="C3432" s="26" t="s">
        <v>4832</v>
      </c>
      <c r="D3432" s="27">
        <v>3096</v>
      </c>
      <c r="E3432" s="24"/>
      <c r="F3432" s="24"/>
      <c r="G3432" s="27" t="s">
        <v>37</v>
      </c>
    </row>
    <row r="3433" spans="3:7" x14ac:dyDescent="0.25">
      <c r="C3433" s="26" t="s">
        <v>4831</v>
      </c>
      <c r="D3433" s="27">
        <v>2737</v>
      </c>
      <c r="E3433" s="24"/>
      <c r="F3433" s="24"/>
      <c r="G3433" s="27" t="s">
        <v>34</v>
      </c>
    </row>
    <row r="3434" spans="3:7" x14ac:dyDescent="0.25">
      <c r="C3434" s="26" t="s">
        <v>4830</v>
      </c>
      <c r="D3434" s="27">
        <v>2251</v>
      </c>
      <c r="E3434" s="24"/>
      <c r="F3434" s="24"/>
      <c r="G3434" s="27" t="s">
        <v>34</v>
      </c>
    </row>
    <row r="3435" spans="3:7" x14ac:dyDescent="0.25">
      <c r="C3435" s="26" t="s">
        <v>4829</v>
      </c>
      <c r="D3435" s="27">
        <v>1680</v>
      </c>
      <c r="E3435" s="24"/>
      <c r="F3435" s="24"/>
      <c r="G3435" s="27" t="s">
        <v>36</v>
      </c>
    </row>
    <row r="3436" spans="3:7" x14ac:dyDescent="0.25">
      <c r="C3436" s="26" t="s">
        <v>4828</v>
      </c>
      <c r="D3436" s="27">
        <v>2102</v>
      </c>
      <c r="E3436" s="24"/>
      <c r="F3436" s="24"/>
      <c r="G3436" s="27" t="s">
        <v>34</v>
      </c>
    </row>
    <row r="3437" spans="3:7" x14ac:dyDescent="0.25">
      <c r="C3437" s="26" t="s">
        <v>4827</v>
      </c>
      <c r="D3437" s="27">
        <v>2788</v>
      </c>
      <c r="E3437" s="24"/>
      <c r="F3437" s="24"/>
      <c r="G3437" s="27" t="s">
        <v>34</v>
      </c>
    </row>
    <row r="3438" spans="3:7" x14ac:dyDescent="0.25">
      <c r="C3438" s="26" t="s">
        <v>4826</v>
      </c>
      <c r="D3438" s="27">
        <v>2591</v>
      </c>
      <c r="E3438" s="24"/>
      <c r="F3438" s="24"/>
      <c r="G3438" s="27" t="s">
        <v>34</v>
      </c>
    </row>
    <row r="3439" spans="3:7" x14ac:dyDescent="0.25">
      <c r="C3439" s="26" t="s">
        <v>4825</v>
      </c>
      <c r="D3439" s="27">
        <v>1467</v>
      </c>
      <c r="E3439" s="24"/>
      <c r="F3439" s="24"/>
      <c r="G3439" s="27" t="s">
        <v>36</v>
      </c>
    </row>
    <row r="3440" spans="3:7" x14ac:dyDescent="0.25">
      <c r="C3440" s="26" t="s">
        <v>4824</v>
      </c>
      <c r="D3440" s="27">
        <v>1899</v>
      </c>
      <c r="E3440" s="24"/>
      <c r="F3440" s="24"/>
      <c r="G3440" s="27" t="s">
        <v>36</v>
      </c>
    </row>
    <row r="3441" spans="3:7" x14ac:dyDescent="0.25">
      <c r="C3441" s="26" t="s">
        <v>4823</v>
      </c>
      <c r="D3441" s="27">
        <v>2267</v>
      </c>
      <c r="E3441" s="24"/>
      <c r="F3441" s="24"/>
      <c r="G3441" s="27" t="s">
        <v>34</v>
      </c>
    </row>
    <row r="3442" spans="3:7" x14ac:dyDescent="0.25">
      <c r="C3442" s="26" t="s">
        <v>4822</v>
      </c>
      <c r="D3442" s="27">
        <v>1105</v>
      </c>
      <c r="E3442" s="24"/>
      <c r="F3442" s="24"/>
      <c r="G3442" s="27" t="s">
        <v>35</v>
      </c>
    </row>
    <row r="3443" spans="3:7" x14ac:dyDescent="0.25">
      <c r="C3443" s="26" t="s">
        <v>4821</v>
      </c>
      <c r="D3443" s="27">
        <v>970</v>
      </c>
      <c r="E3443" s="24"/>
      <c r="F3443" s="24"/>
      <c r="G3443" s="27" t="s">
        <v>35</v>
      </c>
    </row>
    <row r="3444" spans="3:7" x14ac:dyDescent="0.25">
      <c r="C3444" s="26" t="s">
        <v>4820</v>
      </c>
      <c r="D3444" s="27">
        <v>2925</v>
      </c>
      <c r="E3444" s="24"/>
      <c r="F3444" s="24"/>
      <c r="G3444" s="27" t="s">
        <v>34</v>
      </c>
    </row>
    <row r="3445" spans="3:7" x14ac:dyDescent="0.25">
      <c r="C3445" s="26" t="s">
        <v>4819</v>
      </c>
      <c r="D3445" s="27">
        <v>2915</v>
      </c>
      <c r="E3445" s="24"/>
      <c r="F3445" s="24"/>
      <c r="G3445" s="27" t="s">
        <v>34</v>
      </c>
    </row>
    <row r="3446" spans="3:7" x14ac:dyDescent="0.25">
      <c r="C3446" s="26" t="s">
        <v>4818</v>
      </c>
      <c r="D3446" s="27">
        <v>2570</v>
      </c>
      <c r="E3446" s="24"/>
      <c r="F3446" s="24"/>
      <c r="G3446" s="27" t="s">
        <v>34</v>
      </c>
    </row>
    <row r="3447" spans="3:7" x14ac:dyDescent="0.25">
      <c r="C3447" s="26" t="s">
        <v>4817</v>
      </c>
      <c r="D3447" s="27">
        <v>864</v>
      </c>
      <c r="E3447" s="24"/>
      <c r="F3447" s="24"/>
      <c r="G3447" s="27" t="s">
        <v>38</v>
      </c>
    </row>
    <row r="3448" spans="3:7" x14ac:dyDescent="0.25">
      <c r="C3448" s="26" t="s">
        <v>4816</v>
      </c>
      <c r="D3448" s="27">
        <v>4698</v>
      </c>
      <c r="E3448" s="24"/>
      <c r="F3448" s="24"/>
      <c r="G3448" s="27" t="s">
        <v>37</v>
      </c>
    </row>
    <row r="3449" spans="3:7" x14ac:dyDescent="0.25">
      <c r="C3449" s="26" t="s">
        <v>4815</v>
      </c>
      <c r="D3449" s="27">
        <v>2951</v>
      </c>
      <c r="E3449" s="24"/>
      <c r="F3449" s="24">
        <v>0</v>
      </c>
      <c r="G3449" s="27" t="s">
        <v>34</v>
      </c>
    </row>
    <row r="3450" spans="3:7" x14ac:dyDescent="0.25">
      <c r="C3450" s="26" t="s">
        <v>4814</v>
      </c>
      <c r="D3450" s="27">
        <v>3734</v>
      </c>
      <c r="E3450" s="24"/>
      <c r="F3450" s="24"/>
      <c r="G3450" s="27" t="s">
        <v>37</v>
      </c>
    </row>
    <row r="3451" spans="3:7" x14ac:dyDescent="0.25">
      <c r="C3451" s="26" t="s">
        <v>4813</v>
      </c>
      <c r="D3451" s="27">
        <v>1413</v>
      </c>
      <c r="E3451" s="24"/>
      <c r="F3451" s="24"/>
      <c r="G3451" s="27" t="s">
        <v>36</v>
      </c>
    </row>
    <row r="3452" spans="3:7" x14ac:dyDescent="0.25">
      <c r="C3452" s="26" t="s">
        <v>4812</v>
      </c>
      <c r="D3452" s="27">
        <v>4394</v>
      </c>
      <c r="E3452" s="24"/>
      <c r="F3452" s="24"/>
      <c r="G3452" s="27" t="s">
        <v>37</v>
      </c>
    </row>
    <row r="3453" spans="3:7" x14ac:dyDescent="0.25">
      <c r="C3453" s="26" t="s">
        <v>4811</v>
      </c>
      <c r="D3453" s="27">
        <v>4649</v>
      </c>
      <c r="E3453" s="24"/>
      <c r="F3453" s="24"/>
      <c r="G3453" s="27" t="s">
        <v>37</v>
      </c>
    </row>
    <row r="3454" spans="3:7" x14ac:dyDescent="0.25">
      <c r="C3454" s="26" t="s">
        <v>4810</v>
      </c>
      <c r="D3454" s="27">
        <v>3848</v>
      </c>
      <c r="E3454" s="24"/>
      <c r="F3454" s="24"/>
      <c r="G3454" s="27" t="s">
        <v>37</v>
      </c>
    </row>
    <row r="3455" spans="3:7" x14ac:dyDescent="0.25">
      <c r="C3455" s="26" t="s">
        <v>4809</v>
      </c>
      <c r="D3455" s="27">
        <v>1791</v>
      </c>
      <c r="E3455" s="24"/>
      <c r="F3455" s="24"/>
      <c r="G3455" s="27" t="s">
        <v>36</v>
      </c>
    </row>
    <row r="3456" spans="3:7" x14ac:dyDescent="0.25">
      <c r="C3456" s="26" t="s">
        <v>4808</v>
      </c>
      <c r="D3456" s="27">
        <v>2508</v>
      </c>
      <c r="E3456" s="24"/>
      <c r="F3456" s="24"/>
      <c r="G3456" s="27" t="s">
        <v>34</v>
      </c>
    </row>
    <row r="3457" spans="3:7" x14ac:dyDescent="0.25">
      <c r="C3457" s="26" t="s">
        <v>4807</v>
      </c>
      <c r="D3457" s="27">
        <v>2514</v>
      </c>
      <c r="E3457" s="24"/>
      <c r="F3457" s="24"/>
      <c r="G3457" s="27" t="s">
        <v>34</v>
      </c>
    </row>
    <row r="3458" spans="3:7" x14ac:dyDescent="0.25">
      <c r="C3458" s="26" t="s">
        <v>4806</v>
      </c>
      <c r="D3458" s="27">
        <v>1041</v>
      </c>
      <c r="E3458" s="24"/>
      <c r="F3458" s="24"/>
      <c r="G3458" s="27" t="s">
        <v>35</v>
      </c>
    </row>
    <row r="3459" spans="3:7" x14ac:dyDescent="0.25">
      <c r="C3459" s="26" t="s">
        <v>4805</v>
      </c>
      <c r="D3459" s="27">
        <v>2377</v>
      </c>
      <c r="E3459" s="24"/>
      <c r="F3459" s="24"/>
      <c r="G3459" s="27" t="s">
        <v>34</v>
      </c>
    </row>
    <row r="3460" spans="3:7" x14ac:dyDescent="0.25">
      <c r="C3460" s="26" t="s">
        <v>4804</v>
      </c>
      <c r="D3460" s="27">
        <v>3443</v>
      </c>
      <c r="E3460" s="24"/>
      <c r="F3460" s="24"/>
      <c r="G3460" s="27" t="s">
        <v>37</v>
      </c>
    </row>
    <row r="3461" spans="3:7" x14ac:dyDescent="0.25">
      <c r="C3461" s="26" t="s">
        <v>4803</v>
      </c>
      <c r="D3461" s="27">
        <v>1648</v>
      </c>
      <c r="E3461" s="24"/>
      <c r="F3461" s="24"/>
      <c r="G3461" s="27" t="s">
        <v>36</v>
      </c>
    </row>
    <row r="3462" spans="3:7" x14ac:dyDescent="0.25">
      <c r="C3462" s="26" t="s">
        <v>4802</v>
      </c>
      <c r="D3462" s="27">
        <v>1295</v>
      </c>
      <c r="E3462" s="24"/>
      <c r="F3462" s="24"/>
      <c r="G3462" s="27" t="s">
        <v>35</v>
      </c>
    </row>
    <row r="3463" spans="3:7" x14ac:dyDescent="0.25">
      <c r="C3463" s="26" t="s">
        <v>4801</v>
      </c>
      <c r="D3463" s="27">
        <v>1249</v>
      </c>
      <c r="E3463" s="24"/>
      <c r="F3463" s="24"/>
      <c r="G3463" s="27" t="s">
        <v>35</v>
      </c>
    </row>
    <row r="3464" spans="3:7" x14ac:dyDescent="0.25">
      <c r="C3464" s="26" t="s">
        <v>4800</v>
      </c>
      <c r="D3464" s="27">
        <v>1639</v>
      </c>
      <c r="E3464" s="24"/>
      <c r="F3464" s="24"/>
      <c r="G3464" s="27" t="s">
        <v>36</v>
      </c>
    </row>
    <row r="3465" spans="3:7" x14ac:dyDescent="0.25">
      <c r="C3465" s="26" t="s">
        <v>4799</v>
      </c>
      <c r="D3465" s="27">
        <v>3173</v>
      </c>
      <c r="E3465" s="24"/>
      <c r="F3465" s="24"/>
      <c r="G3465" s="27" t="s">
        <v>37</v>
      </c>
    </row>
    <row r="3466" spans="3:7" x14ac:dyDescent="0.25">
      <c r="C3466" s="26" t="s">
        <v>4798</v>
      </c>
      <c r="D3466" s="27">
        <v>2230</v>
      </c>
      <c r="E3466" s="24"/>
      <c r="F3466" s="24"/>
      <c r="G3466" s="27" t="s">
        <v>34</v>
      </c>
    </row>
    <row r="3467" spans="3:7" x14ac:dyDescent="0.25">
      <c r="C3467" s="26" t="s">
        <v>4797</v>
      </c>
      <c r="D3467" s="27">
        <v>2804</v>
      </c>
      <c r="E3467" s="24"/>
      <c r="F3467" s="24"/>
      <c r="G3467" s="27" t="s">
        <v>34</v>
      </c>
    </row>
    <row r="3468" spans="3:7" x14ac:dyDescent="0.25">
      <c r="C3468" s="26" t="s">
        <v>4796</v>
      </c>
      <c r="D3468" s="27">
        <v>1787</v>
      </c>
      <c r="E3468" s="24"/>
      <c r="F3468" s="24"/>
      <c r="G3468" s="27" t="s">
        <v>36</v>
      </c>
    </row>
    <row r="3469" spans="3:7" x14ac:dyDescent="0.25">
      <c r="C3469" s="26" t="s">
        <v>4795</v>
      </c>
      <c r="D3469" s="27">
        <v>2120</v>
      </c>
      <c r="E3469" s="24"/>
      <c r="F3469" s="24"/>
      <c r="G3469" s="27" t="s">
        <v>34</v>
      </c>
    </row>
    <row r="3470" spans="3:7" x14ac:dyDescent="0.25">
      <c r="C3470" s="26" t="s">
        <v>4794</v>
      </c>
      <c r="D3470" s="27">
        <v>2268</v>
      </c>
      <c r="E3470" s="24"/>
      <c r="F3470" s="24"/>
      <c r="G3470" s="27" t="s">
        <v>34</v>
      </c>
    </row>
    <row r="3471" spans="3:7" x14ac:dyDescent="0.25">
      <c r="C3471" s="26" t="s">
        <v>4793</v>
      </c>
      <c r="D3471" s="27">
        <v>2911</v>
      </c>
      <c r="E3471" s="24"/>
      <c r="F3471" s="24"/>
      <c r="G3471" s="27" t="s">
        <v>34</v>
      </c>
    </row>
    <row r="3472" spans="3:7" x14ac:dyDescent="0.25">
      <c r="C3472" s="26" t="s">
        <v>4792</v>
      </c>
      <c r="D3472" s="27">
        <v>1206</v>
      </c>
      <c r="E3472" s="24"/>
      <c r="F3472" s="24"/>
      <c r="G3472" s="27" t="s">
        <v>35</v>
      </c>
    </row>
    <row r="3473" spans="3:7" x14ac:dyDescent="0.25">
      <c r="C3473" s="26" t="s">
        <v>4791</v>
      </c>
      <c r="D3473" s="27">
        <v>2505</v>
      </c>
      <c r="E3473" s="24"/>
      <c r="F3473" s="24"/>
      <c r="G3473" s="27" t="s">
        <v>34</v>
      </c>
    </row>
    <row r="3474" spans="3:7" x14ac:dyDescent="0.25">
      <c r="C3474" s="26" t="s">
        <v>4790</v>
      </c>
      <c r="D3474" s="27">
        <v>3022</v>
      </c>
      <c r="E3474" s="24"/>
      <c r="F3474" s="24"/>
      <c r="G3474" s="27" t="s">
        <v>37</v>
      </c>
    </row>
    <row r="3475" spans="3:7" x14ac:dyDescent="0.25">
      <c r="C3475" s="26" t="s">
        <v>4789</v>
      </c>
      <c r="D3475" s="27">
        <v>1351</v>
      </c>
      <c r="E3475" s="24"/>
      <c r="F3475" s="24"/>
      <c r="G3475" s="27" t="s">
        <v>35</v>
      </c>
    </row>
    <row r="3476" spans="3:7" x14ac:dyDescent="0.25">
      <c r="C3476" s="26" t="s">
        <v>4788</v>
      </c>
      <c r="D3476" s="27">
        <v>1606</v>
      </c>
      <c r="E3476" s="24"/>
      <c r="F3476" s="24"/>
      <c r="G3476" s="27" t="s">
        <v>36</v>
      </c>
    </row>
    <row r="3477" spans="3:7" x14ac:dyDescent="0.25">
      <c r="C3477" s="26" t="s">
        <v>4787</v>
      </c>
      <c r="D3477" s="27">
        <v>4186</v>
      </c>
      <c r="E3477" s="24"/>
      <c r="F3477" s="24"/>
      <c r="G3477" s="27" t="s">
        <v>37</v>
      </c>
    </row>
    <row r="3478" spans="3:7" x14ac:dyDescent="0.25">
      <c r="C3478" s="26" t="s">
        <v>4786</v>
      </c>
      <c r="D3478" s="27">
        <v>2951</v>
      </c>
      <c r="E3478" s="24"/>
      <c r="F3478" s="24"/>
      <c r="G3478" s="27" t="s">
        <v>34</v>
      </c>
    </row>
    <row r="3479" spans="3:7" x14ac:dyDescent="0.25">
      <c r="C3479" s="26" t="s">
        <v>4785</v>
      </c>
      <c r="D3479" s="27">
        <v>1831</v>
      </c>
      <c r="E3479" s="24"/>
      <c r="F3479" s="24"/>
      <c r="G3479" s="27" t="s">
        <v>36</v>
      </c>
    </row>
    <row r="3480" spans="3:7" x14ac:dyDescent="0.25">
      <c r="C3480" s="26" t="s">
        <v>4784</v>
      </c>
      <c r="D3480" s="27">
        <v>2376</v>
      </c>
      <c r="E3480" s="24"/>
      <c r="F3480" s="24"/>
      <c r="G3480" s="27" t="s">
        <v>34</v>
      </c>
    </row>
    <row r="3481" spans="3:7" x14ac:dyDescent="0.25">
      <c r="C3481" s="26" t="s">
        <v>4783</v>
      </c>
      <c r="D3481" s="27">
        <v>2200</v>
      </c>
      <c r="E3481" s="24"/>
      <c r="F3481" s="24"/>
      <c r="G3481" s="27" t="s">
        <v>34</v>
      </c>
    </row>
    <row r="3482" spans="3:7" x14ac:dyDescent="0.25">
      <c r="C3482" s="26" t="s">
        <v>4782</v>
      </c>
      <c r="D3482" s="27">
        <v>3388</v>
      </c>
      <c r="E3482" s="24"/>
      <c r="F3482" s="24"/>
      <c r="G3482" s="27" t="s">
        <v>37</v>
      </c>
    </row>
    <row r="3483" spans="3:7" x14ac:dyDescent="0.25">
      <c r="C3483" s="26" t="s">
        <v>4781</v>
      </c>
      <c r="D3483" s="27">
        <v>2467</v>
      </c>
      <c r="E3483" s="24"/>
      <c r="F3483" s="24"/>
      <c r="G3483" s="27" t="s">
        <v>34</v>
      </c>
    </row>
    <row r="3484" spans="3:7" x14ac:dyDescent="0.25">
      <c r="C3484" s="26" t="s">
        <v>4780</v>
      </c>
      <c r="D3484" s="27">
        <v>1199</v>
      </c>
      <c r="E3484" s="24"/>
      <c r="F3484" s="24"/>
      <c r="G3484" s="27" t="s">
        <v>35</v>
      </c>
    </row>
    <row r="3485" spans="3:7" x14ac:dyDescent="0.25">
      <c r="C3485" s="26" t="s">
        <v>4779</v>
      </c>
      <c r="D3485" s="27">
        <v>3522</v>
      </c>
      <c r="E3485" s="24"/>
      <c r="F3485" s="24"/>
      <c r="G3485" s="27" t="s">
        <v>37</v>
      </c>
    </row>
    <row r="3486" spans="3:7" x14ac:dyDescent="0.25">
      <c r="C3486" s="26" t="s">
        <v>4778</v>
      </c>
      <c r="D3486" s="27">
        <v>568</v>
      </c>
      <c r="E3486" s="24"/>
      <c r="F3486" s="24"/>
      <c r="G3486" s="27" t="s">
        <v>9</v>
      </c>
    </row>
    <row r="3487" spans="3:7" x14ac:dyDescent="0.25">
      <c r="C3487" s="26" t="s">
        <v>4777</v>
      </c>
      <c r="D3487" s="27">
        <v>1705</v>
      </c>
      <c r="E3487" s="24"/>
      <c r="F3487" s="24"/>
      <c r="G3487" s="27" t="s">
        <v>36</v>
      </c>
    </row>
    <row r="3488" spans="3:7" x14ac:dyDescent="0.25">
      <c r="C3488" s="26" t="s">
        <v>4776</v>
      </c>
      <c r="D3488" s="27">
        <v>2519</v>
      </c>
      <c r="E3488" s="24"/>
      <c r="F3488" s="24"/>
      <c r="G3488" s="27" t="s">
        <v>34</v>
      </c>
    </row>
    <row r="3489" spans="3:7" x14ac:dyDescent="0.25">
      <c r="C3489" s="26" t="s">
        <v>4775</v>
      </c>
      <c r="D3489" s="27">
        <v>2904</v>
      </c>
      <c r="E3489" s="24"/>
      <c r="F3489" s="24"/>
      <c r="G3489" s="27" t="s">
        <v>34</v>
      </c>
    </row>
    <row r="3490" spans="3:7" x14ac:dyDescent="0.25">
      <c r="C3490" s="26" t="s">
        <v>4774</v>
      </c>
      <c r="D3490" s="27">
        <v>1638</v>
      </c>
      <c r="E3490" s="24"/>
      <c r="F3490" s="24"/>
      <c r="G3490" s="27" t="s">
        <v>36</v>
      </c>
    </row>
    <row r="3491" spans="3:7" x14ac:dyDescent="0.25">
      <c r="C3491" s="26" t="s">
        <v>4773</v>
      </c>
      <c r="D3491" s="27">
        <v>2544</v>
      </c>
      <c r="E3491" s="24"/>
      <c r="F3491" s="24"/>
      <c r="G3491" s="27" t="s">
        <v>34</v>
      </c>
    </row>
    <row r="3492" spans="3:7" x14ac:dyDescent="0.25">
      <c r="C3492" s="26" t="s">
        <v>4772</v>
      </c>
      <c r="D3492" s="27">
        <v>2628</v>
      </c>
      <c r="E3492" s="24"/>
      <c r="F3492" s="24"/>
      <c r="G3492" s="27" t="s">
        <v>34</v>
      </c>
    </row>
    <row r="3493" spans="3:7" x14ac:dyDescent="0.25">
      <c r="C3493" s="26" t="s">
        <v>4771</v>
      </c>
      <c r="D3493" s="27">
        <v>2796</v>
      </c>
      <c r="E3493" s="24"/>
      <c r="F3493" s="24"/>
      <c r="G3493" s="27" t="s">
        <v>34</v>
      </c>
    </row>
    <row r="3494" spans="3:7" x14ac:dyDescent="0.25">
      <c r="C3494" s="26" t="s">
        <v>4770</v>
      </c>
      <c r="D3494" s="27">
        <v>2785</v>
      </c>
      <c r="E3494" s="24"/>
      <c r="F3494" s="24"/>
      <c r="G3494" s="27" t="s">
        <v>34</v>
      </c>
    </row>
    <row r="3495" spans="3:7" x14ac:dyDescent="0.25">
      <c r="C3495" s="26" t="s">
        <v>4769</v>
      </c>
      <c r="D3495" s="27">
        <v>1714</v>
      </c>
      <c r="E3495" s="24"/>
      <c r="F3495" s="24"/>
      <c r="G3495" s="27" t="s">
        <v>36</v>
      </c>
    </row>
    <row r="3496" spans="3:7" x14ac:dyDescent="0.25">
      <c r="C3496" s="26" t="s">
        <v>4768</v>
      </c>
      <c r="D3496" s="27">
        <v>1532</v>
      </c>
      <c r="E3496" s="24"/>
      <c r="F3496" s="24"/>
      <c r="G3496" s="27" t="s">
        <v>36</v>
      </c>
    </row>
    <row r="3497" spans="3:7" x14ac:dyDescent="0.25">
      <c r="C3497" s="26" t="s">
        <v>4767</v>
      </c>
      <c r="D3497" s="27">
        <v>3465</v>
      </c>
      <c r="E3497" s="24"/>
      <c r="F3497" s="24"/>
      <c r="G3497" s="27" t="s">
        <v>37</v>
      </c>
    </row>
    <row r="3498" spans="3:7" x14ac:dyDescent="0.25">
      <c r="C3498" s="26" t="s">
        <v>4766</v>
      </c>
      <c r="D3498" s="27">
        <v>3358</v>
      </c>
      <c r="E3498" s="24"/>
      <c r="F3498" s="24"/>
      <c r="G3498" s="27" t="s">
        <v>37</v>
      </c>
    </row>
    <row r="3499" spans="3:7" x14ac:dyDescent="0.25">
      <c r="C3499" s="26" t="s">
        <v>4765</v>
      </c>
      <c r="D3499" s="27">
        <v>3197</v>
      </c>
      <c r="E3499" s="24"/>
      <c r="F3499" s="24"/>
      <c r="G3499" s="27" t="s">
        <v>37</v>
      </c>
    </row>
    <row r="3500" spans="3:7" x14ac:dyDescent="0.25">
      <c r="C3500" s="26" t="s">
        <v>4764</v>
      </c>
      <c r="D3500" s="27">
        <v>1889</v>
      </c>
      <c r="E3500" s="24"/>
      <c r="F3500" s="24"/>
      <c r="G3500" s="27" t="s">
        <v>36</v>
      </c>
    </row>
    <row r="3501" spans="3:7" x14ac:dyDescent="0.25">
      <c r="C3501" s="26" t="s">
        <v>4763</v>
      </c>
      <c r="D3501" s="27">
        <v>1932</v>
      </c>
      <c r="E3501" s="24"/>
      <c r="F3501" s="24">
        <v>-5</v>
      </c>
      <c r="G3501" s="27" t="s">
        <v>36</v>
      </c>
    </row>
    <row r="3502" spans="3:7" x14ac:dyDescent="0.25">
      <c r="C3502" s="26" t="s">
        <v>4762</v>
      </c>
      <c r="D3502" s="27">
        <v>2091</v>
      </c>
      <c r="E3502" s="24"/>
      <c r="F3502" s="24"/>
      <c r="G3502" s="27" t="s">
        <v>36</v>
      </c>
    </row>
    <row r="3503" spans="3:7" x14ac:dyDescent="0.25">
      <c r="C3503" s="26" t="s">
        <v>4761</v>
      </c>
      <c r="D3503" s="27">
        <v>2514</v>
      </c>
      <c r="E3503" s="24"/>
      <c r="F3503" s="24"/>
      <c r="G3503" s="27" t="s">
        <v>34</v>
      </c>
    </row>
    <row r="3504" spans="3:7" x14ac:dyDescent="0.25">
      <c r="C3504" s="26" t="s">
        <v>4760</v>
      </c>
      <c r="D3504" s="27">
        <v>1694</v>
      </c>
      <c r="E3504" s="24"/>
      <c r="F3504" s="24"/>
      <c r="G3504" s="27" t="s">
        <v>36</v>
      </c>
    </row>
    <row r="3505" spans="3:7" x14ac:dyDescent="0.25">
      <c r="C3505" s="26" t="s">
        <v>4759</v>
      </c>
      <c r="D3505" s="27">
        <v>3533</v>
      </c>
      <c r="E3505" s="24"/>
      <c r="F3505" s="24"/>
      <c r="G3505" s="27" t="s">
        <v>37</v>
      </c>
    </row>
    <row r="3506" spans="3:7" x14ac:dyDescent="0.25">
      <c r="C3506" s="26" t="s">
        <v>4758</v>
      </c>
      <c r="D3506" s="27">
        <v>2628</v>
      </c>
      <c r="E3506" s="24"/>
      <c r="F3506" s="24"/>
      <c r="G3506" s="27" t="s">
        <v>34</v>
      </c>
    </row>
    <row r="3507" spans="3:7" x14ac:dyDescent="0.25">
      <c r="C3507" s="26" t="s">
        <v>4757</v>
      </c>
      <c r="D3507" s="27">
        <v>1754</v>
      </c>
      <c r="E3507" s="24"/>
      <c r="F3507" s="24"/>
      <c r="G3507" s="27" t="s">
        <v>36</v>
      </c>
    </row>
    <row r="3508" spans="3:7" x14ac:dyDescent="0.25">
      <c r="C3508" s="26" t="s">
        <v>4756</v>
      </c>
      <c r="D3508" s="27">
        <v>1575</v>
      </c>
      <c r="E3508" s="24"/>
      <c r="F3508" s="24"/>
      <c r="G3508" s="27" t="s">
        <v>36</v>
      </c>
    </row>
    <row r="3509" spans="3:7" x14ac:dyDescent="0.25">
      <c r="C3509" s="26" t="s">
        <v>4755</v>
      </c>
      <c r="D3509" s="27">
        <v>1605</v>
      </c>
      <c r="E3509" s="24"/>
      <c r="F3509" s="24"/>
      <c r="G3509" s="27" t="s">
        <v>36</v>
      </c>
    </row>
    <row r="3510" spans="3:7" x14ac:dyDescent="0.25">
      <c r="C3510" s="26" t="s">
        <v>4754</v>
      </c>
      <c r="D3510" s="27">
        <v>1169</v>
      </c>
      <c r="E3510" s="24"/>
      <c r="F3510" s="24"/>
      <c r="G3510" s="27" t="s">
        <v>35</v>
      </c>
    </row>
    <row r="3511" spans="3:7" x14ac:dyDescent="0.25">
      <c r="C3511" s="26" t="s">
        <v>4753</v>
      </c>
      <c r="D3511" s="27">
        <v>3825</v>
      </c>
      <c r="E3511" s="24"/>
      <c r="F3511" s="24"/>
      <c r="G3511" s="27" t="s">
        <v>37</v>
      </c>
    </row>
    <row r="3512" spans="3:7" x14ac:dyDescent="0.25">
      <c r="C3512" s="26" t="s">
        <v>4752</v>
      </c>
      <c r="D3512" s="27">
        <v>796</v>
      </c>
      <c r="E3512" s="24"/>
      <c r="F3512" s="24"/>
      <c r="G3512" s="27" t="s">
        <v>38</v>
      </c>
    </row>
    <row r="3513" spans="3:7" x14ac:dyDescent="0.25">
      <c r="C3513" s="26" t="s">
        <v>4751</v>
      </c>
      <c r="D3513" s="27">
        <v>3108</v>
      </c>
      <c r="E3513" s="24"/>
      <c r="F3513" s="24"/>
      <c r="G3513" s="27" t="s">
        <v>37</v>
      </c>
    </row>
    <row r="3514" spans="3:7" x14ac:dyDescent="0.25">
      <c r="C3514" s="26" t="s">
        <v>4750</v>
      </c>
      <c r="D3514" s="27">
        <v>2879</v>
      </c>
      <c r="E3514" s="24"/>
      <c r="F3514" s="24"/>
      <c r="G3514" s="27" t="s">
        <v>34</v>
      </c>
    </row>
    <row r="3515" spans="3:7" x14ac:dyDescent="0.25">
      <c r="C3515" s="26" t="s">
        <v>4749</v>
      </c>
      <c r="D3515" s="27">
        <v>3214</v>
      </c>
      <c r="E3515" s="24"/>
      <c r="F3515" s="24"/>
      <c r="G3515" s="27" t="s">
        <v>37</v>
      </c>
    </row>
    <row r="3516" spans="3:7" x14ac:dyDescent="0.25">
      <c r="C3516" s="26" t="s">
        <v>4748</v>
      </c>
      <c r="D3516" s="27">
        <v>1806</v>
      </c>
      <c r="E3516" s="24"/>
      <c r="F3516" s="24"/>
      <c r="G3516" s="27" t="s">
        <v>36</v>
      </c>
    </row>
    <row r="3517" spans="3:7" x14ac:dyDescent="0.25">
      <c r="C3517" s="26" t="s">
        <v>4747</v>
      </c>
      <c r="D3517" s="27">
        <v>2322</v>
      </c>
      <c r="E3517" s="24"/>
      <c r="F3517" s="24"/>
      <c r="G3517" s="27" t="s">
        <v>34</v>
      </c>
    </row>
    <row r="3518" spans="3:7" x14ac:dyDescent="0.25">
      <c r="C3518" s="26" t="s">
        <v>4746</v>
      </c>
      <c r="D3518" s="27">
        <v>2000</v>
      </c>
      <c r="E3518" s="24"/>
      <c r="F3518" s="24"/>
      <c r="G3518" s="27" t="s">
        <v>36</v>
      </c>
    </row>
    <row r="3519" spans="3:7" x14ac:dyDescent="0.25">
      <c r="C3519" s="26" t="s">
        <v>4745</v>
      </c>
      <c r="D3519" s="27">
        <v>1657</v>
      </c>
      <c r="E3519" s="24"/>
      <c r="F3519" s="24">
        <v>2</v>
      </c>
      <c r="G3519" s="27" t="s">
        <v>36</v>
      </c>
    </row>
    <row r="3520" spans="3:7" x14ac:dyDescent="0.25">
      <c r="C3520" s="26" t="s">
        <v>4744</v>
      </c>
      <c r="D3520" s="27">
        <v>1277</v>
      </c>
      <c r="E3520" s="24"/>
      <c r="F3520" s="24"/>
      <c r="G3520" s="27" t="s">
        <v>35</v>
      </c>
    </row>
    <row r="3521" spans="3:7" x14ac:dyDescent="0.25">
      <c r="C3521" s="26" t="s">
        <v>4743</v>
      </c>
      <c r="D3521" s="27">
        <v>1220</v>
      </c>
      <c r="E3521" s="24"/>
      <c r="F3521" s="24"/>
      <c r="G3521" s="27" t="s">
        <v>35</v>
      </c>
    </row>
    <row r="3522" spans="3:7" x14ac:dyDescent="0.25">
      <c r="C3522" s="26" t="s">
        <v>4742</v>
      </c>
      <c r="D3522" s="27">
        <v>2402</v>
      </c>
      <c r="E3522" s="24"/>
      <c r="F3522" s="24"/>
      <c r="G3522" s="27" t="s">
        <v>34</v>
      </c>
    </row>
    <row r="3523" spans="3:7" x14ac:dyDescent="0.25">
      <c r="C3523" s="26" t="s">
        <v>4741</v>
      </c>
      <c r="D3523" s="27">
        <v>2535</v>
      </c>
      <c r="E3523" s="24"/>
      <c r="F3523" s="24"/>
      <c r="G3523" s="27" t="s">
        <v>34</v>
      </c>
    </row>
    <row r="3524" spans="3:7" x14ac:dyDescent="0.25">
      <c r="C3524" s="26" t="s">
        <v>4740</v>
      </c>
      <c r="D3524" s="27">
        <v>1644</v>
      </c>
      <c r="E3524" s="24"/>
      <c r="F3524" s="24"/>
      <c r="G3524" s="27" t="s">
        <v>36</v>
      </c>
    </row>
    <row r="3525" spans="3:7" x14ac:dyDescent="0.25">
      <c r="C3525" s="26" t="s">
        <v>4739</v>
      </c>
      <c r="D3525" s="27">
        <v>3692</v>
      </c>
      <c r="E3525" s="24"/>
      <c r="F3525" s="24"/>
      <c r="G3525" s="27" t="s">
        <v>37</v>
      </c>
    </row>
    <row r="3526" spans="3:7" x14ac:dyDescent="0.25">
      <c r="C3526" s="26" t="s">
        <v>4738</v>
      </c>
      <c r="D3526" s="27">
        <v>1730</v>
      </c>
      <c r="E3526" s="24"/>
      <c r="F3526" s="24"/>
      <c r="G3526" s="27" t="s">
        <v>36</v>
      </c>
    </row>
    <row r="3527" spans="3:7" x14ac:dyDescent="0.25">
      <c r="C3527" s="26" t="s">
        <v>4737</v>
      </c>
      <c r="D3527" s="27">
        <v>1267</v>
      </c>
      <c r="E3527" s="24"/>
      <c r="F3527" s="24"/>
      <c r="G3527" s="27" t="s">
        <v>35</v>
      </c>
    </row>
    <row r="3528" spans="3:7" x14ac:dyDescent="0.25">
      <c r="C3528" s="26" t="s">
        <v>4736</v>
      </c>
      <c r="D3528" s="27">
        <v>4167</v>
      </c>
      <c r="E3528" s="24"/>
      <c r="F3528" s="24"/>
      <c r="G3528" s="27" t="s">
        <v>37</v>
      </c>
    </row>
    <row r="3529" spans="3:7" x14ac:dyDescent="0.25">
      <c r="C3529" s="26" t="s">
        <v>4735</v>
      </c>
      <c r="D3529" s="27">
        <v>2455</v>
      </c>
      <c r="E3529" s="24"/>
      <c r="F3529" s="24"/>
      <c r="G3529" s="27" t="s">
        <v>34</v>
      </c>
    </row>
    <row r="3530" spans="3:7" x14ac:dyDescent="0.25">
      <c r="C3530" s="26" t="s">
        <v>4734</v>
      </c>
      <c r="D3530" s="27">
        <v>1691</v>
      </c>
      <c r="E3530" s="24"/>
      <c r="F3530" s="24"/>
      <c r="G3530" s="27" t="s">
        <v>36</v>
      </c>
    </row>
    <row r="3531" spans="3:7" x14ac:dyDescent="0.25">
      <c r="C3531" s="26" t="s">
        <v>4733</v>
      </c>
      <c r="D3531" s="27">
        <v>2616</v>
      </c>
      <c r="E3531" s="24"/>
      <c r="F3531" s="24"/>
      <c r="G3531" s="27" t="s">
        <v>34</v>
      </c>
    </row>
    <row r="3532" spans="3:7" x14ac:dyDescent="0.25">
      <c r="C3532" s="26" t="s">
        <v>4732</v>
      </c>
      <c r="D3532" s="27">
        <v>1841</v>
      </c>
      <c r="E3532" s="24"/>
      <c r="F3532" s="24"/>
      <c r="G3532" s="27" t="s">
        <v>36</v>
      </c>
    </row>
    <row r="3533" spans="3:7" x14ac:dyDescent="0.25">
      <c r="C3533" s="26" t="s">
        <v>4731</v>
      </c>
      <c r="D3533" s="27">
        <v>1638</v>
      </c>
      <c r="E3533" s="24"/>
      <c r="F3533" s="24"/>
      <c r="G3533" s="27" t="s">
        <v>36</v>
      </c>
    </row>
    <row r="3534" spans="3:7" x14ac:dyDescent="0.25">
      <c r="C3534" s="26" t="s">
        <v>4730</v>
      </c>
      <c r="D3534" s="27">
        <v>1351</v>
      </c>
      <c r="E3534" s="24"/>
      <c r="F3534" s="24"/>
      <c r="G3534" s="27" t="s">
        <v>35</v>
      </c>
    </row>
    <row r="3535" spans="3:7" x14ac:dyDescent="0.25">
      <c r="C3535" s="26" t="s">
        <v>4729</v>
      </c>
      <c r="D3535" s="27">
        <v>1552</v>
      </c>
      <c r="E3535" s="24"/>
      <c r="F3535" s="24"/>
      <c r="G3535" s="27" t="s">
        <v>36</v>
      </c>
    </row>
    <row r="3536" spans="3:7" x14ac:dyDescent="0.25">
      <c r="C3536" s="26" t="s">
        <v>4728</v>
      </c>
      <c r="D3536" s="27">
        <v>2406</v>
      </c>
      <c r="E3536" s="24"/>
      <c r="F3536" s="24"/>
      <c r="G3536" s="27" t="s">
        <v>34</v>
      </c>
    </row>
    <row r="3537" spans="3:7" x14ac:dyDescent="0.25">
      <c r="C3537" s="26" t="s">
        <v>4727</v>
      </c>
      <c r="D3537" s="27">
        <v>4147</v>
      </c>
      <c r="E3537" s="24"/>
      <c r="F3537" s="24"/>
      <c r="G3537" s="27" t="s">
        <v>37</v>
      </c>
    </row>
    <row r="3538" spans="3:7" x14ac:dyDescent="0.25">
      <c r="C3538" s="26" t="s">
        <v>4726</v>
      </c>
      <c r="D3538" s="27">
        <v>1501</v>
      </c>
      <c r="E3538" s="24"/>
      <c r="F3538" s="24"/>
      <c r="G3538" s="27" t="s">
        <v>36</v>
      </c>
    </row>
    <row r="3539" spans="3:7" x14ac:dyDescent="0.25">
      <c r="C3539" s="26" t="s">
        <v>4725</v>
      </c>
      <c r="D3539" s="27">
        <v>2507</v>
      </c>
      <c r="E3539" s="24"/>
      <c r="F3539" s="24"/>
      <c r="G3539" s="27" t="s">
        <v>34</v>
      </c>
    </row>
    <row r="3540" spans="3:7" x14ac:dyDescent="0.25">
      <c r="C3540" s="26" t="s">
        <v>4724</v>
      </c>
      <c r="D3540" s="27">
        <v>2433</v>
      </c>
      <c r="E3540" s="24"/>
      <c r="F3540" s="24"/>
      <c r="G3540" s="27" t="s">
        <v>34</v>
      </c>
    </row>
    <row r="3541" spans="3:7" x14ac:dyDescent="0.25">
      <c r="C3541" s="26" t="s">
        <v>4723</v>
      </c>
      <c r="D3541" s="27">
        <v>2760</v>
      </c>
      <c r="E3541" s="24"/>
      <c r="F3541" s="24"/>
      <c r="G3541" s="27" t="s">
        <v>34</v>
      </c>
    </row>
    <row r="3542" spans="3:7" x14ac:dyDescent="0.25">
      <c r="C3542" s="26" t="s">
        <v>4722</v>
      </c>
      <c r="D3542" s="27">
        <v>1899</v>
      </c>
      <c r="E3542" s="24"/>
      <c r="F3542" s="24"/>
      <c r="G3542" s="27" t="s">
        <v>36</v>
      </c>
    </row>
    <row r="3543" spans="3:7" x14ac:dyDescent="0.25">
      <c r="C3543" s="26" t="s">
        <v>4721</v>
      </c>
      <c r="D3543" s="27">
        <v>2784</v>
      </c>
      <c r="E3543" s="24"/>
      <c r="F3543" s="24"/>
      <c r="G3543" s="27" t="s">
        <v>34</v>
      </c>
    </row>
    <row r="3544" spans="3:7" x14ac:dyDescent="0.25">
      <c r="C3544" s="26" t="s">
        <v>4720</v>
      </c>
      <c r="D3544" s="27">
        <v>2287</v>
      </c>
      <c r="E3544" s="24"/>
      <c r="F3544" s="24">
        <v>0</v>
      </c>
      <c r="G3544" s="27" t="s">
        <v>34</v>
      </c>
    </row>
    <row r="3545" spans="3:7" x14ac:dyDescent="0.25">
      <c r="C3545" s="26" t="s">
        <v>4719</v>
      </c>
      <c r="D3545" s="27">
        <v>2530</v>
      </c>
      <c r="E3545" s="24"/>
      <c r="F3545" s="24"/>
      <c r="G3545" s="27" t="s">
        <v>34</v>
      </c>
    </row>
    <row r="3546" spans="3:7" x14ac:dyDescent="0.25">
      <c r="C3546" s="26" t="s">
        <v>4718</v>
      </c>
      <c r="D3546" s="27">
        <v>1153</v>
      </c>
      <c r="E3546" s="24"/>
      <c r="F3546" s="24"/>
      <c r="G3546" s="27" t="s">
        <v>35</v>
      </c>
    </row>
    <row r="3547" spans="3:7" x14ac:dyDescent="0.25">
      <c r="C3547" s="26" t="s">
        <v>4717</v>
      </c>
      <c r="D3547" s="27">
        <v>2613</v>
      </c>
      <c r="E3547" s="24"/>
      <c r="F3547" s="24"/>
      <c r="G3547" s="27" t="s">
        <v>34</v>
      </c>
    </row>
    <row r="3548" spans="3:7" x14ac:dyDescent="0.25">
      <c r="C3548" s="26" t="s">
        <v>4716</v>
      </c>
      <c r="D3548" s="27">
        <v>2383</v>
      </c>
      <c r="E3548" s="24"/>
      <c r="F3548" s="24"/>
      <c r="G3548" s="27" t="s">
        <v>34</v>
      </c>
    </row>
    <row r="3549" spans="3:7" x14ac:dyDescent="0.25">
      <c r="C3549" s="26" t="s">
        <v>4715</v>
      </c>
      <c r="D3549" s="27">
        <v>2713</v>
      </c>
      <c r="E3549" s="24"/>
      <c r="F3549" s="24"/>
      <c r="G3549" s="27" t="s">
        <v>34</v>
      </c>
    </row>
    <row r="3550" spans="3:7" x14ac:dyDescent="0.25">
      <c r="C3550" s="26" t="s">
        <v>4714</v>
      </c>
      <c r="D3550" s="27">
        <v>2482</v>
      </c>
      <c r="E3550" s="24"/>
      <c r="F3550" s="24"/>
      <c r="G3550" s="27" t="s">
        <v>34</v>
      </c>
    </row>
    <row r="3551" spans="3:7" x14ac:dyDescent="0.25">
      <c r="C3551" s="26" t="s">
        <v>4713</v>
      </c>
      <c r="D3551" s="27">
        <v>2324</v>
      </c>
      <c r="E3551" s="24"/>
      <c r="F3551" s="24"/>
      <c r="G3551" s="27" t="s">
        <v>34</v>
      </c>
    </row>
    <row r="3552" spans="3:7" x14ac:dyDescent="0.25">
      <c r="C3552" s="26" t="s">
        <v>4712</v>
      </c>
      <c r="D3552" s="27">
        <v>2451</v>
      </c>
      <c r="E3552" s="24"/>
      <c r="F3552" s="24"/>
      <c r="G3552" s="27" t="s">
        <v>34</v>
      </c>
    </row>
    <row r="3553" spans="3:7" x14ac:dyDescent="0.25">
      <c r="C3553" s="26" t="s">
        <v>4711</v>
      </c>
      <c r="D3553" s="27">
        <v>2383</v>
      </c>
      <c r="E3553" s="24"/>
      <c r="F3553" s="24"/>
      <c r="G3553" s="27" t="s">
        <v>34</v>
      </c>
    </row>
    <row r="3554" spans="3:7" x14ac:dyDescent="0.25">
      <c r="C3554" s="26" t="s">
        <v>4710</v>
      </c>
      <c r="D3554" s="27">
        <v>1493</v>
      </c>
      <c r="E3554" s="24"/>
      <c r="F3554" s="24"/>
      <c r="G3554" s="27" t="s">
        <v>36</v>
      </c>
    </row>
    <row r="3555" spans="3:7" x14ac:dyDescent="0.25">
      <c r="C3555" s="26" t="s">
        <v>4709</v>
      </c>
      <c r="D3555" s="27">
        <v>2722</v>
      </c>
      <c r="E3555" s="24"/>
      <c r="F3555" s="24"/>
      <c r="G3555" s="27" t="s">
        <v>34</v>
      </c>
    </row>
    <row r="3556" spans="3:7" x14ac:dyDescent="0.25">
      <c r="C3556" s="26" t="s">
        <v>4708</v>
      </c>
      <c r="D3556" s="27">
        <v>2133</v>
      </c>
      <c r="E3556" s="24"/>
      <c r="F3556" s="24"/>
      <c r="G3556" s="27" t="s">
        <v>34</v>
      </c>
    </row>
    <row r="3557" spans="3:7" x14ac:dyDescent="0.25">
      <c r="C3557" s="26" t="s">
        <v>4707</v>
      </c>
      <c r="D3557" s="27">
        <v>3789</v>
      </c>
      <c r="E3557" s="24"/>
      <c r="F3557" s="24"/>
      <c r="G3557" s="27" t="s">
        <v>37</v>
      </c>
    </row>
    <row r="3558" spans="3:7" x14ac:dyDescent="0.25">
      <c r="C3558" s="26" t="s">
        <v>4706</v>
      </c>
      <c r="D3558" s="27">
        <v>2355</v>
      </c>
      <c r="E3558" s="24"/>
      <c r="F3558" s="24"/>
      <c r="G3558" s="27" t="s">
        <v>34</v>
      </c>
    </row>
    <row r="3559" spans="3:7" x14ac:dyDescent="0.25">
      <c r="C3559" s="26" t="s">
        <v>4705</v>
      </c>
      <c r="D3559" s="27">
        <v>972</v>
      </c>
      <c r="E3559" s="24"/>
      <c r="F3559" s="24"/>
      <c r="G3559" s="27" t="s">
        <v>35</v>
      </c>
    </row>
    <row r="3560" spans="3:7" x14ac:dyDescent="0.25">
      <c r="C3560" s="26" t="s">
        <v>4704</v>
      </c>
      <c r="D3560" s="27">
        <v>2754</v>
      </c>
      <c r="E3560" s="24"/>
      <c r="F3560" s="24"/>
      <c r="G3560" s="27" t="s">
        <v>34</v>
      </c>
    </row>
    <row r="3561" spans="3:7" x14ac:dyDescent="0.25">
      <c r="C3561" s="26" t="s">
        <v>4703</v>
      </c>
      <c r="D3561" s="27">
        <v>2366</v>
      </c>
      <c r="E3561" s="24"/>
      <c r="F3561" s="24"/>
      <c r="G3561" s="27" t="s">
        <v>34</v>
      </c>
    </row>
    <row r="3562" spans="3:7" x14ac:dyDescent="0.25">
      <c r="C3562" s="26" t="s">
        <v>4702</v>
      </c>
      <c r="D3562" s="27">
        <v>2399</v>
      </c>
      <c r="E3562" s="24"/>
      <c r="F3562" s="24"/>
      <c r="G3562" s="27" t="s">
        <v>34</v>
      </c>
    </row>
    <row r="3563" spans="3:7" x14ac:dyDescent="0.25">
      <c r="C3563" s="26" t="s">
        <v>4701</v>
      </c>
      <c r="D3563" s="27">
        <v>1856</v>
      </c>
      <c r="E3563" s="24"/>
      <c r="F3563" s="24"/>
      <c r="G3563" s="27" t="s">
        <v>36</v>
      </c>
    </row>
    <row r="3564" spans="3:7" x14ac:dyDescent="0.25">
      <c r="C3564" s="26" t="s">
        <v>4700</v>
      </c>
      <c r="D3564" s="27">
        <v>2445</v>
      </c>
      <c r="E3564" s="24"/>
      <c r="F3564" s="24"/>
      <c r="G3564" s="27" t="s">
        <v>34</v>
      </c>
    </row>
    <row r="3565" spans="3:7" x14ac:dyDescent="0.25">
      <c r="C3565" s="26" t="s">
        <v>4699</v>
      </c>
      <c r="D3565" s="27">
        <v>2521</v>
      </c>
      <c r="E3565" s="24"/>
      <c r="F3565" s="24"/>
      <c r="G3565" s="27" t="s">
        <v>34</v>
      </c>
    </row>
    <row r="3566" spans="3:7" x14ac:dyDescent="0.25">
      <c r="C3566" s="26" t="s">
        <v>4698</v>
      </c>
      <c r="D3566" s="27">
        <v>1793</v>
      </c>
      <c r="E3566" s="24"/>
      <c r="F3566" s="24"/>
      <c r="G3566" s="27" t="s">
        <v>36</v>
      </c>
    </row>
    <row r="3567" spans="3:7" x14ac:dyDescent="0.25">
      <c r="C3567" s="26" t="s">
        <v>4697</v>
      </c>
      <c r="D3567" s="27">
        <v>2998</v>
      </c>
      <c r="E3567" s="24"/>
      <c r="F3567" s="24"/>
      <c r="G3567" s="27" t="s">
        <v>34</v>
      </c>
    </row>
    <row r="3568" spans="3:7" x14ac:dyDescent="0.25">
      <c r="C3568" s="26" t="s">
        <v>4696</v>
      </c>
      <c r="D3568" s="27">
        <v>915</v>
      </c>
      <c r="E3568" s="24"/>
      <c r="F3568" s="24"/>
      <c r="G3568" s="27" t="s">
        <v>35</v>
      </c>
    </row>
    <row r="3569" spans="3:7" x14ac:dyDescent="0.25">
      <c r="C3569" s="26" t="s">
        <v>4695</v>
      </c>
      <c r="D3569" s="27">
        <v>2901</v>
      </c>
      <c r="E3569" s="24"/>
      <c r="F3569" s="24"/>
      <c r="G3569" s="27" t="s">
        <v>34</v>
      </c>
    </row>
    <row r="3570" spans="3:7" x14ac:dyDescent="0.25">
      <c r="C3570" s="26" t="s">
        <v>4694</v>
      </c>
      <c r="D3570" s="27">
        <v>1576</v>
      </c>
      <c r="E3570" s="24"/>
      <c r="F3570" s="24"/>
      <c r="G3570" s="27" t="s">
        <v>36</v>
      </c>
    </row>
    <row r="3571" spans="3:7" x14ac:dyDescent="0.25">
      <c r="C3571" s="26" t="s">
        <v>4693</v>
      </c>
      <c r="D3571" s="27">
        <v>1140</v>
      </c>
      <c r="E3571" s="24"/>
      <c r="F3571" s="24"/>
      <c r="G3571" s="27" t="s">
        <v>35</v>
      </c>
    </row>
    <row r="3572" spans="3:7" x14ac:dyDescent="0.25">
      <c r="C3572" s="26" t="s">
        <v>4692</v>
      </c>
      <c r="D3572" s="27">
        <v>1059</v>
      </c>
      <c r="E3572" s="24"/>
      <c r="F3572" s="24"/>
      <c r="G3572" s="27" t="s">
        <v>35</v>
      </c>
    </row>
    <row r="3573" spans="3:7" x14ac:dyDescent="0.25">
      <c r="C3573" s="26" t="s">
        <v>4691</v>
      </c>
      <c r="D3573" s="27">
        <v>3202</v>
      </c>
      <c r="E3573" s="24"/>
      <c r="F3573" s="24"/>
      <c r="G3573" s="27" t="s">
        <v>37</v>
      </c>
    </row>
    <row r="3574" spans="3:7" x14ac:dyDescent="0.25">
      <c r="C3574" s="26" t="s">
        <v>4690</v>
      </c>
      <c r="D3574" s="27">
        <v>2722</v>
      </c>
      <c r="E3574" s="24"/>
      <c r="F3574" s="24"/>
      <c r="G3574" s="27" t="s">
        <v>34</v>
      </c>
    </row>
    <row r="3575" spans="3:7" x14ac:dyDescent="0.25">
      <c r="C3575" s="26" t="s">
        <v>4689</v>
      </c>
      <c r="D3575" s="27">
        <v>1574</v>
      </c>
      <c r="E3575" s="24"/>
      <c r="F3575" s="24"/>
      <c r="G3575" s="27" t="s">
        <v>36</v>
      </c>
    </row>
    <row r="3576" spans="3:7" x14ac:dyDescent="0.25">
      <c r="C3576" s="26" t="s">
        <v>4688</v>
      </c>
      <c r="D3576" s="27">
        <v>1427</v>
      </c>
      <c r="E3576" s="24"/>
      <c r="F3576" s="24"/>
      <c r="G3576" s="27" t="s">
        <v>36</v>
      </c>
    </row>
    <row r="3577" spans="3:7" x14ac:dyDescent="0.25">
      <c r="C3577" s="26" t="s">
        <v>4687</v>
      </c>
      <c r="D3577" s="27">
        <v>2631</v>
      </c>
      <c r="E3577" s="24"/>
      <c r="F3577" s="24"/>
      <c r="G3577" s="27" t="s">
        <v>34</v>
      </c>
    </row>
    <row r="3578" spans="3:7" x14ac:dyDescent="0.25">
      <c r="C3578" s="26" t="s">
        <v>4686</v>
      </c>
      <c r="D3578" s="27">
        <v>2562</v>
      </c>
      <c r="E3578" s="24"/>
      <c r="F3578" s="24"/>
      <c r="G3578" s="27" t="s">
        <v>34</v>
      </c>
    </row>
    <row r="3579" spans="3:7" x14ac:dyDescent="0.25">
      <c r="C3579" s="26" t="s">
        <v>4685</v>
      </c>
      <c r="D3579" s="27">
        <v>2838</v>
      </c>
      <c r="E3579" s="24"/>
      <c r="F3579" s="24"/>
      <c r="G3579" s="27" t="s">
        <v>34</v>
      </c>
    </row>
    <row r="3580" spans="3:7" x14ac:dyDescent="0.25">
      <c r="C3580" s="26" t="s">
        <v>4684</v>
      </c>
      <c r="D3580" s="27">
        <v>2780</v>
      </c>
      <c r="E3580" s="24"/>
      <c r="F3580" s="24"/>
      <c r="G3580" s="27" t="s">
        <v>34</v>
      </c>
    </row>
    <row r="3581" spans="3:7" x14ac:dyDescent="0.25">
      <c r="C3581" s="26" t="s">
        <v>4683</v>
      </c>
      <c r="D3581" s="27">
        <v>1449</v>
      </c>
      <c r="E3581" s="24"/>
      <c r="F3581" s="24"/>
      <c r="G3581" s="27" t="s">
        <v>36</v>
      </c>
    </row>
    <row r="3582" spans="3:7" x14ac:dyDescent="0.25">
      <c r="C3582" s="26" t="s">
        <v>4682</v>
      </c>
      <c r="D3582" s="27">
        <v>2434</v>
      </c>
      <c r="E3582" s="24"/>
      <c r="F3582" s="24"/>
      <c r="G3582" s="27" t="s">
        <v>34</v>
      </c>
    </row>
    <row r="3583" spans="3:7" x14ac:dyDescent="0.25">
      <c r="C3583" s="26" t="s">
        <v>4681</v>
      </c>
      <c r="D3583" s="27">
        <v>2773</v>
      </c>
      <c r="E3583" s="24"/>
      <c r="F3583" s="24"/>
      <c r="G3583" s="27" t="s">
        <v>34</v>
      </c>
    </row>
    <row r="3584" spans="3:7" x14ac:dyDescent="0.25">
      <c r="C3584" s="26" t="s">
        <v>4680</v>
      </c>
      <c r="D3584" s="27">
        <v>2772</v>
      </c>
      <c r="E3584" s="24"/>
      <c r="F3584" s="24"/>
      <c r="G3584" s="27" t="s">
        <v>34</v>
      </c>
    </row>
    <row r="3585" spans="3:7" x14ac:dyDescent="0.25">
      <c r="C3585" s="26" t="s">
        <v>4679</v>
      </c>
      <c r="D3585" s="27">
        <v>2238</v>
      </c>
      <c r="E3585" s="24"/>
      <c r="F3585" s="24"/>
      <c r="G3585" s="27" t="s">
        <v>34</v>
      </c>
    </row>
    <row r="3586" spans="3:7" x14ac:dyDescent="0.25">
      <c r="C3586" s="26" t="s">
        <v>4678</v>
      </c>
      <c r="D3586" s="27">
        <v>2908</v>
      </c>
      <c r="E3586" s="24"/>
      <c r="F3586" s="24"/>
      <c r="G3586" s="27" t="s">
        <v>34</v>
      </c>
    </row>
    <row r="3587" spans="3:7" x14ac:dyDescent="0.25">
      <c r="C3587" s="26" t="s">
        <v>4677</v>
      </c>
      <c r="D3587" s="27">
        <v>635</v>
      </c>
      <c r="E3587" s="24"/>
      <c r="F3587" s="24"/>
      <c r="G3587" s="27" t="s">
        <v>38</v>
      </c>
    </row>
    <row r="3588" spans="3:7" x14ac:dyDescent="0.25">
      <c r="C3588" s="26" t="s">
        <v>4676</v>
      </c>
      <c r="D3588" s="27">
        <v>1562</v>
      </c>
      <c r="E3588" s="24"/>
      <c r="F3588" s="24"/>
      <c r="G3588" s="27" t="s">
        <v>36</v>
      </c>
    </row>
    <row r="3589" spans="3:7" x14ac:dyDescent="0.25">
      <c r="C3589" s="26" t="s">
        <v>4675</v>
      </c>
      <c r="D3589" s="27">
        <v>1828</v>
      </c>
      <c r="E3589" s="24"/>
      <c r="F3589" s="24"/>
      <c r="G3589" s="27" t="s">
        <v>36</v>
      </c>
    </row>
    <row r="3590" spans="3:7" x14ac:dyDescent="0.25">
      <c r="C3590" s="26" t="s">
        <v>4674</v>
      </c>
      <c r="D3590" s="27">
        <v>2216</v>
      </c>
      <c r="E3590" s="24"/>
      <c r="F3590" s="24"/>
      <c r="G3590" s="27" t="s">
        <v>34</v>
      </c>
    </row>
    <row r="3591" spans="3:7" x14ac:dyDescent="0.25">
      <c r="C3591" s="26" t="s">
        <v>4673</v>
      </c>
      <c r="D3591" s="27">
        <v>1413</v>
      </c>
      <c r="E3591" s="24"/>
      <c r="F3591" s="24"/>
      <c r="G3591" s="27" t="s">
        <v>36</v>
      </c>
    </row>
    <row r="3592" spans="3:7" x14ac:dyDescent="0.25">
      <c r="C3592" s="26" t="s">
        <v>4672</v>
      </c>
      <c r="D3592" s="27">
        <v>2516</v>
      </c>
      <c r="E3592" s="24"/>
      <c r="F3592" s="24"/>
      <c r="G3592" s="27" t="s">
        <v>34</v>
      </c>
    </row>
    <row r="3593" spans="3:7" x14ac:dyDescent="0.25">
      <c r="C3593" s="26" t="s">
        <v>4671</v>
      </c>
      <c r="D3593" s="27">
        <v>1197</v>
      </c>
      <c r="E3593" s="24"/>
      <c r="F3593" s="24"/>
      <c r="G3593" s="27" t="s">
        <v>35</v>
      </c>
    </row>
    <row r="3594" spans="3:7" x14ac:dyDescent="0.25">
      <c r="C3594" s="26" t="s">
        <v>4670</v>
      </c>
      <c r="D3594" s="27">
        <v>2993</v>
      </c>
      <c r="E3594" s="24"/>
      <c r="F3594" s="24"/>
      <c r="G3594" s="27" t="s">
        <v>34</v>
      </c>
    </row>
    <row r="3595" spans="3:7" x14ac:dyDescent="0.25">
      <c r="C3595" s="26" t="s">
        <v>4669</v>
      </c>
      <c r="D3595" s="27">
        <v>3075</v>
      </c>
      <c r="E3595" s="24"/>
      <c r="F3595" s="24"/>
      <c r="G3595" s="27" t="s">
        <v>37</v>
      </c>
    </row>
    <row r="3596" spans="3:7" x14ac:dyDescent="0.25">
      <c r="C3596" s="26" t="s">
        <v>4668</v>
      </c>
      <c r="D3596" s="27">
        <v>2779</v>
      </c>
      <c r="E3596" s="24"/>
      <c r="F3596" s="24"/>
      <c r="G3596" s="27" t="s">
        <v>34</v>
      </c>
    </row>
    <row r="3597" spans="3:7" x14ac:dyDescent="0.25">
      <c r="C3597" s="26" t="s">
        <v>4667</v>
      </c>
      <c r="D3597" s="27">
        <v>2356</v>
      </c>
      <c r="E3597" s="24"/>
      <c r="F3597" s="24"/>
      <c r="G3597" s="27" t="s">
        <v>34</v>
      </c>
    </row>
    <row r="3598" spans="3:7" x14ac:dyDescent="0.25">
      <c r="C3598" s="26" t="s">
        <v>4666</v>
      </c>
      <c r="D3598" s="27">
        <v>1994</v>
      </c>
      <c r="E3598" s="24"/>
      <c r="F3598" s="24"/>
      <c r="G3598" s="27" t="s">
        <v>36</v>
      </c>
    </row>
    <row r="3599" spans="3:7" x14ac:dyDescent="0.25">
      <c r="C3599" s="26" t="s">
        <v>4665</v>
      </c>
      <c r="D3599" s="27">
        <v>1483</v>
      </c>
      <c r="E3599" s="24"/>
      <c r="F3599" s="24"/>
      <c r="G3599" s="27" t="s">
        <v>36</v>
      </c>
    </row>
    <row r="3600" spans="3:7" x14ac:dyDescent="0.25">
      <c r="C3600" s="26" t="s">
        <v>4664</v>
      </c>
      <c r="D3600" s="27">
        <v>604</v>
      </c>
      <c r="E3600" s="24"/>
      <c r="F3600" s="24"/>
      <c r="G3600" s="27" t="s">
        <v>38</v>
      </c>
    </row>
    <row r="3601" spans="3:7" x14ac:dyDescent="0.25">
      <c r="C3601" s="26" t="s">
        <v>4663</v>
      </c>
      <c r="D3601" s="27">
        <v>2146</v>
      </c>
      <c r="E3601" s="24"/>
      <c r="F3601" s="24"/>
      <c r="G3601" s="27" t="s">
        <v>34</v>
      </c>
    </row>
    <row r="3602" spans="3:7" x14ac:dyDescent="0.25">
      <c r="C3602" s="26" t="s">
        <v>4662</v>
      </c>
      <c r="D3602" s="27">
        <v>2260</v>
      </c>
      <c r="E3602" s="24"/>
      <c r="F3602" s="24"/>
      <c r="G3602" s="27" t="s">
        <v>34</v>
      </c>
    </row>
    <row r="3603" spans="3:7" x14ac:dyDescent="0.25">
      <c r="C3603" s="26" t="s">
        <v>4661</v>
      </c>
      <c r="D3603" s="27">
        <v>1496</v>
      </c>
      <c r="E3603" s="24"/>
      <c r="F3603" s="24"/>
      <c r="G3603" s="27" t="s">
        <v>36</v>
      </c>
    </row>
    <row r="3604" spans="3:7" x14ac:dyDescent="0.25">
      <c r="C3604" s="26" t="s">
        <v>4660</v>
      </c>
      <c r="D3604" s="27">
        <v>2220</v>
      </c>
      <c r="E3604" s="24"/>
      <c r="F3604" s="24"/>
      <c r="G3604" s="27" t="s">
        <v>34</v>
      </c>
    </row>
    <row r="3605" spans="3:7" x14ac:dyDescent="0.25">
      <c r="C3605" s="26" t="s">
        <v>4659</v>
      </c>
      <c r="D3605" s="27">
        <v>2757</v>
      </c>
      <c r="E3605" s="24"/>
      <c r="F3605" s="24"/>
      <c r="G3605" s="27" t="s">
        <v>34</v>
      </c>
    </row>
    <row r="3606" spans="3:7" x14ac:dyDescent="0.25">
      <c r="C3606" s="26" t="s">
        <v>4658</v>
      </c>
      <c r="D3606" s="27">
        <v>2393</v>
      </c>
      <c r="E3606" s="24"/>
      <c r="F3606" s="24"/>
      <c r="G3606" s="27" t="s">
        <v>34</v>
      </c>
    </row>
    <row r="3607" spans="3:7" x14ac:dyDescent="0.25">
      <c r="C3607" s="26" t="s">
        <v>4657</v>
      </c>
      <c r="D3607" s="27">
        <v>3371</v>
      </c>
      <c r="E3607" s="24"/>
      <c r="F3607" s="24"/>
      <c r="G3607" s="27" t="s">
        <v>37</v>
      </c>
    </row>
    <row r="3608" spans="3:7" x14ac:dyDescent="0.25">
      <c r="C3608" s="26" t="s">
        <v>4656</v>
      </c>
      <c r="D3608" s="27">
        <v>3680</v>
      </c>
      <c r="E3608" s="24"/>
      <c r="F3608" s="24"/>
      <c r="G3608" s="27" t="s">
        <v>37</v>
      </c>
    </row>
    <row r="3609" spans="3:7" x14ac:dyDescent="0.25">
      <c r="C3609" s="26" t="s">
        <v>4655</v>
      </c>
      <c r="D3609" s="27">
        <v>3223</v>
      </c>
      <c r="E3609" s="24"/>
      <c r="F3609" s="24"/>
      <c r="G3609" s="27" t="s">
        <v>37</v>
      </c>
    </row>
    <row r="3610" spans="3:7" x14ac:dyDescent="0.25">
      <c r="C3610" s="26" t="s">
        <v>4654</v>
      </c>
      <c r="D3610" s="27">
        <v>2906</v>
      </c>
      <c r="E3610" s="24"/>
      <c r="F3610" s="24"/>
      <c r="G3610" s="27" t="s">
        <v>34</v>
      </c>
    </row>
    <row r="3611" spans="3:7" x14ac:dyDescent="0.25">
      <c r="C3611" s="26" t="s">
        <v>4653</v>
      </c>
      <c r="D3611" s="27">
        <v>937</v>
      </c>
      <c r="E3611" s="24"/>
      <c r="F3611" s="24"/>
      <c r="G3611" s="27" t="s">
        <v>35</v>
      </c>
    </row>
    <row r="3612" spans="3:7" x14ac:dyDescent="0.25">
      <c r="C3612" s="26" t="s">
        <v>4652</v>
      </c>
      <c r="D3612" s="27">
        <v>1163</v>
      </c>
      <c r="E3612" s="24"/>
      <c r="F3612" s="24"/>
      <c r="G3612" s="27" t="s">
        <v>35</v>
      </c>
    </row>
    <row r="3613" spans="3:7" x14ac:dyDescent="0.25">
      <c r="C3613" s="26" t="s">
        <v>4651</v>
      </c>
      <c r="D3613" s="27">
        <v>2421</v>
      </c>
      <c r="E3613" s="24"/>
      <c r="F3613" s="24"/>
      <c r="G3613" s="27" t="s">
        <v>34</v>
      </c>
    </row>
    <row r="3614" spans="3:7" x14ac:dyDescent="0.25">
      <c r="C3614" s="26" t="s">
        <v>4650</v>
      </c>
      <c r="D3614" s="27">
        <v>2383</v>
      </c>
      <c r="E3614" s="24"/>
      <c r="F3614" s="24"/>
      <c r="G3614" s="27" t="s">
        <v>34</v>
      </c>
    </row>
    <row r="3615" spans="3:7" x14ac:dyDescent="0.25">
      <c r="C3615" s="26" t="s">
        <v>4649</v>
      </c>
      <c r="D3615" s="27">
        <v>2522</v>
      </c>
      <c r="E3615" s="24"/>
      <c r="F3615" s="24"/>
      <c r="G3615" s="27" t="s">
        <v>34</v>
      </c>
    </row>
    <row r="3616" spans="3:7" x14ac:dyDescent="0.25">
      <c r="C3616" s="26" t="s">
        <v>4648</v>
      </c>
      <c r="D3616" s="27">
        <v>1570</v>
      </c>
      <c r="E3616" s="24"/>
      <c r="F3616" s="24"/>
      <c r="G3616" s="27" t="s">
        <v>36</v>
      </c>
    </row>
    <row r="3617" spans="3:7" x14ac:dyDescent="0.25">
      <c r="C3617" s="26" t="s">
        <v>4647</v>
      </c>
      <c r="D3617" s="27">
        <v>3566</v>
      </c>
      <c r="E3617" s="24"/>
      <c r="F3617" s="24"/>
      <c r="G3617" s="27" t="s">
        <v>37</v>
      </c>
    </row>
    <row r="3618" spans="3:7" x14ac:dyDescent="0.25">
      <c r="C3618" s="26" t="s">
        <v>4646</v>
      </c>
      <c r="D3618" s="27">
        <v>2097</v>
      </c>
      <c r="E3618" s="24"/>
      <c r="F3618" s="24"/>
      <c r="G3618" s="27" t="s">
        <v>36</v>
      </c>
    </row>
    <row r="3619" spans="3:7" x14ac:dyDescent="0.25">
      <c r="C3619" s="26" t="s">
        <v>4645</v>
      </c>
      <c r="D3619" s="27">
        <v>2102</v>
      </c>
      <c r="E3619" s="24"/>
      <c r="F3619" s="24"/>
      <c r="G3619" s="27" t="s">
        <v>34</v>
      </c>
    </row>
    <row r="3620" spans="3:7" x14ac:dyDescent="0.25">
      <c r="C3620" s="26" t="s">
        <v>4644</v>
      </c>
      <c r="D3620" s="27">
        <v>2628</v>
      </c>
      <c r="E3620" s="24"/>
      <c r="F3620" s="24"/>
      <c r="G3620" s="27" t="s">
        <v>34</v>
      </c>
    </row>
    <row r="3621" spans="3:7" x14ac:dyDescent="0.25">
      <c r="C3621" s="26" t="s">
        <v>4643</v>
      </c>
      <c r="D3621" s="27">
        <v>1760</v>
      </c>
      <c r="E3621" s="24"/>
      <c r="F3621" s="24"/>
      <c r="G3621" s="27" t="s">
        <v>36</v>
      </c>
    </row>
    <row r="3622" spans="3:7" x14ac:dyDescent="0.25">
      <c r="C3622" s="26" t="s">
        <v>4642</v>
      </c>
      <c r="D3622" s="27">
        <v>2022</v>
      </c>
      <c r="E3622" s="24"/>
      <c r="F3622" s="24"/>
      <c r="G3622" s="27" t="s">
        <v>36</v>
      </c>
    </row>
    <row r="3623" spans="3:7" x14ac:dyDescent="0.25">
      <c r="C3623" s="26" t="s">
        <v>4641</v>
      </c>
      <c r="D3623" s="27">
        <v>758</v>
      </c>
      <c r="E3623" s="24"/>
      <c r="F3623" s="24"/>
      <c r="G3623" s="27" t="s">
        <v>38</v>
      </c>
    </row>
    <row r="3624" spans="3:7" x14ac:dyDescent="0.25">
      <c r="C3624" s="26" t="s">
        <v>4640</v>
      </c>
      <c r="D3624" s="27">
        <v>2615</v>
      </c>
      <c r="E3624" s="24"/>
      <c r="F3624" s="24"/>
      <c r="G3624" s="27" t="s">
        <v>34</v>
      </c>
    </row>
    <row r="3625" spans="3:7" x14ac:dyDescent="0.25">
      <c r="C3625" s="26" t="s">
        <v>4639</v>
      </c>
      <c r="D3625" s="27">
        <v>2944</v>
      </c>
      <c r="E3625" s="24"/>
      <c r="F3625" s="24"/>
      <c r="G3625" s="27" t="s">
        <v>34</v>
      </c>
    </row>
    <row r="3626" spans="3:7" x14ac:dyDescent="0.25">
      <c r="C3626" s="26" t="s">
        <v>4638</v>
      </c>
      <c r="D3626" s="27">
        <v>2557</v>
      </c>
      <c r="E3626" s="24"/>
      <c r="F3626" s="24"/>
      <c r="G3626" s="27" t="s">
        <v>34</v>
      </c>
    </row>
    <row r="3627" spans="3:7" x14ac:dyDescent="0.25">
      <c r="C3627" s="26" t="s">
        <v>4637</v>
      </c>
      <c r="D3627" s="27">
        <v>2353</v>
      </c>
      <c r="E3627" s="24"/>
      <c r="F3627" s="24"/>
      <c r="G3627" s="27" t="s">
        <v>34</v>
      </c>
    </row>
    <row r="3628" spans="3:7" x14ac:dyDescent="0.25">
      <c r="C3628" s="26" t="s">
        <v>4636</v>
      </c>
      <c r="D3628" s="27">
        <v>2109</v>
      </c>
      <c r="E3628" s="24"/>
      <c r="F3628" s="24"/>
      <c r="G3628" s="27" t="s">
        <v>34</v>
      </c>
    </row>
    <row r="3629" spans="3:7" x14ac:dyDescent="0.25">
      <c r="C3629" s="26" t="s">
        <v>4635</v>
      </c>
      <c r="D3629" s="27">
        <v>3299</v>
      </c>
      <c r="E3629" s="24"/>
      <c r="F3629" s="24"/>
      <c r="G3629" s="27" t="s">
        <v>37</v>
      </c>
    </row>
    <row r="3630" spans="3:7" x14ac:dyDescent="0.25">
      <c r="C3630" s="26" t="s">
        <v>4634</v>
      </c>
      <c r="D3630" s="27">
        <v>3028</v>
      </c>
      <c r="E3630" s="24"/>
      <c r="F3630" s="24"/>
      <c r="G3630" s="27" t="s">
        <v>37</v>
      </c>
    </row>
    <row r="3631" spans="3:7" x14ac:dyDescent="0.25">
      <c r="C3631" s="26" t="s">
        <v>4633</v>
      </c>
      <c r="D3631" s="27">
        <v>2404</v>
      </c>
      <c r="E3631" s="24"/>
      <c r="F3631" s="24"/>
      <c r="G3631" s="27" t="s">
        <v>34</v>
      </c>
    </row>
    <row r="3632" spans="3:7" x14ac:dyDescent="0.25">
      <c r="C3632" s="26" t="s">
        <v>4632</v>
      </c>
      <c r="D3632" s="27">
        <v>1115</v>
      </c>
      <c r="E3632" s="24"/>
      <c r="F3632" s="24"/>
      <c r="G3632" s="27" t="s">
        <v>35</v>
      </c>
    </row>
    <row r="3633" spans="3:7" x14ac:dyDescent="0.25">
      <c r="C3633" s="26" t="s">
        <v>4631</v>
      </c>
      <c r="D3633" s="27">
        <v>4648</v>
      </c>
      <c r="E3633" s="24"/>
      <c r="F3633" s="24"/>
      <c r="G3633" s="27" t="s">
        <v>37</v>
      </c>
    </row>
    <row r="3634" spans="3:7" x14ac:dyDescent="0.25">
      <c r="C3634" s="26" t="s">
        <v>4630</v>
      </c>
      <c r="D3634" s="27">
        <v>4806</v>
      </c>
      <c r="E3634" s="24"/>
      <c r="F3634" s="24"/>
      <c r="G3634" s="27" t="s">
        <v>37</v>
      </c>
    </row>
    <row r="3635" spans="3:7" x14ac:dyDescent="0.25">
      <c r="C3635" s="26" t="s">
        <v>4629</v>
      </c>
      <c r="D3635" s="27">
        <v>3028</v>
      </c>
      <c r="E3635" s="24"/>
      <c r="F3635" s="24">
        <v>0</v>
      </c>
      <c r="G3635" s="27" t="s">
        <v>37</v>
      </c>
    </row>
    <row r="3636" spans="3:7" x14ac:dyDescent="0.25">
      <c r="C3636" s="26" t="s">
        <v>4629</v>
      </c>
      <c r="D3636" s="27">
        <v>3547</v>
      </c>
      <c r="E3636" s="24"/>
      <c r="F3636" s="24"/>
      <c r="G3636" s="27" t="s">
        <v>37</v>
      </c>
    </row>
    <row r="3637" spans="3:7" x14ac:dyDescent="0.25">
      <c r="C3637" s="26" t="s">
        <v>4628</v>
      </c>
      <c r="D3637" s="27">
        <v>1408</v>
      </c>
      <c r="E3637" s="24"/>
      <c r="F3637" s="24"/>
      <c r="G3637" s="27" t="s">
        <v>36</v>
      </c>
    </row>
    <row r="3638" spans="3:7" x14ac:dyDescent="0.25">
      <c r="C3638" s="26" t="s">
        <v>4627</v>
      </c>
      <c r="D3638" s="27">
        <v>2549</v>
      </c>
      <c r="E3638" s="24"/>
      <c r="F3638" s="24"/>
      <c r="G3638" s="27" t="s">
        <v>34</v>
      </c>
    </row>
    <row r="3639" spans="3:7" x14ac:dyDescent="0.25">
      <c r="C3639" s="26" t="s">
        <v>4626</v>
      </c>
      <c r="D3639" s="27">
        <v>2579</v>
      </c>
      <c r="E3639" s="24"/>
      <c r="F3639" s="24"/>
      <c r="G3639" s="27" t="s">
        <v>34</v>
      </c>
    </row>
    <row r="3640" spans="3:7" x14ac:dyDescent="0.25">
      <c r="C3640" s="26" t="s">
        <v>4625</v>
      </c>
      <c r="D3640" s="27">
        <v>1110</v>
      </c>
      <c r="E3640" s="24"/>
      <c r="F3640" s="24"/>
      <c r="G3640" s="27" t="s">
        <v>35</v>
      </c>
    </row>
    <row r="3641" spans="3:7" x14ac:dyDescent="0.25">
      <c r="C3641" s="26" t="s">
        <v>4624</v>
      </c>
      <c r="D3641" s="27">
        <v>1004</v>
      </c>
      <c r="E3641" s="24"/>
      <c r="F3641" s="24"/>
      <c r="G3641" s="27" t="s">
        <v>35</v>
      </c>
    </row>
    <row r="3642" spans="3:7" x14ac:dyDescent="0.25">
      <c r="C3642" s="26" t="s">
        <v>4623</v>
      </c>
      <c r="D3642" s="27">
        <v>3066</v>
      </c>
      <c r="E3642" s="24"/>
      <c r="F3642" s="24"/>
      <c r="G3642" s="27" t="s">
        <v>37</v>
      </c>
    </row>
    <row r="3643" spans="3:7" x14ac:dyDescent="0.25">
      <c r="C3643" s="26" t="s">
        <v>4622</v>
      </c>
      <c r="D3643" s="27">
        <v>1337</v>
      </c>
      <c r="E3643" s="24"/>
      <c r="F3643" s="24"/>
      <c r="G3643" s="27" t="s">
        <v>35</v>
      </c>
    </row>
    <row r="3644" spans="3:7" x14ac:dyDescent="0.25">
      <c r="C3644" s="26" t="s">
        <v>4621</v>
      </c>
      <c r="D3644" s="27">
        <v>2843</v>
      </c>
      <c r="E3644" s="24"/>
      <c r="F3644" s="24"/>
      <c r="G3644" s="27" t="s">
        <v>34</v>
      </c>
    </row>
    <row r="3645" spans="3:7" x14ac:dyDescent="0.25">
      <c r="C3645" s="26" t="s">
        <v>4620</v>
      </c>
      <c r="D3645" s="27">
        <v>3273</v>
      </c>
      <c r="E3645" s="24"/>
      <c r="F3645" s="24"/>
      <c r="G3645" s="27" t="s">
        <v>37</v>
      </c>
    </row>
    <row r="3646" spans="3:7" x14ac:dyDescent="0.25">
      <c r="C3646" s="26" t="s">
        <v>4619</v>
      </c>
      <c r="D3646" s="27">
        <v>2404</v>
      </c>
      <c r="E3646" s="24"/>
      <c r="F3646" s="24"/>
      <c r="G3646" s="27" t="s">
        <v>34</v>
      </c>
    </row>
    <row r="3647" spans="3:7" x14ac:dyDescent="0.25">
      <c r="C3647" s="26" t="s">
        <v>4618</v>
      </c>
      <c r="D3647" s="27">
        <v>2519</v>
      </c>
      <c r="E3647" s="24"/>
      <c r="F3647" s="24"/>
      <c r="G3647" s="27" t="s">
        <v>34</v>
      </c>
    </row>
    <row r="3648" spans="3:7" x14ac:dyDescent="0.25">
      <c r="C3648" s="26" t="s">
        <v>4617</v>
      </c>
      <c r="D3648" s="27">
        <v>2861</v>
      </c>
      <c r="E3648" s="24"/>
      <c r="F3648" s="24"/>
      <c r="G3648" s="27" t="s">
        <v>34</v>
      </c>
    </row>
    <row r="3649" spans="3:7" x14ac:dyDescent="0.25">
      <c r="C3649" s="26" t="s">
        <v>4616</v>
      </c>
      <c r="D3649" s="27">
        <v>1094</v>
      </c>
      <c r="E3649" s="24"/>
      <c r="F3649" s="24"/>
      <c r="G3649" s="27" t="s">
        <v>35</v>
      </c>
    </row>
    <row r="3650" spans="3:7" x14ac:dyDescent="0.25">
      <c r="C3650" s="26" t="s">
        <v>4615</v>
      </c>
      <c r="D3650" s="27">
        <v>1618</v>
      </c>
      <c r="E3650" s="24"/>
      <c r="F3650" s="24"/>
      <c r="G3650" s="27" t="s">
        <v>36</v>
      </c>
    </row>
    <row r="3651" spans="3:7" x14ac:dyDescent="0.25">
      <c r="C3651" s="26" t="s">
        <v>4614</v>
      </c>
      <c r="D3651" s="27">
        <v>774</v>
      </c>
      <c r="E3651" s="24"/>
      <c r="F3651" s="24"/>
      <c r="G3651" s="27" t="s">
        <v>38</v>
      </c>
    </row>
    <row r="3652" spans="3:7" x14ac:dyDescent="0.25">
      <c r="C3652" s="26" t="s">
        <v>4613</v>
      </c>
      <c r="D3652" s="27">
        <v>899</v>
      </c>
      <c r="E3652" s="24"/>
      <c r="F3652" s="24"/>
      <c r="G3652" s="27" t="s">
        <v>38</v>
      </c>
    </row>
    <row r="3653" spans="3:7" x14ac:dyDescent="0.25">
      <c r="C3653" s="26" t="s">
        <v>4612</v>
      </c>
      <c r="D3653" s="27">
        <v>1536</v>
      </c>
      <c r="E3653" s="24"/>
      <c r="F3653" s="24"/>
      <c r="G3653" s="27" t="s">
        <v>36</v>
      </c>
    </row>
    <row r="3654" spans="3:7" x14ac:dyDescent="0.25">
      <c r="C3654" s="26" t="s">
        <v>4611</v>
      </c>
      <c r="D3654" s="27">
        <v>2592</v>
      </c>
      <c r="E3654" s="24"/>
      <c r="F3654" s="24"/>
      <c r="G3654" s="27" t="s">
        <v>34</v>
      </c>
    </row>
    <row r="3655" spans="3:7" x14ac:dyDescent="0.25">
      <c r="C3655" s="26" t="s">
        <v>4610</v>
      </c>
      <c r="D3655" s="27">
        <v>2592</v>
      </c>
      <c r="E3655" s="24"/>
      <c r="F3655" s="24"/>
      <c r="G3655" s="27" t="s">
        <v>34</v>
      </c>
    </row>
    <row r="3656" spans="3:7" x14ac:dyDescent="0.25">
      <c r="C3656" s="26" t="s">
        <v>4609</v>
      </c>
      <c r="D3656" s="27">
        <v>2200</v>
      </c>
      <c r="E3656" s="24"/>
      <c r="F3656" s="24"/>
      <c r="G3656" s="27" t="s">
        <v>34</v>
      </c>
    </row>
    <row r="3657" spans="3:7" x14ac:dyDescent="0.25">
      <c r="C3657" s="26" t="s">
        <v>4608</v>
      </c>
      <c r="D3657" s="27">
        <v>3233</v>
      </c>
      <c r="E3657" s="24"/>
      <c r="F3657" s="24"/>
      <c r="G3657" s="27" t="s">
        <v>37</v>
      </c>
    </row>
    <row r="3658" spans="3:7" x14ac:dyDescent="0.25">
      <c r="C3658" s="26" t="s">
        <v>4607</v>
      </c>
      <c r="D3658" s="27">
        <v>2410</v>
      </c>
      <c r="E3658" s="24"/>
      <c r="F3658" s="24"/>
      <c r="G3658" s="27" t="s">
        <v>34</v>
      </c>
    </row>
    <row r="3659" spans="3:7" x14ac:dyDescent="0.25">
      <c r="C3659" s="26" t="s">
        <v>4606</v>
      </c>
      <c r="D3659" s="27">
        <v>3171</v>
      </c>
      <c r="E3659" s="24"/>
      <c r="F3659" s="24"/>
      <c r="G3659" s="27" t="s">
        <v>37</v>
      </c>
    </row>
    <row r="3660" spans="3:7" x14ac:dyDescent="0.25">
      <c r="C3660" s="26" t="s">
        <v>4605</v>
      </c>
      <c r="D3660" s="27">
        <v>1229</v>
      </c>
      <c r="E3660" s="24"/>
      <c r="F3660" s="24"/>
      <c r="G3660" s="27" t="s">
        <v>35</v>
      </c>
    </row>
    <row r="3661" spans="3:7" x14ac:dyDescent="0.25">
      <c r="C3661" s="26" t="s">
        <v>4604</v>
      </c>
      <c r="D3661" s="27">
        <v>2432</v>
      </c>
      <c r="E3661" s="24"/>
      <c r="F3661" s="24"/>
      <c r="G3661" s="27" t="s">
        <v>34</v>
      </c>
    </row>
    <row r="3662" spans="3:7" x14ac:dyDescent="0.25">
      <c r="C3662" s="26" t="s">
        <v>4603</v>
      </c>
      <c r="D3662" s="27">
        <v>3131</v>
      </c>
      <c r="E3662" s="24"/>
      <c r="F3662" s="24"/>
      <c r="G3662" s="27" t="s">
        <v>37</v>
      </c>
    </row>
    <row r="3663" spans="3:7" x14ac:dyDescent="0.25">
      <c r="C3663" s="26" t="s">
        <v>4602</v>
      </c>
      <c r="D3663" s="27">
        <v>2550</v>
      </c>
      <c r="E3663" s="24"/>
      <c r="F3663" s="24"/>
      <c r="G3663" s="27" t="s">
        <v>34</v>
      </c>
    </row>
    <row r="3664" spans="3:7" x14ac:dyDescent="0.25">
      <c r="C3664" s="26" t="s">
        <v>4601</v>
      </c>
      <c r="D3664" s="27">
        <v>2756</v>
      </c>
      <c r="E3664" s="24"/>
      <c r="F3664" s="24"/>
      <c r="G3664" s="27" t="s">
        <v>34</v>
      </c>
    </row>
    <row r="3665" spans="3:7" x14ac:dyDescent="0.25">
      <c r="C3665" s="26" t="s">
        <v>4600</v>
      </c>
      <c r="D3665" s="27">
        <v>2612</v>
      </c>
      <c r="E3665" s="24"/>
      <c r="F3665" s="24"/>
      <c r="G3665" s="27" t="s">
        <v>34</v>
      </c>
    </row>
    <row r="3666" spans="3:7" x14ac:dyDescent="0.25">
      <c r="C3666" s="26" t="s">
        <v>4599</v>
      </c>
      <c r="D3666" s="27">
        <v>2619</v>
      </c>
      <c r="E3666" s="24"/>
      <c r="F3666" s="24"/>
      <c r="G3666" s="27" t="s">
        <v>34</v>
      </c>
    </row>
    <row r="3667" spans="3:7" x14ac:dyDescent="0.25">
      <c r="C3667" s="26" t="s">
        <v>4598</v>
      </c>
      <c r="D3667" s="27">
        <v>3388</v>
      </c>
      <c r="E3667" s="24"/>
      <c r="F3667" s="24"/>
      <c r="G3667" s="27" t="s">
        <v>37</v>
      </c>
    </row>
    <row r="3668" spans="3:7" x14ac:dyDescent="0.25">
      <c r="C3668" s="26" t="s">
        <v>4597</v>
      </c>
      <c r="D3668" s="27">
        <v>2540</v>
      </c>
      <c r="E3668" s="24"/>
      <c r="F3668" s="24"/>
      <c r="G3668" s="27" t="s">
        <v>34</v>
      </c>
    </row>
    <row r="3669" spans="3:7" x14ac:dyDescent="0.25">
      <c r="C3669" s="26" t="s">
        <v>4596</v>
      </c>
      <c r="D3669" s="27">
        <v>2879</v>
      </c>
      <c r="E3669" s="24"/>
      <c r="F3669" s="24"/>
      <c r="G3669" s="27" t="s">
        <v>34</v>
      </c>
    </row>
    <row r="3670" spans="3:7" x14ac:dyDescent="0.25">
      <c r="C3670" s="26" t="s">
        <v>4595</v>
      </c>
      <c r="D3670" s="27">
        <v>2399</v>
      </c>
      <c r="E3670" s="24"/>
      <c r="F3670" s="24"/>
      <c r="G3670" s="27" t="s">
        <v>34</v>
      </c>
    </row>
    <row r="3671" spans="3:7" x14ac:dyDescent="0.25">
      <c r="C3671" s="26" t="s">
        <v>4594</v>
      </c>
      <c r="D3671" s="27">
        <v>2110</v>
      </c>
      <c r="E3671" s="24"/>
      <c r="F3671" s="24"/>
      <c r="G3671" s="27" t="s">
        <v>34</v>
      </c>
    </row>
    <row r="3672" spans="3:7" x14ac:dyDescent="0.25">
      <c r="C3672" s="26" t="s">
        <v>4593</v>
      </c>
      <c r="D3672" s="27">
        <v>2316</v>
      </c>
      <c r="E3672" s="24"/>
      <c r="F3672" s="24"/>
      <c r="G3672" s="27" t="s">
        <v>34</v>
      </c>
    </row>
    <row r="3673" spans="3:7" x14ac:dyDescent="0.25">
      <c r="C3673" s="26" t="s">
        <v>4592</v>
      </c>
      <c r="D3673" s="27">
        <v>2316</v>
      </c>
      <c r="E3673" s="24"/>
      <c r="F3673" s="24"/>
      <c r="G3673" s="27" t="s">
        <v>34</v>
      </c>
    </row>
    <row r="3674" spans="3:7" x14ac:dyDescent="0.25">
      <c r="C3674" s="26" t="s">
        <v>4591</v>
      </c>
      <c r="D3674" s="27">
        <v>3331</v>
      </c>
      <c r="E3674" s="24"/>
      <c r="F3674" s="24"/>
      <c r="G3674" s="27" t="s">
        <v>37</v>
      </c>
    </row>
    <row r="3675" spans="3:7" x14ac:dyDescent="0.25">
      <c r="C3675" s="26" t="s">
        <v>4590</v>
      </c>
      <c r="D3675" s="27">
        <v>2410</v>
      </c>
      <c r="E3675" s="24"/>
      <c r="F3675" s="24"/>
      <c r="G3675" s="27" t="s">
        <v>34</v>
      </c>
    </row>
    <row r="3676" spans="3:7" x14ac:dyDescent="0.25">
      <c r="C3676" s="26" t="s">
        <v>4589</v>
      </c>
      <c r="D3676" s="27">
        <v>1680</v>
      </c>
      <c r="E3676" s="24"/>
      <c r="F3676" s="24"/>
      <c r="G3676" s="27" t="s">
        <v>36</v>
      </c>
    </row>
    <row r="3677" spans="3:7" x14ac:dyDescent="0.25">
      <c r="C3677" s="26" t="s">
        <v>4588</v>
      </c>
      <c r="D3677" s="27">
        <v>2382</v>
      </c>
      <c r="E3677" s="24"/>
      <c r="F3677" s="24"/>
      <c r="G3677" s="27" t="s">
        <v>34</v>
      </c>
    </row>
    <row r="3678" spans="3:7" x14ac:dyDescent="0.25">
      <c r="C3678" s="26" t="s">
        <v>4587</v>
      </c>
      <c r="D3678" s="27">
        <v>1458</v>
      </c>
      <c r="E3678" s="24"/>
      <c r="F3678" s="24"/>
      <c r="G3678" s="27" t="s">
        <v>36</v>
      </c>
    </row>
    <row r="3679" spans="3:7" x14ac:dyDescent="0.25">
      <c r="C3679" s="26" t="s">
        <v>4586</v>
      </c>
      <c r="D3679" s="27">
        <v>2386</v>
      </c>
      <c r="E3679" s="24"/>
      <c r="F3679" s="24"/>
      <c r="G3679" s="27" t="s">
        <v>34</v>
      </c>
    </row>
    <row r="3680" spans="3:7" x14ac:dyDescent="0.25">
      <c r="C3680" s="26" t="s">
        <v>4585</v>
      </c>
      <c r="D3680" s="27">
        <v>2753</v>
      </c>
      <c r="E3680" s="24"/>
      <c r="F3680" s="24"/>
      <c r="G3680" s="27" t="s">
        <v>34</v>
      </c>
    </row>
    <row r="3681" spans="3:7" x14ac:dyDescent="0.25">
      <c r="C3681" s="26" t="s">
        <v>4584</v>
      </c>
      <c r="D3681" s="27">
        <v>2828</v>
      </c>
      <c r="E3681" s="24"/>
      <c r="F3681" s="24"/>
      <c r="G3681" s="27" t="s">
        <v>34</v>
      </c>
    </row>
    <row r="3682" spans="3:7" x14ac:dyDescent="0.25">
      <c r="C3682" s="26" t="s">
        <v>4583</v>
      </c>
      <c r="D3682" s="27">
        <v>2444</v>
      </c>
      <c r="E3682" s="24"/>
      <c r="F3682" s="24"/>
      <c r="G3682" s="27" t="s">
        <v>34</v>
      </c>
    </row>
    <row r="3683" spans="3:7" x14ac:dyDescent="0.25">
      <c r="C3683" s="26" t="s">
        <v>4582</v>
      </c>
      <c r="D3683" s="27">
        <v>2722</v>
      </c>
      <c r="E3683" s="24"/>
      <c r="F3683" s="24"/>
      <c r="G3683" s="27" t="s">
        <v>34</v>
      </c>
    </row>
    <row r="3684" spans="3:7" x14ac:dyDescent="0.25">
      <c r="C3684" s="26" t="s">
        <v>4581</v>
      </c>
      <c r="D3684" s="27">
        <v>2431</v>
      </c>
      <c r="E3684" s="24"/>
      <c r="F3684" s="24"/>
      <c r="G3684" s="27" t="s">
        <v>34</v>
      </c>
    </row>
    <row r="3685" spans="3:7" x14ac:dyDescent="0.25">
      <c r="C3685" s="26" t="s">
        <v>4580</v>
      </c>
      <c r="D3685" s="27">
        <v>3239</v>
      </c>
      <c r="E3685" s="24"/>
      <c r="F3685" s="24"/>
      <c r="G3685" s="27" t="s">
        <v>37</v>
      </c>
    </row>
    <row r="3686" spans="3:7" x14ac:dyDescent="0.25">
      <c r="C3686" s="26" t="s">
        <v>4579</v>
      </c>
      <c r="D3686" s="27">
        <v>3982</v>
      </c>
      <c r="E3686" s="24"/>
      <c r="F3686" s="24"/>
      <c r="G3686" s="27" t="s">
        <v>37</v>
      </c>
    </row>
    <row r="3687" spans="3:7" x14ac:dyDescent="0.25">
      <c r="C3687" s="26" t="s">
        <v>4578</v>
      </c>
      <c r="D3687" s="27">
        <v>1750</v>
      </c>
      <c r="E3687" s="24"/>
      <c r="F3687" s="24"/>
      <c r="G3687" s="27" t="s">
        <v>36</v>
      </c>
    </row>
    <row r="3688" spans="3:7" x14ac:dyDescent="0.25">
      <c r="C3688" s="26" t="s">
        <v>4577</v>
      </c>
      <c r="D3688" s="27">
        <v>2276</v>
      </c>
      <c r="E3688" s="24"/>
      <c r="F3688" s="24"/>
      <c r="G3688" s="27" t="s">
        <v>34</v>
      </c>
    </row>
    <row r="3689" spans="3:7" x14ac:dyDescent="0.25">
      <c r="C3689" s="26" t="s">
        <v>4576</v>
      </c>
      <c r="D3689" s="27">
        <v>1897</v>
      </c>
      <c r="E3689" s="24"/>
      <c r="F3689" s="24"/>
      <c r="G3689" s="27" t="s">
        <v>36</v>
      </c>
    </row>
    <row r="3690" spans="3:7" x14ac:dyDescent="0.25">
      <c r="C3690" s="26" t="s">
        <v>4575</v>
      </c>
      <c r="D3690" s="27">
        <v>1699</v>
      </c>
      <c r="E3690" s="24"/>
      <c r="F3690" s="24"/>
      <c r="G3690" s="27" t="s">
        <v>36</v>
      </c>
    </row>
    <row r="3691" spans="3:7" x14ac:dyDescent="0.25">
      <c r="C3691" s="26" t="s">
        <v>4574</v>
      </c>
      <c r="D3691" s="27">
        <v>2477</v>
      </c>
      <c r="E3691" s="24"/>
      <c r="F3691" s="24"/>
      <c r="G3691" s="27" t="s">
        <v>34</v>
      </c>
    </row>
    <row r="3692" spans="3:7" x14ac:dyDescent="0.25">
      <c r="C3692" s="26" t="s">
        <v>4573</v>
      </c>
      <c r="D3692" s="27">
        <v>2140</v>
      </c>
      <c r="E3692" s="24"/>
      <c r="F3692" s="24"/>
      <c r="G3692" s="27" t="s">
        <v>34</v>
      </c>
    </row>
    <row r="3693" spans="3:7" x14ac:dyDescent="0.25">
      <c r="C3693" s="26" t="s">
        <v>4572</v>
      </c>
      <c r="D3693" s="27">
        <v>2150</v>
      </c>
      <c r="E3693" s="24"/>
      <c r="F3693" s="24"/>
      <c r="G3693" s="27" t="s">
        <v>34</v>
      </c>
    </row>
    <row r="3694" spans="3:7" x14ac:dyDescent="0.25">
      <c r="C3694" s="26" t="s">
        <v>4571</v>
      </c>
      <c r="D3694" s="27">
        <v>2292</v>
      </c>
      <c r="E3694" s="24"/>
      <c r="F3694" s="24"/>
      <c r="G3694" s="27" t="s">
        <v>34</v>
      </c>
    </row>
    <row r="3695" spans="3:7" x14ac:dyDescent="0.25">
      <c r="C3695" s="26" t="s">
        <v>4570</v>
      </c>
      <c r="D3695" s="27">
        <v>2768</v>
      </c>
      <c r="E3695" s="24"/>
      <c r="F3695" s="24"/>
      <c r="G3695" s="27" t="s">
        <v>34</v>
      </c>
    </row>
    <row r="3696" spans="3:7" x14ac:dyDescent="0.25">
      <c r="C3696" s="26" t="s">
        <v>4569</v>
      </c>
      <c r="D3696" s="27">
        <v>767</v>
      </c>
      <c r="E3696" s="24"/>
      <c r="F3696" s="24"/>
      <c r="G3696" s="27" t="s">
        <v>38</v>
      </c>
    </row>
    <row r="3697" spans="3:7" x14ac:dyDescent="0.25">
      <c r="C3697" s="26" t="s">
        <v>4568</v>
      </c>
      <c r="D3697" s="27">
        <v>2365</v>
      </c>
      <c r="E3697" s="24"/>
      <c r="F3697" s="24"/>
      <c r="G3697" s="27" t="s">
        <v>34</v>
      </c>
    </row>
    <row r="3698" spans="3:7" x14ac:dyDescent="0.25">
      <c r="C3698" s="26" t="s">
        <v>4567</v>
      </c>
      <c r="D3698" s="27">
        <v>3011</v>
      </c>
      <c r="E3698" s="24"/>
      <c r="F3698" s="24"/>
      <c r="G3698" s="27" t="s">
        <v>37</v>
      </c>
    </row>
    <row r="3699" spans="3:7" x14ac:dyDescent="0.25">
      <c r="C3699" s="26" t="s">
        <v>4566</v>
      </c>
      <c r="D3699" s="27">
        <v>3604</v>
      </c>
      <c r="E3699" s="24"/>
      <c r="F3699" s="24"/>
      <c r="G3699" s="27" t="s">
        <v>37</v>
      </c>
    </row>
    <row r="3700" spans="3:7" x14ac:dyDescent="0.25">
      <c r="C3700" s="26" t="s">
        <v>4565</v>
      </c>
      <c r="D3700" s="27">
        <v>2598</v>
      </c>
      <c r="E3700" s="24"/>
      <c r="F3700" s="24"/>
      <c r="G3700" s="27" t="s">
        <v>34</v>
      </c>
    </row>
    <row r="3701" spans="3:7" x14ac:dyDescent="0.25">
      <c r="C3701" s="26" t="s">
        <v>4564</v>
      </c>
      <c r="D3701" s="27">
        <v>2487</v>
      </c>
      <c r="E3701" s="24"/>
      <c r="F3701" s="24"/>
      <c r="G3701" s="27" t="s">
        <v>34</v>
      </c>
    </row>
    <row r="3702" spans="3:7" x14ac:dyDescent="0.25">
      <c r="C3702" s="26" t="s">
        <v>4563</v>
      </c>
      <c r="D3702" s="27">
        <v>3820</v>
      </c>
      <c r="E3702" s="24"/>
      <c r="F3702" s="24"/>
      <c r="G3702" s="27" t="s">
        <v>37</v>
      </c>
    </row>
    <row r="3703" spans="3:7" x14ac:dyDescent="0.25">
      <c r="C3703" s="26" t="s">
        <v>4562</v>
      </c>
      <c r="D3703" s="27">
        <v>2720</v>
      </c>
      <c r="E3703" s="24"/>
      <c r="F3703" s="24"/>
      <c r="G3703" s="27" t="s">
        <v>34</v>
      </c>
    </row>
    <row r="3704" spans="3:7" x14ac:dyDescent="0.25">
      <c r="C3704" s="26" t="s">
        <v>4561</v>
      </c>
      <c r="D3704" s="27">
        <v>2740</v>
      </c>
      <c r="E3704" s="24"/>
      <c r="F3704" s="24">
        <v>0</v>
      </c>
      <c r="G3704" s="27" t="s">
        <v>34</v>
      </c>
    </row>
    <row r="3705" spans="3:7" x14ac:dyDescent="0.25">
      <c r="C3705" s="26" t="s">
        <v>4560</v>
      </c>
      <c r="D3705" s="27">
        <v>2203</v>
      </c>
      <c r="E3705" s="24"/>
      <c r="F3705" s="24"/>
      <c r="G3705" s="27" t="s">
        <v>34</v>
      </c>
    </row>
    <row r="3706" spans="3:7" x14ac:dyDescent="0.25">
      <c r="C3706" s="26" t="s">
        <v>4559</v>
      </c>
      <c r="D3706" s="27">
        <v>1715</v>
      </c>
      <c r="E3706" s="24"/>
      <c r="F3706" s="24"/>
      <c r="G3706" s="27" t="s">
        <v>36</v>
      </c>
    </row>
    <row r="3707" spans="3:7" x14ac:dyDescent="0.25">
      <c r="C3707" s="26" t="s">
        <v>4558</v>
      </c>
      <c r="D3707" s="27">
        <v>1282</v>
      </c>
      <c r="E3707" s="24"/>
      <c r="F3707" s="24"/>
      <c r="G3707" s="27" t="s">
        <v>35</v>
      </c>
    </row>
    <row r="3708" spans="3:7" x14ac:dyDescent="0.25">
      <c r="C3708" s="26" t="s">
        <v>4557</v>
      </c>
      <c r="D3708" s="27">
        <v>1473</v>
      </c>
      <c r="E3708" s="24"/>
      <c r="F3708" s="24"/>
      <c r="G3708" s="27" t="s">
        <v>36</v>
      </c>
    </row>
    <row r="3709" spans="3:7" x14ac:dyDescent="0.25">
      <c r="C3709" s="26" t="s">
        <v>4556</v>
      </c>
      <c r="D3709" s="27">
        <v>2248</v>
      </c>
      <c r="E3709" s="24"/>
      <c r="F3709" s="24"/>
      <c r="G3709" s="27" t="s">
        <v>34</v>
      </c>
    </row>
    <row r="3710" spans="3:7" x14ac:dyDescent="0.25">
      <c r="C3710" s="26" t="s">
        <v>4555</v>
      </c>
      <c r="D3710" s="27">
        <v>2339</v>
      </c>
      <c r="E3710" s="24"/>
      <c r="F3710" s="24"/>
      <c r="G3710" s="27" t="s">
        <v>34</v>
      </c>
    </row>
    <row r="3711" spans="3:7" x14ac:dyDescent="0.25">
      <c r="C3711" s="26" t="s">
        <v>4554</v>
      </c>
      <c r="D3711" s="27">
        <v>1959</v>
      </c>
      <c r="E3711" s="24"/>
      <c r="F3711" s="24"/>
      <c r="G3711" s="27" t="s">
        <v>36</v>
      </c>
    </row>
    <row r="3712" spans="3:7" x14ac:dyDescent="0.25">
      <c r="C3712" s="26" t="s">
        <v>4553</v>
      </c>
      <c r="D3712" s="27">
        <v>2619</v>
      </c>
      <c r="E3712" s="24"/>
      <c r="F3712" s="24"/>
      <c r="G3712" s="27" t="s">
        <v>34</v>
      </c>
    </row>
    <row r="3713" spans="3:7" x14ac:dyDescent="0.25">
      <c r="C3713" s="26" t="s">
        <v>4552</v>
      </c>
      <c r="D3713" s="27">
        <v>3000</v>
      </c>
      <c r="E3713" s="24"/>
      <c r="F3713" s="24"/>
      <c r="G3713" s="27" t="s">
        <v>34</v>
      </c>
    </row>
    <row r="3714" spans="3:7" x14ac:dyDescent="0.25">
      <c r="C3714" s="26" t="s">
        <v>4551</v>
      </c>
      <c r="D3714" s="27">
        <v>2740</v>
      </c>
      <c r="E3714" s="24"/>
      <c r="F3714" s="24"/>
      <c r="G3714" s="27" t="s">
        <v>34</v>
      </c>
    </row>
    <row r="3715" spans="3:7" x14ac:dyDescent="0.25">
      <c r="C3715" s="26" t="s">
        <v>4550</v>
      </c>
      <c r="D3715" s="27">
        <v>3081</v>
      </c>
      <c r="E3715" s="24"/>
      <c r="F3715" s="24"/>
      <c r="G3715" s="27" t="s">
        <v>37</v>
      </c>
    </row>
    <row r="3716" spans="3:7" x14ac:dyDescent="0.25">
      <c r="C3716" s="26" t="s">
        <v>4549</v>
      </c>
      <c r="D3716" s="27">
        <v>2127</v>
      </c>
      <c r="E3716" s="24"/>
      <c r="F3716" s="24"/>
      <c r="G3716" s="27" t="s">
        <v>34</v>
      </c>
    </row>
    <row r="3717" spans="3:7" x14ac:dyDescent="0.25">
      <c r="C3717" s="26" t="s">
        <v>4548</v>
      </c>
      <c r="D3717" s="27">
        <v>2468</v>
      </c>
      <c r="E3717" s="24"/>
      <c r="F3717" s="24"/>
      <c r="G3717" s="27" t="s">
        <v>34</v>
      </c>
    </row>
    <row r="3718" spans="3:7" x14ac:dyDescent="0.25">
      <c r="C3718" s="26" t="s">
        <v>4547</v>
      </c>
      <c r="D3718" s="27">
        <v>2572</v>
      </c>
      <c r="E3718" s="24"/>
      <c r="F3718" s="24"/>
      <c r="G3718" s="27" t="s">
        <v>34</v>
      </c>
    </row>
    <row r="3719" spans="3:7" x14ac:dyDescent="0.25">
      <c r="C3719" s="26" t="s">
        <v>4546</v>
      </c>
      <c r="D3719" s="27">
        <v>2465</v>
      </c>
      <c r="E3719" s="24"/>
      <c r="F3719" s="24"/>
      <c r="G3719" s="27" t="s">
        <v>34</v>
      </c>
    </row>
    <row r="3720" spans="3:7" x14ac:dyDescent="0.25">
      <c r="C3720" s="26" t="s">
        <v>4545</v>
      </c>
      <c r="D3720" s="27">
        <v>2534</v>
      </c>
      <c r="E3720" s="24"/>
      <c r="F3720" s="24"/>
      <c r="G3720" s="27" t="s">
        <v>34</v>
      </c>
    </row>
    <row r="3721" spans="3:7" x14ac:dyDescent="0.25">
      <c r="C3721" s="26" t="s">
        <v>4544</v>
      </c>
      <c r="D3721" s="27">
        <v>1600</v>
      </c>
      <c r="E3721" s="24"/>
      <c r="F3721" s="24"/>
      <c r="G3721" s="27" t="s">
        <v>36</v>
      </c>
    </row>
    <row r="3722" spans="3:7" x14ac:dyDescent="0.25">
      <c r="C3722" s="26" t="s">
        <v>4543</v>
      </c>
      <c r="D3722" s="27">
        <v>2056</v>
      </c>
      <c r="E3722" s="24"/>
      <c r="F3722" s="24"/>
      <c r="G3722" s="27" t="s">
        <v>36</v>
      </c>
    </row>
    <row r="3723" spans="3:7" x14ac:dyDescent="0.25">
      <c r="C3723" s="26" t="s">
        <v>4542</v>
      </c>
      <c r="D3723" s="27">
        <v>2867</v>
      </c>
      <c r="E3723" s="24"/>
      <c r="F3723" s="24"/>
      <c r="G3723" s="27" t="s">
        <v>34</v>
      </c>
    </row>
    <row r="3724" spans="3:7" x14ac:dyDescent="0.25">
      <c r="C3724" s="26" t="s">
        <v>4541</v>
      </c>
      <c r="D3724" s="27">
        <v>1181</v>
      </c>
      <c r="E3724" s="24"/>
      <c r="F3724" s="24"/>
      <c r="G3724" s="27" t="s">
        <v>35</v>
      </c>
    </row>
    <row r="3725" spans="3:7" x14ac:dyDescent="0.25">
      <c r="C3725" s="26" t="s">
        <v>4540</v>
      </c>
      <c r="D3725" s="27">
        <v>2312</v>
      </c>
      <c r="E3725" s="24"/>
      <c r="F3725" s="24"/>
      <c r="G3725" s="27" t="s">
        <v>34</v>
      </c>
    </row>
    <row r="3726" spans="3:7" x14ac:dyDescent="0.25">
      <c r="C3726" s="26" t="s">
        <v>4539</v>
      </c>
      <c r="D3726" s="27">
        <v>2619</v>
      </c>
      <c r="E3726" s="24"/>
      <c r="F3726" s="24"/>
      <c r="G3726" s="27" t="s">
        <v>34</v>
      </c>
    </row>
    <row r="3727" spans="3:7" x14ac:dyDescent="0.25">
      <c r="C3727" s="26" t="s">
        <v>4538</v>
      </c>
      <c r="D3727" s="27">
        <v>2010</v>
      </c>
      <c r="E3727" s="24"/>
      <c r="F3727" s="24"/>
      <c r="G3727" s="27" t="s">
        <v>36</v>
      </c>
    </row>
    <row r="3728" spans="3:7" x14ac:dyDescent="0.25">
      <c r="C3728" s="26" t="s">
        <v>4537</v>
      </c>
      <c r="D3728" s="27">
        <v>1913</v>
      </c>
      <c r="E3728" s="24"/>
      <c r="F3728" s="24"/>
      <c r="G3728" s="27" t="s">
        <v>36</v>
      </c>
    </row>
    <row r="3729" spans="3:7" x14ac:dyDescent="0.25">
      <c r="C3729" s="26" t="s">
        <v>4536</v>
      </c>
      <c r="D3729" s="27">
        <v>1643</v>
      </c>
      <c r="E3729" s="24"/>
      <c r="F3729" s="24"/>
      <c r="G3729" s="27" t="s">
        <v>36</v>
      </c>
    </row>
    <row r="3730" spans="3:7" x14ac:dyDescent="0.25">
      <c r="C3730" s="26" t="s">
        <v>4535</v>
      </c>
      <c r="D3730" s="27">
        <v>1994</v>
      </c>
      <c r="E3730" s="24"/>
      <c r="F3730" s="24"/>
      <c r="G3730" s="27" t="s">
        <v>36</v>
      </c>
    </row>
    <row r="3731" spans="3:7" x14ac:dyDescent="0.25">
      <c r="C3731" s="26" t="s">
        <v>4534</v>
      </c>
      <c r="D3731" s="27">
        <v>2568</v>
      </c>
      <c r="E3731" s="24"/>
      <c r="F3731" s="24"/>
      <c r="G3731" s="27" t="s">
        <v>34</v>
      </c>
    </row>
    <row r="3732" spans="3:7" x14ac:dyDescent="0.25">
      <c r="C3732" s="26" t="s">
        <v>4533</v>
      </c>
      <c r="D3732" s="27">
        <v>2547</v>
      </c>
      <c r="E3732" s="24"/>
      <c r="F3732" s="24"/>
      <c r="G3732" s="27" t="s">
        <v>34</v>
      </c>
    </row>
    <row r="3733" spans="3:7" x14ac:dyDescent="0.25">
      <c r="C3733" s="26" t="s">
        <v>4532</v>
      </c>
      <c r="D3733" s="27">
        <v>2441</v>
      </c>
      <c r="E3733" s="24"/>
      <c r="F3733" s="24"/>
      <c r="G3733" s="27" t="s">
        <v>34</v>
      </c>
    </row>
    <row r="3734" spans="3:7" x14ac:dyDescent="0.25">
      <c r="C3734" s="26" t="s">
        <v>4531</v>
      </c>
      <c r="D3734" s="27">
        <v>1881</v>
      </c>
      <c r="E3734" s="24"/>
      <c r="F3734" s="24"/>
      <c r="G3734" s="27" t="s">
        <v>36</v>
      </c>
    </row>
    <row r="3735" spans="3:7" x14ac:dyDescent="0.25">
      <c r="C3735" s="26" t="s">
        <v>4530</v>
      </c>
      <c r="D3735" s="27">
        <v>2587</v>
      </c>
      <c r="E3735" s="24"/>
      <c r="F3735" s="24"/>
      <c r="G3735" s="27" t="s">
        <v>34</v>
      </c>
    </row>
    <row r="3736" spans="3:7" x14ac:dyDescent="0.25">
      <c r="C3736" s="26" t="s">
        <v>4529</v>
      </c>
      <c r="D3736" s="27">
        <v>1129</v>
      </c>
      <c r="E3736" s="24"/>
      <c r="F3736" s="24"/>
      <c r="G3736" s="27" t="s">
        <v>35</v>
      </c>
    </row>
    <row r="3737" spans="3:7" x14ac:dyDescent="0.25">
      <c r="C3737" s="26" t="s">
        <v>4528</v>
      </c>
      <c r="D3737" s="27">
        <v>4470</v>
      </c>
      <c r="E3737" s="24"/>
      <c r="F3737" s="24"/>
      <c r="G3737" s="27" t="s">
        <v>37</v>
      </c>
    </row>
    <row r="3738" spans="3:7" x14ac:dyDescent="0.25">
      <c r="C3738" s="26" t="s">
        <v>4527</v>
      </c>
      <c r="D3738" s="27">
        <v>3065</v>
      </c>
      <c r="E3738" s="24"/>
      <c r="F3738" s="24"/>
      <c r="G3738" s="27" t="s">
        <v>37</v>
      </c>
    </row>
    <row r="3739" spans="3:7" x14ac:dyDescent="0.25">
      <c r="C3739" s="26" t="s">
        <v>4526</v>
      </c>
      <c r="D3739" s="27">
        <v>3114</v>
      </c>
      <c r="E3739" s="24"/>
      <c r="F3739" s="24"/>
      <c r="G3739" s="27" t="s">
        <v>37</v>
      </c>
    </row>
    <row r="3740" spans="3:7" x14ac:dyDescent="0.25">
      <c r="C3740" s="26" t="s">
        <v>4525</v>
      </c>
      <c r="D3740" s="27">
        <v>3072</v>
      </c>
      <c r="E3740" s="24"/>
      <c r="F3740" s="24"/>
      <c r="G3740" s="27" t="s">
        <v>37</v>
      </c>
    </row>
    <row r="3741" spans="3:7" x14ac:dyDescent="0.25">
      <c r="C3741" s="26" t="s">
        <v>4524</v>
      </c>
      <c r="D3741" s="27">
        <v>2410</v>
      </c>
      <c r="E3741" s="24"/>
      <c r="F3741" s="24"/>
      <c r="G3741" s="27" t="s">
        <v>34</v>
      </c>
    </row>
    <row r="3742" spans="3:7" x14ac:dyDescent="0.25">
      <c r="C3742" s="26" t="s">
        <v>4523</v>
      </c>
      <c r="D3742" s="27">
        <v>3519</v>
      </c>
      <c r="E3742" s="24"/>
      <c r="F3742" s="24"/>
      <c r="G3742" s="27" t="s">
        <v>37</v>
      </c>
    </row>
    <row r="3743" spans="3:7" x14ac:dyDescent="0.25">
      <c r="C3743" s="26" t="s">
        <v>4522</v>
      </c>
      <c r="D3743" s="27">
        <v>2661</v>
      </c>
      <c r="E3743" s="24"/>
      <c r="F3743" s="24"/>
      <c r="G3743" s="27" t="s">
        <v>34</v>
      </c>
    </row>
    <row r="3744" spans="3:7" x14ac:dyDescent="0.25">
      <c r="C3744" s="26" t="s">
        <v>4521</v>
      </c>
      <c r="D3744" s="27">
        <v>4011</v>
      </c>
      <c r="E3744" s="24"/>
      <c r="F3744" s="24"/>
      <c r="G3744" s="27" t="s">
        <v>37</v>
      </c>
    </row>
    <row r="3745" spans="3:7" x14ac:dyDescent="0.25">
      <c r="C3745" s="26" t="s">
        <v>4520</v>
      </c>
      <c r="D3745" s="27">
        <v>1720</v>
      </c>
      <c r="E3745" s="24"/>
      <c r="F3745" s="24"/>
      <c r="G3745" s="27" t="s">
        <v>36</v>
      </c>
    </row>
    <row r="3746" spans="3:7" x14ac:dyDescent="0.25">
      <c r="C3746" s="26" t="s">
        <v>4519</v>
      </c>
      <c r="D3746" s="27">
        <v>2712</v>
      </c>
      <c r="E3746" s="24"/>
      <c r="F3746" s="24"/>
      <c r="G3746" s="27" t="s">
        <v>34</v>
      </c>
    </row>
    <row r="3747" spans="3:7" x14ac:dyDescent="0.25">
      <c r="C3747" s="26" t="s">
        <v>4518</v>
      </c>
      <c r="D3747" s="27">
        <v>2510</v>
      </c>
      <c r="E3747" s="24"/>
      <c r="F3747" s="24"/>
      <c r="G3747" s="27" t="s">
        <v>34</v>
      </c>
    </row>
    <row r="3748" spans="3:7" x14ac:dyDescent="0.25">
      <c r="C3748" s="26" t="s">
        <v>4517</v>
      </c>
      <c r="D3748" s="27">
        <v>2434</v>
      </c>
      <c r="E3748" s="24"/>
      <c r="F3748" s="24"/>
      <c r="G3748" s="27" t="s">
        <v>34</v>
      </c>
    </row>
    <row r="3749" spans="3:7" x14ac:dyDescent="0.25">
      <c r="C3749" s="26" t="s">
        <v>4516</v>
      </c>
      <c r="D3749" s="27">
        <v>1573</v>
      </c>
      <c r="E3749" s="24"/>
      <c r="F3749" s="24"/>
      <c r="G3749" s="27" t="s">
        <v>36</v>
      </c>
    </row>
    <row r="3750" spans="3:7" x14ac:dyDescent="0.25">
      <c r="C3750" s="26" t="s">
        <v>4515</v>
      </c>
      <c r="D3750" s="27">
        <v>2415</v>
      </c>
      <c r="E3750" s="24"/>
      <c r="F3750" s="24"/>
      <c r="G3750" s="27" t="s">
        <v>34</v>
      </c>
    </row>
    <row r="3751" spans="3:7" x14ac:dyDescent="0.25">
      <c r="C3751" s="26" t="s">
        <v>4514</v>
      </c>
      <c r="D3751" s="27">
        <v>2545</v>
      </c>
      <c r="E3751" s="24"/>
      <c r="F3751" s="24"/>
      <c r="G3751" s="27" t="s">
        <v>34</v>
      </c>
    </row>
    <row r="3752" spans="3:7" x14ac:dyDescent="0.25">
      <c r="C3752" s="26" t="s">
        <v>4513</v>
      </c>
      <c r="D3752" s="27">
        <v>1764</v>
      </c>
      <c r="E3752" s="24"/>
      <c r="F3752" s="24"/>
      <c r="G3752" s="27" t="s">
        <v>36</v>
      </c>
    </row>
    <row r="3753" spans="3:7" x14ac:dyDescent="0.25">
      <c r="C3753" s="26" t="s">
        <v>4512</v>
      </c>
      <c r="D3753" s="27">
        <v>1992</v>
      </c>
      <c r="E3753" s="24"/>
      <c r="F3753" s="24"/>
      <c r="G3753" s="27" t="s">
        <v>36</v>
      </c>
    </row>
    <row r="3754" spans="3:7" x14ac:dyDescent="0.25">
      <c r="C3754" s="26" t="s">
        <v>4511</v>
      </c>
      <c r="D3754" s="27">
        <v>2583</v>
      </c>
      <c r="E3754" s="24"/>
      <c r="F3754" s="24">
        <v>-2</v>
      </c>
      <c r="G3754" s="27" t="s">
        <v>34</v>
      </c>
    </row>
    <row r="3755" spans="3:7" x14ac:dyDescent="0.25">
      <c r="C3755" s="26" t="s">
        <v>4510</v>
      </c>
      <c r="D3755" s="27">
        <v>2721</v>
      </c>
      <c r="E3755" s="24"/>
      <c r="F3755" s="24"/>
      <c r="G3755" s="27" t="s">
        <v>34</v>
      </c>
    </row>
    <row r="3756" spans="3:7" x14ac:dyDescent="0.25">
      <c r="C3756" s="26" t="s">
        <v>4509</v>
      </c>
      <c r="D3756" s="27">
        <v>2005</v>
      </c>
      <c r="E3756" s="24"/>
      <c r="F3756" s="24"/>
      <c r="G3756" s="27" t="s">
        <v>36</v>
      </c>
    </row>
    <row r="3757" spans="3:7" x14ac:dyDescent="0.25">
      <c r="C3757" s="26" t="s">
        <v>4508</v>
      </c>
      <c r="D3757" s="27">
        <v>1109</v>
      </c>
      <c r="E3757" s="24"/>
      <c r="F3757" s="24"/>
      <c r="G3757" s="27" t="s">
        <v>35</v>
      </c>
    </row>
    <row r="3758" spans="3:7" x14ac:dyDescent="0.25">
      <c r="C3758" s="26" t="s">
        <v>4507</v>
      </c>
      <c r="D3758" s="27">
        <v>2331</v>
      </c>
      <c r="E3758" s="24"/>
      <c r="F3758" s="24"/>
      <c r="G3758" s="27" t="s">
        <v>34</v>
      </c>
    </row>
    <row r="3759" spans="3:7" x14ac:dyDescent="0.25">
      <c r="C3759" s="26" t="s">
        <v>4506</v>
      </c>
      <c r="D3759" s="27">
        <v>2442</v>
      </c>
      <c r="E3759" s="24"/>
      <c r="F3759" s="24"/>
      <c r="G3759" s="27" t="s">
        <v>34</v>
      </c>
    </row>
    <row r="3760" spans="3:7" x14ac:dyDescent="0.25">
      <c r="C3760" s="26" t="s">
        <v>4505</v>
      </c>
      <c r="D3760" s="27">
        <v>2410</v>
      </c>
      <c r="E3760" s="24"/>
      <c r="F3760" s="24"/>
      <c r="G3760" s="27" t="s">
        <v>34</v>
      </c>
    </row>
    <row r="3761" spans="3:7" x14ac:dyDescent="0.25">
      <c r="C3761" s="26" t="s">
        <v>4504</v>
      </c>
      <c r="D3761" s="27">
        <v>1580</v>
      </c>
      <c r="E3761" s="24"/>
      <c r="F3761" s="24"/>
      <c r="G3761" s="27" t="s">
        <v>36</v>
      </c>
    </row>
    <row r="3762" spans="3:7" x14ac:dyDescent="0.25">
      <c r="C3762" s="26" t="s">
        <v>4503</v>
      </c>
      <c r="D3762" s="27">
        <v>3400</v>
      </c>
      <c r="E3762" s="24"/>
      <c r="F3762" s="24"/>
      <c r="G3762" s="27" t="s">
        <v>37</v>
      </c>
    </row>
    <row r="3763" spans="3:7" x14ac:dyDescent="0.25">
      <c r="C3763" s="26" t="s">
        <v>4502</v>
      </c>
      <c r="D3763" s="27">
        <v>4030</v>
      </c>
      <c r="E3763" s="24"/>
      <c r="F3763" s="24"/>
      <c r="G3763" s="27" t="s">
        <v>37</v>
      </c>
    </row>
    <row r="3764" spans="3:7" x14ac:dyDescent="0.25">
      <c r="C3764" s="26" t="s">
        <v>4501</v>
      </c>
      <c r="D3764" s="27">
        <v>978</v>
      </c>
      <c r="E3764" s="24"/>
      <c r="F3764" s="24"/>
      <c r="G3764" s="27" t="s">
        <v>35</v>
      </c>
    </row>
    <row r="3765" spans="3:7" x14ac:dyDescent="0.25">
      <c r="C3765" s="26" t="s">
        <v>4500</v>
      </c>
      <c r="D3765" s="27">
        <v>4056</v>
      </c>
      <c r="E3765" s="24"/>
      <c r="F3765" s="24"/>
      <c r="G3765" s="27" t="s">
        <v>37</v>
      </c>
    </row>
    <row r="3766" spans="3:7" x14ac:dyDescent="0.25">
      <c r="C3766" s="26" t="s">
        <v>4499</v>
      </c>
      <c r="D3766" s="27">
        <v>2474</v>
      </c>
      <c r="E3766" s="24"/>
      <c r="F3766" s="24"/>
      <c r="G3766" s="27" t="s">
        <v>34</v>
      </c>
    </row>
    <row r="3767" spans="3:7" x14ac:dyDescent="0.25">
      <c r="C3767" s="26" t="s">
        <v>4498</v>
      </c>
      <c r="D3767" s="27">
        <v>2356</v>
      </c>
      <c r="E3767" s="24"/>
      <c r="F3767" s="24"/>
      <c r="G3767" s="27" t="s">
        <v>34</v>
      </c>
    </row>
    <row r="3768" spans="3:7" x14ac:dyDescent="0.25">
      <c r="C3768" s="26" t="s">
        <v>4497</v>
      </c>
      <c r="D3768" s="27">
        <v>3209</v>
      </c>
      <c r="E3768" s="24"/>
      <c r="F3768" s="24"/>
      <c r="G3768" s="27" t="s">
        <v>37</v>
      </c>
    </row>
    <row r="3769" spans="3:7" x14ac:dyDescent="0.25">
      <c r="C3769" s="26" t="s">
        <v>4496</v>
      </c>
      <c r="D3769" s="27">
        <v>1733</v>
      </c>
      <c r="E3769" s="24"/>
      <c r="F3769" s="24"/>
      <c r="G3769" s="27" t="s">
        <v>36</v>
      </c>
    </row>
    <row r="3770" spans="3:7" x14ac:dyDescent="0.25">
      <c r="C3770" s="26" t="s">
        <v>4495</v>
      </c>
      <c r="D3770" s="27">
        <v>1929</v>
      </c>
      <c r="E3770" s="24"/>
      <c r="F3770" s="24"/>
      <c r="G3770" s="27" t="s">
        <v>36</v>
      </c>
    </row>
    <row r="3771" spans="3:7" x14ac:dyDescent="0.25">
      <c r="C3771" s="26" t="s">
        <v>4494</v>
      </c>
      <c r="D3771" s="27">
        <v>3596</v>
      </c>
      <c r="E3771" s="24"/>
      <c r="F3771" s="24"/>
      <c r="G3771" s="27" t="s">
        <v>37</v>
      </c>
    </row>
    <row r="3772" spans="3:7" x14ac:dyDescent="0.25">
      <c r="C3772" s="26" t="s">
        <v>4493</v>
      </c>
      <c r="D3772" s="27">
        <v>2532</v>
      </c>
      <c r="E3772" s="24"/>
      <c r="F3772" s="24"/>
      <c r="G3772" s="27" t="s">
        <v>34</v>
      </c>
    </row>
    <row r="3773" spans="3:7" x14ac:dyDescent="0.25">
      <c r="C3773" s="26" t="s">
        <v>4492</v>
      </c>
      <c r="D3773" s="27">
        <v>2676</v>
      </c>
      <c r="E3773" s="24"/>
      <c r="F3773" s="24"/>
      <c r="G3773" s="27" t="s">
        <v>34</v>
      </c>
    </row>
    <row r="3774" spans="3:7" x14ac:dyDescent="0.25">
      <c r="C3774" s="26" t="s">
        <v>4491</v>
      </c>
      <c r="D3774" s="27">
        <v>2628</v>
      </c>
      <c r="E3774" s="24"/>
      <c r="F3774" s="24"/>
      <c r="G3774" s="27" t="s">
        <v>34</v>
      </c>
    </row>
    <row r="3775" spans="3:7" x14ac:dyDescent="0.25">
      <c r="C3775" s="26" t="s">
        <v>4490</v>
      </c>
      <c r="D3775" s="27">
        <v>2094</v>
      </c>
      <c r="E3775" s="24"/>
      <c r="F3775" s="24"/>
      <c r="G3775" s="27" t="s">
        <v>36</v>
      </c>
    </row>
    <row r="3776" spans="3:7" x14ac:dyDescent="0.25">
      <c r="C3776" s="26" t="s">
        <v>4489</v>
      </c>
      <c r="D3776" s="27">
        <v>1962</v>
      </c>
      <c r="E3776" s="24"/>
      <c r="F3776" s="24"/>
      <c r="G3776" s="27" t="s">
        <v>36</v>
      </c>
    </row>
    <row r="3777" spans="3:7" x14ac:dyDescent="0.25">
      <c r="C3777" s="26" t="s">
        <v>4488</v>
      </c>
      <c r="D3777" s="27">
        <v>2575</v>
      </c>
      <c r="E3777" s="24"/>
      <c r="F3777" s="24"/>
      <c r="G3777" s="27" t="s">
        <v>34</v>
      </c>
    </row>
    <row r="3778" spans="3:7" x14ac:dyDescent="0.25">
      <c r="C3778" s="26" t="s">
        <v>4487</v>
      </c>
      <c r="D3778" s="27">
        <v>2815</v>
      </c>
      <c r="E3778" s="24"/>
      <c r="F3778" s="24"/>
      <c r="G3778" s="27" t="s">
        <v>34</v>
      </c>
    </row>
    <row r="3779" spans="3:7" x14ac:dyDescent="0.25">
      <c r="C3779" s="26" t="s">
        <v>4486</v>
      </c>
      <c r="D3779" s="27">
        <v>2620</v>
      </c>
      <c r="E3779" s="24"/>
      <c r="F3779" s="24"/>
      <c r="G3779" s="27" t="s">
        <v>34</v>
      </c>
    </row>
    <row r="3780" spans="3:7" x14ac:dyDescent="0.25">
      <c r="C3780" s="26" t="s">
        <v>4485</v>
      </c>
      <c r="D3780" s="27">
        <v>1924</v>
      </c>
      <c r="E3780" s="24"/>
      <c r="F3780" s="24"/>
      <c r="G3780" s="27" t="s">
        <v>36</v>
      </c>
    </row>
    <row r="3781" spans="3:7" x14ac:dyDescent="0.25">
      <c r="C3781" s="26" t="s">
        <v>4484</v>
      </c>
      <c r="D3781" s="27">
        <v>1699</v>
      </c>
      <c r="E3781" s="24"/>
      <c r="F3781" s="24"/>
      <c r="G3781" s="27" t="s">
        <v>36</v>
      </c>
    </row>
    <row r="3782" spans="3:7" x14ac:dyDescent="0.25">
      <c r="C3782" s="26" t="s">
        <v>4483</v>
      </c>
      <c r="D3782" s="27">
        <v>1769</v>
      </c>
      <c r="E3782" s="24"/>
      <c r="F3782" s="24"/>
      <c r="G3782" s="27" t="s">
        <v>36</v>
      </c>
    </row>
    <row r="3783" spans="3:7" x14ac:dyDescent="0.25">
      <c r="C3783" s="26" t="s">
        <v>4482</v>
      </c>
      <c r="D3783" s="27">
        <v>1769</v>
      </c>
      <c r="E3783" s="24"/>
      <c r="F3783" s="24"/>
      <c r="G3783" s="27" t="s">
        <v>36</v>
      </c>
    </row>
    <row r="3784" spans="3:7" x14ac:dyDescent="0.25">
      <c r="C3784" s="26" t="s">
        <v>4481</v>
      </c>
      <c r="D3784" s="27">
        <v>1950</v>
      </c>
      <c r="E3784" s="24"/>
      <c r="F3784" s="24"/>
      <c r="G3784" s="27" t="s">
        <v>36</v>
      </c>
    </row>
    <row r="3785" spans="3:7" x14ac:dyDescent="0.25">
      <c r="C3785" s="26" t="s">
        <v>4480</v>
      </c>
      <c r="D3785" s="27">
        <v>1240</v>
      </c>
      <c r="E3785" s="24"/>
      <c r="F3785" s="24"/>
      <c r="G3785" s="27" t="s">
        <v>35</v>
      </c>
    </row>
    <row r="3786" spans="3:7" x14ac:dyDescent="0.25">
      <c r="C3786" s="26" t="s">
        <v>4479</v>
      </c>
      <c r="D3786" s="27">
        <v>1991</v>
      </c>
      <c r="E3786" s="24"/>
      <c r="F3786" s="24"/>
      <c r="G3786" s="27" t="s">
        <v>36</v>
      </c>
    </row>
    <row r="3787" spans="3:7" x14ac:dyDescent="0.25">
      <c r="C3787" s="26" t="s">
        <v>4478</v>
      </c>
      <c r="D3787" s="27">
        <v>2819</v>
      </c>
      <c r="E3787" s="24"/>
      <c r="F3787" s="24"/>
      <c r="G3787" s="27" t="s">
        <v>34</v>
      </c>
    </row>
    <row r="3788" spans="3:7" x14ac:dyDescent="0.25">
      <c r="C3788" s="26" t="s">
        <v>4477</v>
      </c>
      <c r="D3788" s="27">
        <v>2355</v>
      </c>
      <c r="E3788" s="24"/>
      <c r="F3788" s="24"/>
      <c r="G3788" s="27" t="s">
        <v>34</v>
      </c>
    </row>
    <row r="3789" spans="3:7" x14ac:dyDescent="0.25">
      <c r="C3789" s="26" t="s">
        <v>4476</v>
      </c>
      <c r="D3789" s="27">
        <v>2448</v>
      </c>
      <c r="E3789" s="24"/>
      <c r="F3789" s="24"/>
      <c r="G3789" s="27" t="s">
        <v>34</v>
      </c>
    </row>
    <row r="3790" spans="3:7" x14ac:dyDescent="0.25">
      <c r="C3790" s="26" t="s">
        <v>4475</v>
      </c>
      <c r="D3790" s="27">
        <v>3010</v>
      </c>
      <c r="E3790" s="24"/>
      <c r="F3790" s="24"/>
      <c r="G3790" s="27" t="s">
        <v>37</v>
      </c>
    </row>
    <row r="3791" spans="3:7" x14ac:dyDescent="0.25">
      <c r="C3791" s="26" t="s">
        <v>4474</v>
      </c>
      <c r="D3791" s="27">
        <v>2359</v>
      </c>
      <c r="E3791" s="24"/>
      <c r="F3791" s="24"/>
      <c r="G3791" s="27" t="s">
        <v>34</v>
      </c>
    </row>
    <row r="3792" spans="3:7" x14ac:dyDescent="0.25">
      <c r="C3792" s="26" t="s">
        <v>4473</v>
      </c>
      <c r="D3792" s="27">
        <v>1174</v>
      </c>
      <c r="E3792" s="24"/>
      <c r="F3792" s="24"/>
      <c r="G3792" s="27" t="s">
        <v>35</v>
      </c>
    </row>
    <row r="3793" spans="3:7" x14ac:dyDescent="0.25">
      <c r="C3793" s="26" t="s">
        <v>4472</v>
      </c>
      <c r="D3793" s="27">
        <v>2770</v>
      </c>
      <c r="E3793" s="24"/>
      <c r="F3793" s="24"/>
      <c r="G3793" s="27" t="s">
        <v>34</v>
      </c>
    </row>
    <row r="3794" spans="3:7" x14ac:dyDescent="0.25">
      <c r="C3794" s="26" t="s">
        <v>4471</v>
      </c>
      <c r="D3794" s="27">
        <v>3126</v>
      </c>
      <c r="E3794" s="24"/>
      <c r="F3794" s="24"/>
      <c r="G3794" s="27" t="s">
        <v>37</v>
      </c>
    </row>
    <row r="3795" spans="3:7" x14ac:dyDescent="0.25">
      <c r="C3795" s="26" t="s">
        <v>4470</v>
      </c>
      <c r="D3795" s="27">
        <v>1323</v>
      </c>
      <c r="E3795" s="24"/>
      <c r="F3795" s="24"/>
      <c r="G3795" s="27" t="s">
        <v>35</v>
      </c>
    </row>
    <row r="3796" spans="3:7" x14ac:dyDescent="0.25">
      <c r="C3796" s="26" t="s">
        <v>4469</v>
      </c>
      <c r="D3796" s="27">
        <v>1527</v>
      </c>
      <c r="E3796" s="24"/>
      <c r="F3796" s="24"/>
      <c r="G3796" s="27" t="s">
        <v>36</v>
      </c>
    </row>
    <row r="3797" spans="3:7" x14ac:dyDescent="0.25">
      <c r="C3797" s="26" t="s">
        <v>4468</v>
      </c>
      <c r="D3797" s="27">
        <v>1291</v>
      </c>
      <c r="E3797" s="24"/>
      <c r="F3797" s="24"/>
      <c r="G3797" s="27" t="s">
        <v>35</v>
      </c>
    </row>
    <row r="3798" spans="3:7" x14ac:dyDescent="0.25">
      <c r="C3798" s="26" t="s">
        <v>4467</v>
      </c>
      <c r="D3798" s="27">
        <v>2149</v>
      </c>
      <c r="E3798" s="24"/>
      <c r="F3798" s="24"/>
      <c r="G3798" s="27" t="s">
        <v>34</v>
      </c>
    </row>
    <row r="3799" spans="3:7" x14ac:dyDescent="0.25">
      <c r="C3799" s="26" t="s">
        <v>4466</v>
      </c>
      <c r="D3799" s="27">
        <v>2549</v>
      </c>
      <c r="E3799" s="24"/>
      <c r="F3799" s="24"/>
      <c r="G3799" s="27" t="s">
        <v>34</v>
      </c>
    </row>
    <row r="3800" spans="3:7" x14ac:dyDescent="0.25">
      <c r="C3800" s="26" t="s">
        <v>4465</v>
      </c>
      <c r="D3800" s="27">
        <v>977</v>
      </c>
      <c r="E3800" s="24"/>
      <c r="F3800" s="24"/>
      <c r="G3800" s="27" t="s">
        <v>35</v>
      </c>
    </row>
    <row r="3801" spans="3:7" x14ac:dyDescent="0.25">
      <c r="C3801" s="26" t="s">
        <v>4464</v>
      </c>
      <c r="D3801" s="27">
        <v>2579</v>
      </c>
      <c r="E3801" s="24"/>
      <c r="F3801" s="24"/>
      <c r="G3801" s="27" t="s">
        <v>34</v>
      </c>
    </row>
    <row r="3802" spans="3:7" x14ac:dyDescent="0.25">
      <c r="C3802" s="26" t="s">
        <v>4463</v>
      </c>
      <c r="D3802" s="27">
        <v>2410</v>
      </c>
      <c r="E3802" s="24"/>
      <c r="F3802" s="24"/>
      <c r="G3802" s="27" t="s">
        <v>34</v>
      </c>
    </row>
    <row r="3803" spans="3:7" x14ac:dyDescent="0.25">
      <c r="C3803" s="26" t="s">
        <v>4462</v>
      </c>
      <c r="D3803" s="27">
        <v>2300</v>
      </c>
      <c r="E3803" s="24"/>
      <c r="F3803" s="24"/>
      <c r="G3803" s="27" t="s">
        <v>34</v>
      </c>
    </row>
    <row r="3804" spans="3:7" x14ac:dyDescent="0.25">
      <c r="C3804" s="26" t="s">
        <v>4461</v>
      </c>
      <c r="D3804" s="27">
        <v>2395</v>
      </c>
      <c r="E3804" s="24"/>
      <c r="F3804" s="24"/>
      <c r="G3804" s="27" t="s">
        <v>34</v>
      </c>
    </row>
    <row r="3805" spans="3:7" x14ac:dyDescent="0.25">
      <c r="C3805" s="26" t="s">
        <v>4460</v>
      </c>
      <c r="D3805" s="27">
        <v>2389</v>
      </c>
      <c r="E3805" s="24"/>
      <c r="F3805" s="24"/>
      <c r="G3805" s="27" t="s">
        <v>34</v>
      </c>
    </row>
    <row r="3806" spans="3:7" x14ac:dyDescent="0.25">
      <c r="C3806" s="26" t="s">
        <v>4459</v>
      </c>
      <c r="D3806" s="27">
        <v>2329</v>
      </c>
      <c r="E3806" s="24"/>
      <c r="F3806" s="24"/>
      <c r="G3806" s="27" t="s">
        <v>34</v>
      </c>
    </row>
    <row r="3807" spans="3:7" x14ac:dyDescent="0.25">
      <c r="C3807" s="26" t="s">
        <v>4458</v>
      </c>
      <c r="D3807" s="27">
        <v>3680</v>
      </c>
      <c r="E3807" s="24"/>
      <c r="F3807" s="24"/>
      <c r="G3807" s="27" t="s">
        <v>37</v>
      </c>
    </row>
    <row r="3808" spans="3:7" x14ac:dyDescent="0.25">
      <c r="C3808" s="26" t="s">
        <v>4457</v>
      </c>
      <c r="D3808" s="27">
        <v>2131</v>
      </c>
      <c r="E3808" s="24"/>
      <c r="F3808" s="24"/>
      <c r="G3808" s="27" t="s">
        <v>34</v>
      </c>
    </row>
    <row r="3809" spans="3:7" x14ac:dyDescent="0.25">
      <c r="C3809" s="26" t="s">
        <v>4456</v>
      </c>
      <c r="D3809" s="27">
        <v>3542</v>
      </c>
      <c r="E3809" s="24"/>
      <c r="F3809" s="24"/>
      <c r="G3809" s="27" t="s">
        <v>37</v>
      </c>
    </row>
    <row r="3810" spans="3:7" x14ac:dyDescent="0.25">
      <c r="C3810" s="26" t="s">
        <v>4455</v>
      </c>
      <c r="D3810" s="27">
        <v>2678</v>
      </c>
      <c r="E3810" s="24"/>
      <c r="F3810" s="24"/>
      <c r="G3810" s="27" t="s">
        <v>34</v>
      </c>
    </row>
    <row r="3811" spans="3:7" x14ac:dyDescent="0.25">
      <c r="C3811" s="26" t="s">
        <v>4454</v>
      </c>
      <c r="D3811" s="27">
        <v>2545</v>
      </c>
      <c r="E3811" s="24"/>
      <c r="F3811" s="24"/>
      <c r="G3811" s="27" t="s">
        <v>34</v>
      </c>
    </row>
    <row r="3812" spans="3:7" x14ac:dyDescent="0.25">
      <c r="C3812" s="26" t="s">
        <v>4453</v>
      </c>
      <c r="D3812" s="27">
        <v>3294</v>
      </c>
      <c r="E3812" s="24"/>
      <c r="F3812" s="24"/>
      <c r="G3812" s="27" t="s">
        <v>37</v>
      </c>
    </row>
    <row r="3813" spans="3:7" x14ac:dyDescent="0.25">
      <c r="C3813" s="26" t="s">
        <v>4452</v>
      </c>
      <c r="D3813" s="27">
        <v>2268</v>
      </c>
      <c r="E3813" s="24"/>
      <c r="F3813" s="24"/>
      <c r="G3813" s="27" t="s">
        <v>34</v>
      </c>
    </row>
    <row r="3814" spans="3:7" x14ac:dyDescent="0.25">
      <c r="C3814" s="26" t="s">
        <v>4451</v>
      </c>
      <c r="D3814" s="27">
        <v>780</v>
      </c>
      <c r="E3814" s="24"/>
      <c r="F3814" s="24"/>
      <c r="G3814" s="27" t="s">
        <v>38</v>
      </c>
    </row>
    <row r="3815" spans="3:7" x14ac:dyDescent="0.25">
      <c r="C3815" s="26" t="s">
        <v>4450</v>
      </c>
      <c r="D3815" s="27">
        <v>2527</v>
      </c>
      <c r="E3815" s="24"/>
      <c r="F3815" s="24"/>
      <c r="G3815" s="27" t="s">
        <v>34</v>
      </c>
    </row>
    <row r="3816" spans="3:7" x14ac:dyDescent="0.25">
      <c r="C3816" s="26" t="s">
        <v>4449</v>
      </c>
      <c r="D3816" s="27">
        <v>2398</v>
      </c>
      <c r="E3816" s="24"/>
      <c r="F3816" s="24"/>
      <c r="G3816" s="27" t="s">
        <v>34</v>
      </c>
    </row>
    <row r="3817" spans="3:7" x14ac:dyDescent="0.25">
      <c r="C3817" s="26" t="s">
        <v>4448</v>
      </c>
      <c r="D3817" s="27">
        <v>2256</v>
      </c>
      <c r="E3817" s="24"/>
      <c r="F3817" s="24"/>
      <c r="G3817" s="27" t="s">
        <v>34</v>
      </c>
    </row>
    <row r="3818" spans="3:7" x14ac:dyDescent="0.25">
      <c r="C3818" s="26" t="s">
        <v>4447</v>
      </c>
      <c r="D3818" s="27">
        <v>2416</v>
      </c>
      <c r="E3818" s="24"/>
      <c r="F3818" s="24"/>
      <c r="G3818" s="27" t="s">
        <v>34</v>
      </c>
    </row>
    <row r="3819" spans="3:7" x14ac:dyDescent="0.25">
      <c r="C3819" s="26" t="s">
        <v>4446</v>
      </c>
      <c r="D3819" s="27">
        <v>4131</v>
      </c>
      <c r="E3819" s="24"/>
      <c r="F3819" s="24"/>
      <c r="G3819" s="27" t="s">
        <v>37</v>
      </c>
    </row>
    <row r="3820" spans="3:7" x14ac:dyDescent="0.25">
      <c r="C3820" s="26" t="s">
        <v>4445</v>
      </c>
      <c r="D3820" s="27">
        <v>2634</v>
      </c>
      <c r="E3820" s="24"/>
      <c r="F3820" s="24"/>
      <c r="G3820" s="27" t="s">
        <v>34</v>
      </c>
    </row>
    <row r="3821" spans="3:7" x14ac:dyDescent="0.25">
      <c r="C3821" s="26" t="s">
        <v>4444</v>
      </c>
      <c r="D3821" s="27">
        <v>2378</v>
      </c>
      <c r="E3821" s="24"/>
      <c r="F3821" s="24"/>
      <c r="G3821" s="27" t="s">
        <v>34</v>
      </c>
    </row>
    <row r="3822" spans="3:7" x14ac:dyDescent="0.25">
      <c r="C3822" s="26" t="s">
        <v>4443</v>
      </c>
      <c r="D3822" s="27">
        <v>3053</v>
      </c>
      <c r="E3822" s="24"/>
      <c r="F3822" s="24"/>
      <c r="G3822" s="27" t="s">
        <v>37</v>
      </c>
    </row>
    <row r="3823" spans="3:7" x14ac:dyDescent="0.25">
      <c r="C3823" s="26" t="s">
        <v>4442</v>
      </c>
      <c r="D3823" s="27">
        <v>4015</v>
      </c>
      <c r="E3823" s="24"/>
      <c r="F3823" s="24"/>
      <c r="G3823" s="27" t="s">
        <v>37</v>
      </c>
    </row>
    <row r="3824" spans="3:7" x14ac:dyDescent="0.25">
      <c r="C3824" s="26" t="s">
        <v>4441</v>
      </c>
      <c r="D3824" s="27">
        <v>1999</v>
      </c>
      <c r="E3824" s="24"/>
      <c r="F3824" s="24"/>
      <c r="G3824" s="27" t="s">
        <v>36</v>
      </c>
    </row>
    <row r="3825" spans="3:7" x14ac:dyDescent="0.25">
      <c r="C3825" s="26" t="s">
        <v>4440</v>
      </c>
      <c r="D3825" s="27">
        <v>1840</v>
      </c>
      <c r="E3825" s="24"/>
      <c r="F3825" s="24"/>
      <c r="G3825" s="27" t="s">
        <v>36</v>
      </c>
    </row>
    <row r="3826" spans="3:7" x14ac:dyDescent="0.25">
      <c r="C3826" s="26" t="s">
        <v>4439</v>
      </c>
      <c r="D3826" s="27">
        <v>2776</v>
      </c>
      <c r="E3826" s="24"/>
      <c r="F3826" s="24"/>
      <c r="G3826" s="27" t="s">
        <v>34</v>
      </c>
    </row>
    <row r="3827" spans="3:7" x14ac:dyDescent="0.25">
      <c r="C3827" s="26" t="s">
        <v>4438</v>
      </c>
      <c r="D3827" s="27">
        <v>1821</v>
      </c>
      <c r="E3827" s="24"/>
      <c r="F3827" s="24"/>
      <c r="G3827" s="27" t="s">
        <v>36</v>
      </c>
    </row>
    <row r="3828" spans="3:7" x14ac:dyDescent="0.25">
      <c r="C3828" s="26" t="s">
        <v>4437</v>
      </c>
      <c r="D3828" s="27">
        <v>1156</v>
      </c>
      <c r="E3828" s="24"/>
      <c r="F3828" s="24"/>
      <c r="G3828" s="27" t="s">
        <v>35</v>
      </c>
    </row>
    <row r="3829" spans="3:7" x14ac:dyDescent="0.25">
      <c r="C3829" s="26" t="s">
        <v>4436</v>
      </c>
      <c r="D3829" s="27">
        <v>1803</v>
      </c>
      <c r="E3829" s="24"/>
      <c r="F3829" s="24"/>
      <c r="G3829" s="27" t="s">
        <v>36</v>
      </c>
    </row>
    <row r="3830" spans="3:7" x14ac:dyDescent="0.25">
      <c r="C3830" s="26" t="s">
        <v>4435</v>
      </c>
      <c r="D3830" s="27">
        <v>2214</v>
      </c>
      <c r="E3830" s="24"/>
      <c r="F3830" s="24"/>
      <c r="G3830" s="27" t="s">
        <v>34</v>
      </c>
    </row>
    <row r="3831" spans="3:7" x14ac:dyDescent="0.25">
      <c r="C3831" s="26" t="s">
        <v>4434</v>
      </c>
      <c r="D3831" s="27">
        <v>1339</v>
      </c>
      <c r="E3831" s="24"/>
      <c r="F3831" s="24"/>
      <c r="G3831" s="27" t="s">
        <v>35</v>
      </c>
    </row>
    <row r="3832" spans="3:7" x14ac:dyDescent="0.25">
      <c r="C3832" s="26" t="s">
        <v>4433</v>
      </c>
      <c r="D3832" s="27">
        <v>1652</v>
      </c>
      <c r="E3832" s="24"/>
      <c r="F3832" s="24"/>
      <c r="G3832" s="27" t="s">
        <v>36</v>
      </c>
    </row>
    <row r="3833" spans="3:7" x14ac:dyDescent="0.25">
      <c r="C3833" s="26" t="s">
        <v>4432</v>
      </c>
      <c r="D3833" s="27">
        <v>1927</v>
      </c>
      <c r="E3833" s="24"/>
      <c r="F3833" s="24"/>
      <c r="G3833" s="27" t="s">
        <v>36</v>
      </c>
    </row>
    <row r="3834" spans="3:7" x14ac:dyDescent="0.25">
      <c r="C3834" s="26" t="s">
        <v>4431</v>
      </c>
      <c r="D3834" s="27">
        <v>2075</v>
      </c>
      <c r="E3834" s="24"/>
      <c r="F3834" s="24"/>
      <c r="G3834" s="27" t="s">
        <v>36</v>
      </c>
    </row>
    <row r="3835" spans="3:7" x14ac:dyDescent="0.25">
      <c r="C3835" s="26" t="s">
        <v>4430</v>
      </c>
      <c r="D3835" s="27">
        <v>2373</v>
      </c>
      <c r="E3835" s="24"/>
      <c r="F3835" s="24"/>
      <c r="G3835" s="27" t="s">
        <v>34</v>
      </c>
    </row>
    <row r="3836" spans="3:7" x14ac:dyDescent="0.25">
      <c r="C3836" s="26" t="s">
        <v>4429</v>
      </c>
      <c r="D3836" s="27">
        <v>2487</v>
      </c>
      <c r="E3836" s="24"/>
      <c r="F3836" s="24"/>
      <c r="G3836" s="27" t="s">
        <v>34</v>
      </c>
    </row>
    <row r="3837" spans="3:7" x14ac:dyDescent="0.25">
      <c r="C3837" s="26" t="s">
        <v>4428</v>
      </c>
      <c r="D3837" s="27">
        <v>1174</v>
      </c>
      <c r="E3837" s="24"/>
      <c r="F3837" s="24"/>
      <c r="G3837" s="27" t="s">
        <v>35</v>
      </c>
    </row>
    <row r="3838" spans="3:7" x14ac:dyDescent="0.25">
      <c r="C3838" s="26" t="s">
        <v>4427</v>
      </c>
      <c r="D3838" s="27">
        <v>2355</v>
      </c>
      <c r="E3838" s="24"/>
      <c r="F3838" s="24"/>
      <c r="G3838" s="27" t="s">
        <v>34</v>
      </c>
    </row>
    <row r="3839" spans="3:7" x14ac:dyDescent="0.25">
      <c r="C3839" s="26" t="s">
        <v>4426</v>
      </c>
      <c r="D3839" s="27">
        <v>2400</v>
      </c>
      <c r="E3839" s="24"/>
      <c r="F3839" s="24"/>
      <c r="G3839" s="27" t="s">
        <v>34</v>
      </c>
    </row>
    <row r="3840" spans="3:7" x14ac:dyDescent="0.25">
      <c r="C3840" s="26" t="s">
        <v>4425</v>
      </c>
      <c r="D3840" s="27">
        <v>1523</v>
      </c>
      <c r="E3840" s="24"/>
      <c r="F3840" s="24"/>
      <c r="G3840" s="27" t="s">
        <v>36</v>
      </c>
    </row>
    <row r="3841" spans="3:7" x14ac:dyDescent="0.25">
      <c r="C3841" s="26" t="s">
        <v>4424</v>
      </c>
      <c r="D3841" s="27">
        <v>2961</v>
      </c>
      <c r="E3841" s="24"/>
      <c r="F3841" s="24"/>
      <c r="G3841" s="27" t="s">
        <v>34</v>
      </c>
    </row>
    <row r="3842" spans="3:7" x14ac:dyDescent="0.25">
      <c r="C3842" s="26" t="s">
        <v>4423</v>
      </c>
      <c r="D3842" s="27">
        <v>2399</v>
      </c>
      <c r="E3842" s="24"/>
      <c r="F3842" s="24"/>
      <c r="G3842" s="27" t="s">
        <v>34</v>
      </c>
    </row>
    <row r="3843" spans="3:7" x14ac:dyDescent="0.25">
      <c r="C3843" s="26" t="s">
        <v>4422</v>
      </c>
      <c r="D3843" s="27">
        <v>1972</v>
      </c>
      <c r="E3843" s="24"/>
      <c r="F3843" s="24"/>
      <c r="G3843" s="27" t="s">
        <v>36</v>
      </c>
    </row>
    <row r="3844" spans="3:7" x14ac:dyDescent="0.25">
      <c r="C3844" s="26" t="s">
        <v>4421</v>
      </c>
      <c r="D3844" s="27">
        <v>2850</v>
      </c>
      <c r="E3844" s="24"/>
      <c r="F3844" s="24"/>
      <c r="G3844" s="27" t="s">
        <v>34</v>
      </c>
    </row>
    <row r="3845" spans="3:7" x14ac:dyDescent="0.25">
      <c r="C3845" s="26" t="s">
        <v>4420</v>
      </c>
      <c r="D3845" s="27">
        <v>1993</v>
      </c>
      <c r="E3845" s="24"/>
      <c r="F3845" s="24"/>
      <c r="G3845" s="27" t="s">
        <v>36</v>
      </c>
    </row>
    <row r="3846" spans="3:7" x14ac:dyDescent="0.25">
      <c r="C3846" s="26" t="s">
        <v>4419</v>
      </c>
      <c r="D3846" s="27">
        <v>1644</v>
      </c>
      <c r="E3846" s="24"/>
      <c r="F3846" s="24"/>
      <c r="G3846" s="27" t="s">
        <v>36</v>
      </c>
    </row>
    <row r="3847" spans="3:7" x14ac:dyDescent="0.25">
      <c r="C3847" s="26" t="s">
        <v>4418</v>
      </c>
      <c r="D3847" s="27">
        <v>2359</v>
      </c>
      <c r="E3847" s="24"/>
      <c r="F3847" s="24"/>
      <c r="G3847" s="27" t="s">
        <v>34</v>
      </c>
    </row>
    <row r="3848" spans="3:7" x14ac:dyDescent="0.25">
      <c r="C3848" s="26" t="s">
        <v>4417</v>
      </c>
      <c r="D3848" s="27">
        <v>2814</v>
      </c>
      <c r="E3848" s="24"/>
      <c r="F3848" s="24">
        <v>-5</v>
      </c>
      <c r="G3848" s="27" t="s">
        <v>34</v>
      </c>
    </row>
    <row r="3849" spans="3:7" x14ac:dyDescent="0.25">
      <c r="C3849" s="26" t="s">
        <v>4416</v>
      </c>
      <c r="D3849" s="27">
        <v>2369</v>
      </c>
      <c r="E3849" s="24"/>
      <c r="F3849" s="24"/>
      <c r="G3849" s="27" t="s">
        <v>34</v>
      </c>
    </row>
    <row r="3850" spans="3:7" x14ac:dyDescent="0.25">
      <c r="C3850" s="26" t="s">
        <v>4415</v>
      </c>
      <c r="D3850" s="27">
        <v>2388</v>
      </c>
      <c r="E3850" s="24"/>
      <c r="F3850" s="24"/>
      <c r="G3850" s="27" t="s">
        <v>34</v>
      </c>
    </row>
    <row r="3851" spans="3:7" x14ac:dyDescent="0.25">
      <c r="C3851" s="26" t="s">
        <v>4414</v>
      </c>
      <c r="D3851" s="27">
        <v>2267</v>
      </c>
      <c r="E3851" s="24"/>
      <c r="F3851" s="24"/>
      <c r="G3851" s="27" t="s">
        <v>34</v>
      </c>
    </row>
    <row r="3852" spans="3:7" x14ac:dyDescent="0.25">
      <c r="C3852" s="26" t="s">
        <v>4413</v>
      </c>
      <c r="D3852" s="27">
        <v>1936</v>
      </c>
      <c r="E3852" s="24"/>
      <c r="F3852" s="24"/>
      <c r="G3852" s="27" t="s">
        <v>36</v>
      </c>
    </row>
    <row r="3853" spans="3:7" x14ac:dyDescent="0.25">
      <c r="C3853" s="26" t="s">
        <v>4412</v>
      </c>
      <c r="D3853" s="27">
        <v>2425</v>
      </c>
      <c r="E3853" s="24"/>
      <c r="F3853" s="24"/>
      <c r="G3853" s="27" t="s">
        <v>34</v>
      </c>
    </row>
    <row r="3854" spans="3:7" x14ac:dyDescent="0.25">
      <c r="C3854" s="26" t="s">
        <v>4411</v>
      </c>
      <c r="D3854" s="27">
        <v>1412</v>
      </c>
      <c r="E3854" s="24"/>
      <c r="F3854" s="24"/>
      <c r="G3854" s="27" t="s">
        <v>36</v>
      </c>
    </row>
    <row r="3855" spans="3:7" x14ac:dyDescent="0.25">
      <c r="C3855" s="26" t="s">
        <v>4410</v>
      </c>
      <c r="D3855" s="27">
        <v>939</v>
      </c>
      <c r="E3855" s="24"/>
      <c r="F3855" s="24"/>
      <c r="G3855" s="27" t="s">
        <v>35</v>
      </c>
    </row>
    <row r="3856" spans="3:7" x14ac:dyDescent="0.25">
      <c r="C3856" s="26" t="s">
        <v>4409</v>
      </c>
      <c r="D3856" s="27">
        <v>2378</v>
      </c>
      <c r="E3856" s="24"/>
      <c r="F3856" s="24"/>
      <c r="G3856" s="27" t="s">
        <v>34</v>
      </c>
    </row>
    <row r="3857" spans="3:7" x14ac:dyDescent="0.25">
      <c r="C3857" s="26" t="s">
        <v>4408</v>
      </c>
      <c r="D3857" s="27">
        <v>1355</v>
      </c>
      <c r="E3857" s="24"/>
      <c r="F3857" s="24"/>
      <c r="G3857" s="27" t="s">
        <v>35</v>
      </c>
    </row>
    <row r="3858" spans="3:7" x14ac:dyDescent="0.25">
      <c r="C3858" s="26" t="s">
        <v>4407</v>
      </c>
      <c r="D3858" s="27">
        <v>2865</v>
      </c>
      <c r="E3858" s="24"/>
      <c r="F3858" s="24"/>
      <c r="G3858" s="27" t="s">
        <v>34</v>
      </c>
    </row>
    <row r="3859" spans="3:7" x14ac:dyDescent="0.25">
      <c r="C3859" s="26" t="s">
        <v>4406</v>
      </c>
      <c r="D3859" s="27">
        <v>2013</v>
      </c>
      <c r="E3859" s="24"/>
      <c r="F3859" s="24"/>
      <c r="G3859" s="27" t="s">
        <v>36</v>
      </c>
    </row>
    <row r="3860" spans="3:7" x14ac:dyDescent="0.25">
      <c r="C3860" s="26" t="s">
        <v>4405</v>
      </c>
      <c r="D3860" s="27">
        <v>2393</v>
      </c>
      <c r="E3860" s="24"/>
      <c r="F3860" s="24"/>
      <c r="G3860" s="27" t="s">
        <v>34</v>
      </c>
    </row>
    <row r="3861" spans="3:7" x14ac:dyDescent="0.25">
      <c r="C3861" s="26" t="s">
        <v>4404</v>
      </c>
      <c r="D3861" s="27">
        <v>1899</v>
      </c>
      <c r="E3861" s="24"/>
      <c r="F3861" s="24"/>
      <c r="G3861" s="27" t="s">
        <v>36</v>
      </c>
    </row>
    <row r="3862" spans="3:7" x14ac:dyDescent="0.25">
      <c r="C3862" s="26" t="s">
        <v>4403</v>
      </c>
      <c r="D3862" s="27">
        <v>1791</v>
      </c>
      <c r="E3862" s="24"/>
      <c r="F3862" s="24"/>
      <c r="G3862" s="27" t="s">
        <v>36</v>
      </c>
    </row>
    <row r="3863" spans="3:7" x14ac:dyDescent="0.25">
      <c r="C3863" s="26" t="s">
        <v>4402</v>
      </c>
      <c r="D3863" s="27">
        <v>2373</v>
      </c>
      <c r="E3863" s="24"/>
      <c r="F3863" s="24"/>
      <c r="G3863" s="27" t="s">
        <v>34</v>
      </c>
    </row>
    <row r="3864" spans="3:7" x14ac:dyDescent="0.25">
      <c r="C3864" s="26" t="s">
        <v>4401</v>
      </c>
      <c r="D3864" s="27">
        <v>2745</v>
      </c>
      <c r="E3864" s="24"/>
      <c r="F3864" s="24"/>
      <c r="G3864" s="27" t="s">
        <v>34</v>
      </c>
    </row>
    <row r="3865" spans="3:7" x14ac:dyDescent="0.25">
      <c r="C3865" s="26" t="s">
        <v>4400</v>
      </c>
      <c r="D3865" s="27">
        <v>2411</v>
      </c>
      <c r="E3865" s="24"/>
      <c r="F3865" s="24"/>
      <c r="G3865" s="27" t="s">
        <v>34</v>
      </c>
    </row>
    <row r="3866" spans="3:7" x14ac:dyDescent="0.25">
      <c r="C3866" s="26" t="s">
        <v>4399</v>
      </c>
      <c r="D3866" s="27">
        <v>2711</v>
      </c>
      <c r="E3866" s="24"/>
      <c r="F3866" s="24"/>
      <c r="G3866" s="27" t="s">
        <v>34</v>
      </c>
    </row>
    <row r="3867" spans="3:7" x14ac:dyDescent="0.25">
      <c r="C3867" s="26" t="s">
        <v>4398</v>
      </c>
      <c r="D3867" s="27">
        <v>1325</v>
      </c>
      <c r="E3867" s="24"/>
      <c r="F3867" s="24"/>
      <c r="G3867" s="27" t="s">
        <v>35</v>
      </c>
    </row>
    <row r="3868" spans="3:7" x14ac:dyDescent="0.25">
      <c r="C3868" s="26" t="s">
        <v>4397</v>
      </c>
      <c r="D3868" s="27">
        <v>2673</v>
      </c>
      <c r="E3868" s="24"/>
      <c r="F3868" s="24"/>
      <c r="G3868" s="27" t="s">
        <v>34</v>
      </c>
    </row>
    <row r="3869" spans="3:7" x14ac:dyDescent="0.25">
      <c r="C3869" s="26" t="s">
        <v>4396</v>
      </c>
      <c r="D3869" s="27">
        <v>2388</v>
      </c>
      <c r="E3869" s="24"/>
      <c r="F3869" s="24"/>
      <c r="G3869" s="27" t="s">
        <v>34</v>
      </c>
    </row>
    <row r="3870" spans="3:7" x14ac:dyDescent="0.25">
      <c r="C3870" s="26" t="s">
        <v>4395</v>
      </c>
      <c r="D3870" s="27">
        <v>1310</v>
      </c>
      <c r="E3870" s="24"/>
      <c r="F3870" s="24"/>
      <c r="G3870" s="27" t="s">
        <v>35</v>
      </c>
    </row>
    <row r="3871" spans="3:7" x14ac:dyDescent="0.25">
      <c r="C3871" s="26" t="s">
        <v>4394</v>
      </c>
      <c r="D3871" s="27">
        <v>1865</v>
      </c>
      <c r="E3871" s="24"/>
      <c r="F3871" s="24"/>
      <c r="G3871" s="27" t="s">
        <v>36</v>
      </c>
    </row>
    <row r="3872" spans="3:7" x14ac:dyDescent="0.25">
      <c r="C3872" s="26" t="s">
        <v>4393</v>
      </c>
      <c r="D3872" s="27">
        <v>1363</v>
      </c>
      <c r="E3872" s="24"/>
      <c r="F3872" s="24"/>
      <c r="G3872" s="27" t="s">
        <v>35</v>
      </c>
    </row>
    <row r="3873" spans="3:7" x14ac:dyDescent="0.25">
      <c r="C3873" s="26" t="s">
        <v>4392</v>
      </c>
      <c r="D3873" s="27">
        <v>3057</v>
      </c>
      <c r="E3873" s="24"/>
      <c r="F3873" s="24"/>
      <c r="G3873" s="27" t="s">
        <v>37</v>
      </c>
    </row>
    <row r="3874" spans="3:7" x14ac:dyDescent="0.25">
      <c r="C3874" s="26" t="s">
        <v>4391</v>
      </c>
      <c r="D3874" s="27">
        <v>2767</v>
      </c>
      <c r="E3874" s="24"/>
      <c r="F3874" s="24"/>
      <c r="G3874" s="27" t="s">
        <v>34</v>
      </c>
    </row>
    <row r="3875" spans="3:7" x14ac:dyDescent="0.25">
      <c r="C3875" s="26" t="s">
        <v>4390</v>
      </c>
      <c r="D3875" s="27">
        <v>2736</v>
      </c>
      <c r="E3875" s="24"/>
      <c r="F3875" s="24"/>
      <c r="G3875" s="27" t="s">
        <v>34</v>
      </c>
    </row>
    <row r="3876" spans="3:7" x14ac:dyDescent="0.25">
      <c r="C3876" s="26" t="s">
        <v>4389</v>
      </c>
      <c r="D3876" s="27">
        <v>1546</v>
      </c>
      <c r="E3876" s="24"/>
      <c r="F3876" s="24"/>
      <c r="G3876" s="27" t="s">
        <v>36</v>
      </c>
    </row>
    <row r="3877" spans="3:7" x14ac:dyDescent="0.25">
      <c r="C3877" s="26" t="s">
        <v>4388</v>
      </c>
      <c r="D3877" s="27">
        <v>989</v>
      </c>
      <c r="E3877" s="24"/>
      <c r="F3877" s="24"/>
      <c r="G3877" s="27" t="s">
        <v>35</v>
      </c>
    </row>
    <row r="3878" spans="3:7" x14ac:dyDescent="0.25">
      <c r="C3878" s="26" t="s">
        <v>4387</v>
      </c>
      <c r="D3878" s="27">
        <v>1107</v>
      </c>
      <c r="E3878" s="24"/>
      <c r="F3878" s="24"/>
      <c r="G3878" s="27" t="s">
        <v>35</v>
      </c>
    </row>
    <row r="3879" spans="3:7" x14ac:dyDescent="0.25">
      <c r="C3879" s="26" t="s">
        <v>4386</v>
      </c>
      <c r="D3879" s="27">
        <v>2124</v>
      </c>
      <c r="E3879" s="24"/>
      <c r="F3879" s="24"/>
      <c r="G3879" s="27" t="s">
        <v>34</v>
      </c>
    </row>
    <row r="3880" spans="3:7" x14ac:dyDescent="0.25">
      <c r="C3880" s="26" t="s">
        <v>4385</v>
      </c>
      <c r="D3880" s="27">
        <v>2619</v>
      </c>
      <c r="E3880" s="24"/>
      <c r="F3880" s="24"/>
      <c r="G3880" s="27" t="s">
        <v>34</v>
      </c>
    </row>
    <row r="3881" spans="3:7" x14ac:dyDescent="0.25">
      <c r="C3881" s="26" t="s">
        <v>4384</v>
      </c>
      <c r="D3881" s="27">
        <v>2541</v>
      </c>
      <c r="E3881" s="24"/>
      <c r="F3881" s="24"/>
      <c r="G3881" s="27" t="s">
        <v>34</v>
      </c>
    </row>
    <row r="3882" spans="3:7" x14ac:dyDescent="0.25">
      <c r="C3882" s="26" t="s">
        <v>4383</v>
      </c>
      <c r="D3882" s="27">
        <v>4411</v>
      </c>
      <c r="E3882" s="24"/>
      <c r="F3882" s="24"/>
      <c r="G3882" s="27" t="s">
        <v>37</v>
      </c>
    </row>
    <row r="3883" spans="3:7" x14ac:dyDescent="0.25">
      <c r="C3883" s="26" t="s">
        <v>4382</v>
      </c>
      <c r="D3883" s="27">
        <v>2639</v>
      </c>
      <c r="E3883" s="24"/>
      <c r="F3883" s="24"/>
      <c r="G3883" s="27" t="s">
        <v>34</v>
      </c>
    </row>
    <row r="3884" spans="3:7" x14ac:dyDescent="0.25">
      <c r="C3884" s="26" t="s">
        <v>4381</v>
      </c>
      <c r="D3884" s="27">
        <v>2428</v>
      </c>
      <c r="E3884" s="24"/>
      <c r="F3884" s="24"/>
      <c r="G3884" s="27" t="s">
        <v>34</v>
      </c>
    </row>
    <row r="3885" spans="3:7" x14ac:dyDescent="0.25">
      <c r="C3885" s="26" t="s">
        <v>4380</v>
      </c>
      <c r="D3885" s="27">
        <v>2928</v>
      </c>
      <c r="E3885" s="24"/>
      <c r="F3885" s="24"/>
      <c r="G3885" s="27" t="s">
        <v>34</v>
      </c>
    </row>
    <row r="3886" spans="3:7" x14ac:dyDescent="0.25">
      <c r="C3886" s="26" t="s">
        <v>4379</v>
      </c>
      <c r="D3886" s="27">
        <v>2684</v>
      </c>
      <c r="E3886" s="24"/>
      <c r="F3886" s="24"/>
      <c r="G3886" s="27" t="s">
        <v>34</v>
      </c>
    </row>
    <row r="3887" spans="3:7" x14ac:dyDescent="0.25">
      <c r="C3887" s="26" t="s">
        <v>4378</v>
      </c>
      <c r="D3887" s="27">
        <v>2871</v>
      </c>
      <c r="E3887" s="24"/>
      <c r="F3887" s="24"/>
      <c r="G3887" s="27" t="s">
        <v>34</v>
      </c>
    </row>
    <row r="3888" spans="3:7" x14ac:dyDescent="0.25">
      <c r="C3888" s="26" t="s">
        <v>4377</v>
      </c>
      <c r="D3888" s="27">
        <v>1284</v>
      </c>
      <c r="E3888" s="24"/>
      <c r="F3888" s="24"/>
      <c r="G3888" s="27" t="s">
        <v>35</v>
      </c>
    </row>
    <row r="3889" spans="3:7" x14ac:dyDescent="0.25">
      <c r="C3889" s="26" t="s">
        <v>4376</v>
      </c>
      <c r="D3889" s="27">
        <v>3106</v>
      </c>
      <c r="E3889" s="24"/>
      <c r="F3889" s="24"/>
      <c r="G3889" s="27" t="s">
        <v>37</v>
      </c>
    </row>
    <row r="3890" spans="3:7" x14ac:dyDescent="0.25">
      <c r="C3890" s="26" t="s">
        <v>4375</v>
      </c>
      <c r="D3890" s="27">
        <v>2388</v>
      </c>
      <c r="E3890" s="24"/>
      <c r="F3890" s="24"/>
      <c r="G3890" s="27" t="s">
        <v>34</v>
      </c>
    </row>
    <row r="3891" spans="3:7" x14ac:dyDescent="0.25">
      <c r="C3891" s="26" t="s">
        <v>4374</v>
      </c>
      <c r="D3891" s="27">
        <v>2427</v>
      </c>
      <c r="E3891" s="24"/>
      <c r="F3891" s="24"/>
      <c r="G3891" s="27" t="s">
        <v>34</v>
      </c>
    </row>
    <row r="3892" spans="3:7" x14ac:dyDescent="0.25">
      <c r="C3892" s="26" t="s">
        <v>4373</v>
      </c>
      <c r="D3892" s="27">
        <v>2258</v>
      </c>
      <c r="E3892" s="24"/>
      <c r="F3892" s="24"/>
      <c r="G3892" s="27" t="s">
        <v>34</v>
      </c>
    </row>
    <row r="3893" spans="3:7" x14ac:dyDescent="0.25">
      <c r="C3893" s="26" t="s">
        <v>4372</v>
      </c>
      <c r="D3893" s="27">
        <v>1754</v>
      </c>
      <c r="E3893" s="24"/>
      <c r="F3893" s="24"/>
      <c r="G3893" s="27" t="s">
        <v>36</v>
      </c>
    </row>
    <row r="3894" spans="3:7" x14ac:dyDescent="0.25">
      <c r="C3894" s="26" t="s">
        <v>4371</v>
      </c>
      <c r="D3894" s="27">
        <v>1130</v>
      </c>
      <c r="E3894" s="24"/>
      <c r="F3894" s="24"/>
      <c r="G3894" s="27" t="s">
        <v>35</v>
      </c>
    </row>
    <row r="3895" spans="3:7" x14ac:dyDescent="0.25">
      <c r="C3895" s="26" t="s">
        <v>4370</v>
      </c>
      <c r="D3895" s="27">
        <v>1014</v>
      </c>
      <c r="E3895" s="24"/>
      <c r="F3895" s="24"/>
      <c r="G3895" s="27" t="s">
        <v>35</v>
      </c>
    </row>
    <row r="3896" spans="3:7" x14ac:dyDescent="0.25">
      <c r="C3896" s="26" t="s">
        <v>4369</v>
      </c>
      <c r="D3896" s="27">
        <v>780</v>
      </c>
      <c r="E3896" s="24"/>
      <c r="F3896" s="24"/>
      <c r="G3896" s="27" t="s">
        <v>38</v>
      </c>
    </row>
    <row r="3897" spans="3:7" x14ac:dyDescent="0.25">
      <c r="C3897" s="26" t="s">
        <v>4368</v>
      </c>
      <c r="D3897" s="27">
        <v>1522</v>
      </c>
      <c r="E3897" s="24"/>
      <c r="F3897" s="24"/>
      <c r="G3897" s="27" t="s">
        <v>36</v>
      </c>
    </row>
    <row r="3898" spans="3:7" x14ac:dyDescent="0.25">
      <c r="C3898" s="26" t="s">
        <v>4367</v>
      </c>
      <c r="D3898" s="27">
        <v>1919</v>
      </c>
      <c r="E3898" s="24"/>
      <c r="F3898" s="24"/>
      <c r="G3898" s="27" t="s">
        <v>36</v>
      </c>
    </row>
    <row r="3899" spans="3:7" x14ac:dyDescent="0.25">
      <c r="C3899" s="26" t="s">
        <v>4366</v>
      </c>
      <c r="D3899" s="27">
        <v>2924</v>
      </c>
      <c r="E3899" s="24"/>
      <c r="F3899" s="24"/>
      <c r="G3899" s="27" t="s">
        <v>34</v>
      </c>
    </row>
    <row r="3900" spans="3:7" x14ac:dyDescent="0.25">
      <c r="C3900" s="26" t="s">
        <v>4365</v>
      </c>
      <c r="D3900" s="27">
        <v>2503</v>
      </c>
      <c r="E3900" s="24"/>
      <c r="F3900" s="24"/>
      <c r="G3900" s="27" t="s">
        <v>34</v>
      </c>
    </row>
    <row r="3901" spans="3:7" x14ac:dyDescent="0.25">
      <c r="C3901" s="26" t="s">
        <v>4364</v>
      </c>
      <c r="D3901" s="27">
        <v>3461</v>
      </c>
      <c r="E3901" s="24"/>
      <c r="F3901" s="24"/>
      <c r="G3901" s="27" t="s">
        <v>37</v>
      </c>
    </row>
    <row r="3902" spans="3:7" x14ac:dyDescent="0.25">
      <c r="C3902" s="26" t="s">
        <v>4363</v>
      </c>
      <c r="D3902" s="27">
        <v>2388</v>
      </c>
      <c r="E3902" s="24"/>
      <c r="F3902" s="24"/>
      <c r="G3902" s="27" t="s">
        <v>34</v>
      </c>
    </row>
    <row r="3903" spans="3:7" x14ac:dyDescent="0.25">
      <c r="C3903" s="26" t="s">
        <v>4362</v>
      </c>
      <c r="D3903" s="27">
        <v>3835</v>
      </c>
      <c r="E3903" s="24"/>
      <c r="F3903" s="24"/>
      <c r="G3903" s="27" t="s">
        <v>37</v>
      </c>
    </row>
    <row r="3904" spans="3:7" x14ac:dyDescent="0.25">
      <c r="C3904" s="26" t="s">
        <v>4361</v>
      </c>
      <c r="D3904" s="27">
        <v>2862</v>
      </c>
      <c r="E3904" s="24"/>
      <c r="F3904" s="24"/>
      <c r="G3904" s="27" t="s">
        <v>34</v>
      </c>
    </row>
    <row r="3905" spans="3:7" x14ac:dyDescent="0.25">
      <c r="C3905" s="26" t="s">
        <v>4360</v>
      </c>
      <c r="D3905" s="27">
        <v>2455</v>
      </c>
      <c r="E3905" s="24"/>
      <c r="F3905" s="24"/>
      <c r="G3905" s="27" t="s">
        <v>34</v>
      </c>
    </row>
    <row r="3906" spans="3:7" x14ac:dyDescent="0.25">
      <c r="C3906" s="26" t="s">
        <v>4359</v>
      </c>
      <c r="D3906" s="27">
        <v>1154</v>
      </c>
      <c r="E3906" s="24"/>
      <c r="F3906" s="24"/>
      <c r="G3906" s="27" t="s">
        <v>35</v>
      </c>
    </row>
    <row r="3907" spans="3:7" x14ac:dyDescent="0.25">
      <c r="C3907" s="26" t="s">
        <v>4358</v>
      </c>
      <c r="D3907" s="27">
        <v>2432</v>
      </c>
      <c r="E3907" s="24"/>
      <c r="F3907" s="24"/>
      <c r="G3907" s="27" t="s">
        <v>34</v>
      </c>
    </row>
    <row r="3908" spans="3:7" x14ac:dyDescent="0.25">
      <c r="C3908" s="26" t="s">
        <v>4357</v>
      </c>
      <c r="D3908" s="27">
        <v>2267</v>
      </c>
      <c r="E3908" s="24"/>
      <c r="F3908" s="24"/>
      <c r="G3908" s="27" t="s">
        <v>34</v>
      </c>
    </row>
    <row r="3909" spans="3:7" x14ac:dyDescent="0.25">
      <c r="C3909" s="26" t="s">
        <v>4356</v>
      </c>
      <c r="D3909" s="27">
        <v>986</v>
      </c>
      <c r="E3909" s="24"/>
      <c r="F3909" s="24"/>
      <c r="G3909" s="27" t="s">
        <v>35</v>
      </c>
    </row>
    <row r="3910" spans="3:7" x14ac:dyDescent="0.25">
      <c r="C3910" s="26" t="s">
        <v>4355</v>
      </c>
      <c r="D3910" s="27">
        <v>3068</v>
      </c>
      <c r="E3910" s="24"/>
      <c r="F3910" s="24"/>
      <c r="G3910" s="27" t="s">
        <v>37</v>
      </c>
    </row>
    <row r="3911" spans="3:7" x14ac:dyDescent="0.25">
      <c r="C3911" s="26" t="s">
        <v>4354</v>
      </c>
      <c r="D3911" s="27">
        <v>816</v>
      </c>
      <c r="E3911" s="24"/>
      <c r="F3911" s="24"/>
      <c r="G3911" s="27" t="s">
        <v>38</v>
      </c>
    </row>
    <row r="3912" spans="3:7" x14ac:dyDescent="0.25">
      <c r="C3912" s="26" t="s">
        <v>4353</v>
      </c>
      <c r="D3912" s="27">
        <v>1978</v>
      </c>
      <c r="E3912" s="24"/>
      <c r="F3912" s="24"/>
      <c r="G3912" s="27" t="s">
        <v>36</v>
      </c>
    </row>
    <row r="3913" spans="3:7" x14ac:dyDescent="0.25">
      <c r="C3913" s="26" t="s">
        <v>4352</v>
      </c>
      <c r="D3913" s="27">
        <v>2482</v>
      </c>
      <c r="E3913" s="24"/>
      <c r="F3913" s="24"/>
      <c r="G3913" s="27" t="s">
        <v>34</v>
      </c>
    </row>
    <row r="3914" spans="3:7" x14ac:dyDescent="0.25">
      <c r="C3914" s="26" t="s">
        <v>4351</v>
      </c>
      <c r="D3914" s="27">
        <v>2801</v>
      </c>
      <c r="E3914" s="24"/>
      <c r="F3914" s="24"/>
      <c r="G3914" s="27" t="s">
        <v>34</v>
      </c>
    </row>
    <row r="3915" spans="3:7" x14ac:dyDescent="0.25">
      <c r="C3915" s="26" t="s">
        <v>4350</v>
      </c>
      <c r="D3915" s="27">
        <v>1980</v>
      </c>
      <c r="E3915" s="24"/>
      <c r="F3915" s="24"/>
      <c r="G3915" s="27" t="s">
        <v>36</v>
      </c>
    </row>
    <row r="3916" spans="3:7" x14ac:dyDescent="0.25">
      <c r="C3916" s="26" t="s">
        <v>4349</v>
      </c>
      <c r="D3916" s="27">
        <v>1253</v>
      </c>
      <c r="E3916" s="24"/>
      <c r="F3916" s="24"/>
      <c r="G3916" s="27" t="s">
        <v>35</v>
      </c>
    </row>
    <row r="3917" spans="3:7" x14ac:dyDescent="0.25">
      <c r="C3917" s="26" t="s">
        <v>4348</v>
      </c>
      <c r="D3917" s="27">
        <v>2453</v>
      </c>
      <c r="E3917" s="24"/>
      <c r="F3917" s="24"/>
      <c r="G3917" s="27" t="s">
        <v>34</v>
      </c>
    </row>
    <row r="3918" spans="3:7" x14ac:dyDescent="0.25">
      <c r="C3918" s="26" t="s">
        <v>4347</v>
      </c>
      <c r="D3918" s="27">
        <v>4369</v>
      </c>
      <c r="E3918" s="24"/>
      <c r="F3918" s="24"/>
      <c r="G3918" s="27" t="s">
        <v>37</v>
      </c>
    </row>
    <row r="3919" spans="3:7" x14ac:dyDescent="0.25">
      <c r="C3919" s="26" t="s">
        <v>4346</v>
      </c>
      <c r="D3919" s="27">
        <v>2364</v>
      </c>
      <c r="E3919" s="24"/>
      <c r="F3919" s="24"/>
      <c r="G3919" s="27" t="s">
        <v>34</v>
      </c>
    </row>
    <row r="3920" spans="3:7" x14ac:dyDescent="0.25">
      <c r="C3920" s="26" t="s">
        <v>4345</v>
      </c>
      <c r="D3920" s="27">
        <v>2389</v>
      </c>
      <c r="E3920" s="24"/>
      <c r="F3920" s="24"/>
      <c r="G3920" s="27" t="s">
        <v>34</v>
      </c>
    </row>
    <row r="3921" spans="3:7" x14ac:dyDescent="0.25">
      <c r="C3921" s="26" t="s">
        <v>4344</v>
      </c>
      <c r="D3921" s="27">
        <v>1216</v>
      </c>
      <c r="E3921" s="24"/>
      <c r="F3921" s="24"/>
      <c r="G3921" s="27" t="s">
        <v>35</v>
      </c>
    </row>
    <row r="3922" spans="3:7" x14ac:dyDescent="0.25">
      <c r="C3922" s="26" t="s">
        <v>4343</v>
      </c>
      <c r="D3922" s="27">
        <v>1844</v>
      </c>
      <c r="E3922" s="24"/>
      <c r="F3922" s="24"/>
      <c r="G3922" s="27" t="s">
        <v>36</v>
      </c>
    </row>
    <row r="3923" spans="3:7" x14ac:dyDescent="0.25">
      <c r="C3923" s="26" t="s">
        <v>4342</v>
      </c>
      <c r="D3923" s="27">
        <v>2251</v>
      </c>
      <c r="E3923" s="24"/>
      <c r="F3923" s="24"/>
      <c r="G3923" s="27" t="s">
        <v>34</v>
      </c>
    </row>
    <row r="3924" spans="3:7" x14ac:dyDescent="0.25">
      <c r="C3924" s="26" t="s">
        <v>4341</v>
      </c>
      <c r="D3924" s="27">
        <v>2885</v>
      </c>
      <c r="E3924" s="24"/>
      <c r="F3924" s="24"/>
      <c r="G3924" s="27" t="s">
        <v>34</v>
      </c>
    </row>
    <row r="3925" spans="3:7" x14ac:dyDescent="0.25">
      <c r="C3925" s="26" t="s">
        <v>4340</v>
      </c>
      <c r="D3925" s="27">
        <v>1201</v>
      </c>
      <c r="E3925" s="24"/>
      <c r="F3925" s="24"/>
      <c r="G3925" s="27" t="s">
        <v>35</v>
      </c>
    </row>
    <row r="3926" spans="3:7" x14ac:dyDescent="0.25">
      <c r="C3926" s="26" t="s">
        <v>4339</v>
      </c>
      <c r="D3926" s="27">
        <v>1549</v>
      </c>
      <c r="E3926" s="24"/>
      <c r="F3926" s="24"/>
      <c r="G3926" s="27" t="s">
        <v>36</v>
      </c>
    </row>
    <row r="3927" spans="3:7" x14ac:dyDescent="0.25">
      <c r="C3927" s="26" t="s">
        <v>4338</v>
      </c>
      <c r="D3927" s="27">
        <v>1841</v>
      </c>
      <c r="E3927" s="24"/>
      <c r="F3927" s="24"/>
      <c r="G3927" s="27" t="s">
        <v>36</v>
      </c>
    </row>
    <row r="3928" spans="3:7" x14ac:dyDescent="0.25">
      <c r="C3928" s="26" t="s">
        <v>4337</v>
      </c>
      <c r="D3928" s="27">
        <v>1475</v>
      </c>
      <c r="E3928" s="24"/>
      <c r="F3928" s="24"/>
      <c r="G3928" s="27" t="s">
        <v>36</v>
      </c>
    </row>
    <row r="3929" spans="3:7" x14ac:dyDescent="0.25">
      <c r="C3929" s="26" t="s">
        <v>4336</v>
      </c>
      <c r="D3929" s="27">
        <v>1218</v>
      </c>
      <c r="E3929" s="24"/>
      <c r="F3929" s="24"/>
      <c r="G3929" s="27" t="s">
        <v>35</v>
      </c>
    </row>
    <row r="3930" spans="3:7" x14ac:dyDescent="0.25">
      <c r="C3930" s="26" t="s">
        <v>4335</v>
      </c>
      <c r="D3930" s="27">
        <v>2623</v>
      </c>
      <c r="E3930" s="24"/>
      <c r="F3930" s="24"/>
      <c r="G3930" s="27" t="s">
        <v>34</v>
      </c>
    </row>
    <row r="3931" spans="3:7" x14ac:dyDescent="0.25">
      <c r="C3931" s="26" t="s">
        <v>4334</v>
      </c>
      <c r="D3931" s="27">
        <v>1103</v>
      </c>
      <c r="E3931" s="24"/>
      <c r="F3931" s="24"/>
      <c r="G3931" s="27" t="s">
        <v>35</v>
      </c>
    </row>
    <row r="3932" spans="3:7" x14ac:dyDescent="0.25">
      <c r="C3932" s="26" t="s">
        <v>4333</v>
      </c>
      <c r="D3932" s="27">
        <v>2341</v>
      </c>
      <c r="E3932" s="24"/>
      <c r="F3932" s="24"/>
      <c r="G3932" s="27" t="s">
        <v>34</v>
      </c>
    </row>
    <row r="3933" spans="3:7" x14ac:dyDescent="0.25">
      <c r="C3933" s="26" t="s">
        <v>4332</v>
      </c>
      <c r="D3933" s="27">
        <v>2628</v>
      </c>
      <c r="E3933" s="24"/>
      <c r="F3933" s="24"/>
      <c r="G3933" s="27" t="s">
        <v>34</v>
      </c>
    </row>
    <row r="3934" spans="3:7" x14ac:dyDescent="0.25">
      <c r="C3934" s="26" t="s">
        <v>4331</v>
      </c>
      <c r="D3934" s="27">
        <v>1685</v>
      </c>
      <c r="E3934" s="24"/>
      <c r="F3934" s="24"/>
      <c r="G3934" s="27" t="s">
        <v>36</v>
      </c>
    </row>
    <row r="3935" spans="3:7" x14ac:dyDescent="0.25">
      <c r="C3935" s="26" t="s">
        <v>4330</v>
      </c>
      <c r="D3935" s="27">
        <v>1217</v>
      </c>
      <c r="E3935" s="24"/>
      <c r="F3935" s="24"/>
      <c r="G3935" s="27" t="s">
        <v>35</v>
      </c>
    </row>
    <row r="3936" spans="3:7" x14ac:dyDescent="0.25">
      <c r="C3936" s="26" t="s">
        <v>4329</v>
      </c>
      <c r="D3936" s="27">
        <v>1861</v>
      </c>
      <c r="E3936" s="24"/>
      <c r="F3936" s="24"/>
      <c r="G3936" s="27" t="s">
        <v>36</v>
      </c>
    </row>
    <row r="3937" spans="3:7" x14ac:dyDescent="0.25">
      <c r="C3937" s="26" t="s">
        <v>4328</v>
      </c>
      <c r="D3937" s="27">
        <v>3142</v>
      </c>
      <c r="E3937" s="24"/>
      <c r="F3937" s="24"/>
      <c r="G3937" s="27" t="s">
        <v>37</v>
      </c>
    </row>
    <row r="3938" spans="3:7" x14ac:dyDescent="0.25">
      <c r="C3938" s="26" t="s">
        <v>4327</v>
      </c>
      <c r="D3938" s="27">
        <v>990</v>
      </c>
      <c r="E3938" s="24"/>
      <c r="F3938" s="24"/>
      <c r="G3938" s="27" t="s">
        <v>35</v>
      </c>
    </row>
    <row r="3939" spans="3:7" x14ac:dyDescent="0.25">
      <c r="C3939" s="26" t="s">
        <v>4326</v>
      </c>
      <c r="D3939" s="27">
        <v>2416</v>
      </c>
      <c r="E3939" s="24"/>
      <c r="F3939" s="24"/>
      <c r="G3939" s="27" t="s">
        <v>34</v>
      </c>
    </row>
    <row r="3940" spans="3:7" x14ac:dyDescent="0.25">
      <c r="C3940" s="26" t="s">
        <v>4325</v>
      </c>
      <c r="D3940" s="27">
        <v>869</v>
      </c>
      <c r="E3940" s="24"/>
      <c r="F3940" s="24"/>
      <c r="G3940" s="27" t="s">
        <v>38</v>
      </c>
    </row>
    <row r="3941" spans="3:7" x14ac:dyDescent="0.25">
      <c r="C3941" s="26" t="s">
        <v>4324</v>
      </c>
      <c r="D3941" s="27">
        <v>1271</v>
      </c>
      <c r="E3941" s="24"/>
      <c r="F3941" s="24"/>
      <c r="G3941" s="27" t="s">
        <v>35</v>
      </c>
    </row>
    <row r="3942" spans="3:7" x14ac:dyDescent="0.25">
      <c r="C3942" s="26" t="s">
        <v>4323</v>
      </c>
      <c r="D3942" s="27">
        <v>1991</v>
      </c>
      <c r="E3942" s="24"/>
      <c r="F3942" s="24"/>
      <c r="G3942" s="27" t="s">
        <v>36</v>
      </c>
    </row>
    <row r="3943" spans="3:7" x14ac:dyDescent="0.25">
      <c r="C3943" s="26" t="s">
        <v>4322</v>
      </c>
      <c r="D3943" s="27">
        <v>2599</v>
      </c>
      <c r="E3943" s="24"/>
      <c r="F3943" s="24"/>
      <c r="G3943" s="27" t="s">
        <v>34</v>
      </c>
    </row>
    <row r="3944" spans="3:7" x14ac:dyDescent="0.25">
      <c r="C3944" s="26" t="s">
        <v>4321</v>
      </c>
      <c r="D3944" s="27">
        <v>2462</v>
      </c>
      <c r="E3944" s="24"/>
      <c r="F3944" s="24"/>
      <c r="G3944" s="27" t="s">
        <v>34</v>
      </c>
    </row>
    <row r="3945" spans="3:7" x14ac:dyDescent="0.25">
      <c r="C3945" s="26" t="s">
        <v>4320</v>
      </c>
      <c r="D3945" s="27">
        <v>2575</v>
      </c>
      <c r="E3945" s="24"/>
      <c r="F3945" s="24"/>
      <c r="G3945" s="27" t="s">
        <v>34</v>
      </c>
    </row>
    <row r="3946" spans="3:7" x14ac:dyDescent="0.25">
      <c r="C3946" s="26" t="s">
        <v>4319</v>
      </c>
      <c r="D3946" s="27">
        <v>2383</v>
      </c>
      <c r="E3946" s="24"/>
      <c r="F3946" s="24"/>
      <c r="G3946" s="27" t="s">
        <v>34</v>
      </c>
    </row>
    <row r="3947" spans="3:7" x14ac:dyDescent="0.25">
      <c r="C3947" s="26" t="s">
        <v>4318</v>
      </c>
      <c r="D3947" s="27">
        <v>2376</v>
      </c>
      <c r="E3947" s="24"/>
      <c r="F3947" s="24"/>
      <c r="G3947" s="27" t="s">
        <v>34</v>
      </c>
    </row>
    <row r="3948" spans="3:7" x14ac:dyDescent="0.25">
      <c r="C3948" s="26" t="s">
        <v>4317</v>
      </c>
      <c r="D3948" s="27">
        <v>2355</v>
      </c>
      <c r="E3948" s="24"/>
      <c r="F3948" s="24"/>
      <c r="G3948" s="27" t="s">
        <v>34</v>
      </c>
    </row>
    <row r="3949" spans="3:7" x14ac:dyDescent="0.25">
      <c r="C3949" s="26" t="s">
        <v>4316</v>
      </c>
      <c r="D3949" s="27">
        <v>2272</v>
      </c>
      <c r="E3949" s="24"/>
      <c r="F3949" s="24"/>
      <c r="G3949" s="27" t="s">
        <v>34</v>
      </c>
    </row>
    <row r="3950" spans="3:7" x14ac:dyDescent="0.25">
      <c r="C3950" s="26" t="s">
        <v>4315</v>
      </c>
      <c r="D3950" s="27">
        <v>2528</v>
      </c>
      <c r="E3950" s="24"/>
      <c r="F3950" s="24"/>
      <c r="G3950" s="27" t="s">
        <v>34</v>
      </c>
    </row>
    <row r="3951" spans="3:7" x14ac:dyDescent="0.25">
      <c r="C3951" s="26" t="s">
        <v>4314</v>
      </c>
      <c r="D3951" s="27">
        <v>2262</v>
      </c>
      <c r="E3951" s="24"/>
      <c r="F3951" s="24"/>
      <c r="G3951" s="27" t="s">
        <v>34</v>
      </c>
    </row>
    <row r="3952" spans="3:7" x14ac:dyDescent="0.25">
      <c r="C3952" s="26" t="s">
        <v>4313</v>
      </c>
      <c r="D3952" s="27">
        <v>2407</v>
      </c>
      <c r="E3952" s="24"/>
      <c r="F3952" s="24">
        <v>0</v>
      </c>
      <c r="G3952" s="27" t="s">
        <v>34</v>
      </c>
    </row>
    <row r="3953" spans="3:7" x14ac:dyDescent="0.25">
      <c r="C3953" s="26" t="s">
        <v>4312</v>
      </c>
      <c r="D3953" s="27">
        <v>2715</v>
      </c>
      <c r="E3953" s="24"/>
      <c r="F3953" s="24"/>
      <c r="G3953" s="27" t="s">
        <v>34</v>
      </c>
    </row>
    <row r="3954" spans="3:7" x14ac:dyDescent="0.25">
      <c r="C3954" s="26" t="s">
        <v>4311</v>
      </c>
      <c r="D3954" s="27">
        <v>1525</v>
      </c>
      <c r="E3954" s="24"/>
      <c r="F3954" s="24"/>
      <c r="G3954" s="27" t="s">
        <v>36</v>
      </c>
    </row>
    <row r="3955" spans="3:7" x14ac:dyDescent="0.25">
      <c r="C3955" s="26" t="s">
        <v>4310</v>
      </c>
      <c r="D3955" s="27">
        <v>2837</v>
      </c>
      <c r="E3955" s="24"/>
      <c r="F3955" s="24"/>
      <c r="G3955" s="27" t="s">
        <v>34</v>
      </c>
    </row>
    <row r="3956" spans="3:7" x14ac:dyDescent="0.25">
      <c r="C3956" s="26" t="s">
        <v>4309</v>
      </c>
      <c r="D3956" s="27">
        <v>1273</v>
      </c>
      <c r="E3956" s="24"/>
      <c r="F3956" s="24"/>
      <c r="G3956" s="27" t="s">
        <v>35</v>
      </c>
    </row>
    <row r="3957" spans="3:7" x14ac:dyDescent="0.25">
      <c r="C3957" s="26" t="s">
        <v>4308</v>
      </c>
      <c r="D3957" s="27">
        <v>2509</v>
      </c>
      <c r="E3957" s="24"/>
      <c r="F3957" s="24"/>
      <c r="G3957" s="27" t="s">
        <v>34</v>
      </c>
    </row>
    <row r="3958" spans="3:7" x14ac:dyDescent="0.25">
      <c r="C3958" s="26" t="s">
        <v>4307</v>
      </c>
      <c r="D3958" s="27">
        <v>2037</v>
      </c>
      <c r="E3958" s="24"/>
      <c r="F3958" s="24"/>
      <c r="G3958" s="27" t="s">
        <v>36</v>
      </c>
    </row>
    <row r="3959" spans="3:7" x14ac:dyDescent="0.25">
      <c r="C3959" s="26" t="s">
        <v>4306</v>
      </c>
      <c r="D3959" s="27">
        <v>2270</v>
      </c>
      <c r="E3959" s="24"/>
      <c r="F3959" s="24"/>
      <c r="G3959" s="27" t="s">
        <v>34</v>
      </c>
    </row>
    <row r="3960" spans="3:7" x14ac:dyDescent="0.25">
      <c r="C3960" s="26" t="s">
        <v>4305</v>
      </c>
      <c r="D3960" s="27">
        <v>2251</v>
      </c>
      <c r="E3960" s="24"/>
      <c r="F3960" s="24"/>
      <c r="G3960" s="27" t="s">
        <v>34</v>
      </c>
    </row>
    <row r="3961" spans="3:7" x14ac:dyDescent="0.25">
      <c r="C3961" s="26" t="s">
        <v>4304</v>
      </c>
      <c r="D3961" s="27">
        <v>1079</v>
      </c>
      <c r="E3961" s="24"/>
      <c r="F3961" s="24"/>
      <c r="G3961" s="27" t="s">
        <v>35</v>
      </c>
    </row>
    <row r="3962" spans="3:7" x14ac:dyDescent="0.25">
      <c r="C3962" s="26" t="s">
        <v>4303</v>
      </c>
      <c r="D3962" s="27">
        <v>2129</v>
      </c>
      <c r="E3962" s="24"/>
      <c r="F3962" s="24"/>
      <c r="G3962" s="27" t="s">
        <v>34</v>
      </c>
    </row>
    <row r="3963" spans="3:7" x14ac:dyDescent="0.25">
      <c r="C3963" s="26" t="s">
        <v>4302</v>
      </c>
      <c r="D3963" s="27">
        <v>2262</v>
      </c>
      <c r="E3963" s="24"/>
      <c r="F3963" s="24"/>
      <c r="G3963" s="27" t="s">
        <v>34</v>
      </c>
    </row>
    <row r="3964" spans="3:7" x14ac:dyDescent="0.25">
      <c r="C3964" s="26" t="s">
        <v>4301</v>
      </c>
      <c r="D3964" s="27">
        <v>1123</v>
      </c>
      <c r="E3964" s="24"/>
      <c r="F3964" s="24"/>
      <c r="G3964" s="27" t="s">
        <v>35</v>
      </c>
    </row>
    <row r="3965" spans="3:7" x14ac:dyDescent="0.25">
      <c r="C3965" s="26" t="s">
        <v>4300</v>
      </c>
      <c r="D3965" s="27">
        <v>2592</v>
      </c>
      <c r="E3965" s="24"/>
      <c r="F3965" s="24"/>
      <c r="G3965" s="27" t="s">
        <v>34</v>
      </c>
    </row>
    <row r="3966" spans="3:7" x14ac:dyDescent="0.25">
      <c r="C3966" s="26" t="s">
        <v>4299</v>
      </c>
      <c r="D3966" s="27">
        <v>2421</v>
      </c>
      <c r="E3966" s="24"/>
      <c r="F3966" s="24"/>
      <c r="G3966" s="27" t="s">
        <v>34</v>
      </c>
    </row>
    <row r="3967" spans="3:7" x14ac:dyDescent="0.25">
      <c r="C3967" s="26" t="s">
        <v>4298</v>
      </c>
      <c r="D3967" s="27">
        <v>1433</v>
      </c>
      <c r="E3967" s="24"/>
      <c r="F3967" s="24"/>
      <c r="G3967" s="27" t="s">
        <v>36</v>
      </c>
    </row>
    <row r="3968" spans="3:7" x14ac:dyDescent="0.25">
      <c r="C3968" s="26" t="s">
        <v>4297</v>
      </c>
      <c r="D3968" s="27">
        <v>2598</v>
      </c>
      <c r="E3968" s="24"/>
      <c r="F3968" s="24"/>
      <c r="G3968" s="27" t="s">
        <v>34</v>
      </c>
    </row>
    <row r="3969" spans="3:7" x14ac:dyDescent="0.25">
      <c r="C3969" s="26" t="s">
        <v>4296</v>
      </c>
      <c r="D3969" s="27">
        <v>3832</v>
      </c>
      <c r="E3969" s="24"/>
      <c r="F3969" s="24"/>
      <c r="G3969" s="27" t="s">
        <v>37</v>
      </c>
    </row>
    <row r="3970" spans="3:7" x14ac:dyDescent="0.25">
      <c r="C3970" s="26" t="s">
        <v>4295</v>
      </c>
      <c r="D3970" s="27">
        <v>2748</v>
      </c>
      <c r="E3970" s="24"/>
      <c r="F3970" s="24"/>
      <c r="G3970" s="27" t="s">
        <v>34</v>
      </c>
    </row>
    <row r="3971" spans="3:7" x14ac:dyDescent="0.25">
      <c r="C3971" s="26" t="s">
        <v>4294</v>
      </c>
      <c r="D3971" s="27">
        <v>1880</v>
      </c>
      <c r="E3971" s="24"/>
      <c r="F3971" s="24"/>
      <c r="G3971" s="27" t="s">
        <v>36</v>
      </c>
    </row>
    <row r="3972" spans="3:7" x14ac:dyDescent="0.25">
      <c r="C3972" s="26" t="s">
        <v>4293</v>
      </c>
      <c r="D3972" s="27">
        <v>3734</v>
      </c>
      <c r="E3972" s="24"/>
      <c r="F3972" s="24"/>
      <c r="G3972" s="27" t="s">
        <v>37</v>
      </c>
    </row>
    <row r="3973" spans="3:7" x14ac:dyDescent="0.25">
      <c r="C3973" s="26" t="s">
        <v>4292</v>
      </c>
      <c r="D3973" s="27">
        <v>2614</v>
      </c>
      <c r="E3973" s="24"/>
      <c r="F3973" s="24"/>
      <c r="G3973" s="27" t="s">
        <v>34</v>
      </c>
    </row>
    <row r="3974" spans="3:7" x14ac:dyDescent="0.25">
      <c r="C3974" s="26" t="s">
        <v>4291</v>
      </c>
      <c r="D3974" s="27">
        <v>2909</v>
      </c>
      <c r="E3974" s="24"/>
      <c r="F3974" s="24"/>
      <c r="G3974" s="27" t="s">
        <v>34</v>
      </c>
    </row>
    <row r="3975" spans="3:7" x14ac:dyDescent="0.25">
      <c r="C3975" s="26" t="s">
        <v>4290</v>
      </c>
      <c r="D3975" s="27">
        <v>3308</v>
      </c>
      <c r="E3975" s="24"/>
      <c r="F3975" s="24"/>
      <c r="G3975" s="27" t="s">
        <v>37</v>
      </c>
    </row>
    <row r="3976" spans="3:7" x14ac:dyDescent="0.25">
      <c r="C3976" s="26" t="s">
        <v>4289</v>
      </c>
      <c r="D3976" s="27">
        <v>1121</v>
      </c>
      <c r="E3976" s="24"/>
      <c r="F3976" s="24">
        <v>-2</v>
      </c>
      <c r="G3976" s="27" t="s">
        <v>35</v>
      </c>
    </row>
    <row r="3977" spans="3:7" x14ac:dyDescent="0.25">
      <c r="C3977" s="26" t="s">
        <v>4288</v>
      </c>
      <c r="D3977" s="27">
        <v>2054</v>
      </c>
      <c r="E3977" s="24"/>
      <c r="F3977" s="24"/>
      <c r="G3977" s="27" t="s">
        <v>36</v>
      </c>
    </row>
    <row r="3978" spans="3:7" x14ac:dyDescent="0.25">
      <c r="C3978" s="26" t="s">
        <v>4287</v>
      </c>
      <c r="D3978" s="27">
        <v>1776</v>
      </c>
      <c r="E3978" s="24"/>
      <c r="F3978" s="24"/>
      <c r="G3978" s="27" t="s">
        <v>36</v>
      </c>
    </row>
    <row r="3979" spans="3:7" x14ac:dyDescent="0.25">
      <c r="C3979" s="26" t="s">
        <v>4286</v>
      </c>
      <c r="D3979" s="27">
        <v>3005</v>
      </c>
      <c r="E3979" s="24"/>
      <c r="F3979" s="24"/>
      <c r="G3979" s="27" t="s">
        <v>37</v>
      </c>
    </row>
    <row r="3980" spans="3:7" x14ac:dyDescent="0.25">
      <c r="C3980" s="26" t="s">
        <v>4285</v>
      </c>
      <c r="D3980" s="27">
        <v>1073</v>
      </c>
      <c r="E3980" s="24"/>
      <c r="F3980" s="24"/>
      <c r="G3980" s="27" t="s">
        <v>35</v>
      </c>
    </row>
    <row r="3981" spans="3:7" x14ac:dyDescent="0.25">
      <c r="C3981" s="26" t="s">
        <v>4284</v>
      </c>
      <c r="D3981" s="27">
        <v>2237</v>
      </c>
      <c r="E3981" s="24"/>
      <c r="F3981" s="24"/>
      <c r="G3981" s="27" t="s">
        <v>34</v>
      </c>
    </row>
    <row r="3982" spans="3:7" x14ac:dyDescent="0.25">
      <c r="C3982" s="26" t="s">
        <v>4283</v>
      </c>
      <c r="D3982" s="27">
        <v>3449</v>
      </c>
      <c r="E3982" s="24"/>
      <c r="F3982" s="24"/>
      <c r="G3982" s="27" t="s">
        <v>37</v>
      </c>
    </row>
    <row r="3983" spans="3:7" x14ac:dyDescent="0.25">
      <c r="C3983" s="26" t="s">
        <v>4282</v>
      </c>
      <c r="D3983" s="27">
        <v>1404</v>
      </c>
      <c r="E3983" s="24"/>
      <c r="F3983" s="24"/>
      <c r="G3983" s="27" t="s">
        <v>36</v>
      </c>
    </row>
    <row r="3984" spans="3:7" x14ac:dyDescent="0.25">
      <c r="C3984" s="26" t="s">
        <v>4281</v>
      </c>
      <c r="D3984" s="27">
        <v>927</v>
      </c>
      <c r="E3984" s="24"/>
      <c r="F3984" s="24"/>
      <c r="G3984" s="27" t="s">
        <v>35</v>
      </c>
    </row>
    <row r="3985" spans="3:7" x14ac:dyDescent="0.25">
      <c r="C3985" s="26" t="s">
        <v>4280</v>
      </c>
      <c r="D3985" s="27">
        <v>2570</v>
      </c>
      <c r="E3985" s="24"/>
      <c r="F3985" s="24"/>
      <c r="G3985" s="27" t="s">
        <v>34</v>
      </c>
    </row>
    <row r="3986" spans="3:7" x14ac:dyDescent="0.25">
      <c r="C3986" s="26" t="s">
        <v>4279</v>
      </c>
      <c r="D3986" s="27">
        <v>1649</v>
      </c>
      <c r="E3986" s="24"/>
      <c r="F3986" s="24"/>
      <c r="G3986" s="27" t="s">
        <v>36</v>
      </c>
    </row>
    <row r="3987" spans="3:7" x14ac:dyDescent="0.25">
      <c r="C3987" s="26" t="s">
        <v>4278</v>
      </c>
      <c r="D3987" s="27">
        <v>1544</v>
      </c>
      <c r="E3987" s="24"/>
      <c r="F3987" s="24"/>
      <c r="G3987" s="27" t="s">
        <v>36</v>
      </c>
    </row>
    <row r="3988" spans="3:7" x14ac:dyDescent="0.25">
      <c r="C3988" s="26" t="s">
        <v>4277</v>
      </c>
      <c r="D3988" s="27">
        <v>814</v>
      </c>
      <c r="E3988" s="24"/>
      <c r="F3988" s="24"/>
      <c r="G3988" s="27" t="s">
        <v>38</v>
      </c>
    </row>
    <row r="3989" spans="3:7" x14ac:dyDescent="0.25">
      <c r="C3989" s="26" t="s">
        <v>4276</v>
      </c>
      <c r="D3989" s="27">
        <v>1182</v>
      </c>
      <c r="E3989" s="24"/>
      <c r="F3989" s="24"/>
      <c r="G3989" s="27" t="s">
        <v>35</v>
      </c>
    </row>
    <row r="3990" spans="3:7" x14ac:dyDescent="0.25">
      <c r="C3990" s="26" t="s">
        <v>4275</v>
      </c>
      <c r="D3990" s="27">
        <v>2838</v>
      </c>
      <c r="E3990" s="24"/>
      <c r="F3990" s="24"/>
      <c r="G3990" s="27" t="s">
        <v>34</v>
      </c>
    </row>
    <row r="3991" spans="3:7" x14ac:dyDescent="0.25">
      <c r="C3991" s="26" t="s">
        <v>4274</v>
      </c>
      <c r="D3991" s="27">
        <v>4773</v>
      </c>
      <c r="E3991" s="24"/>
      <c r="F3991" s="24"/>
      <c r="G3991" s="27" t="s">
        <v>37</v>
      </c>
    </row>
    <row r="3992" spans="3:7" x14ac:dyDescent="0.25">
      <c r="C3992" s="26" t="s">
        <v>4273</v>
      </c>
      <c r="D3992" s="27">
        <v>3032</v>
      </c>
      <c r="E3992" s="24"/>
      <c r="F3992" s="24"/>
      <c r="G3992" s="27" t="s">
        <v>37</v>
      </c>
    </row>
    <row r="3993" spans="3:7" x14ac:dyDescent="0.25">
      <c r="C3993" s="26" t="s">
        <v>4272</v>
      </c>
      <c r="D3993" s="27">
        <v>3390</v>
      </c>
      <c r="E3993" s="24"/>
      <c r="F3993" s="24"/>
      <c r="G3993" s="27" t="s">
        <v>37</v>
      </c>
    </row>
    <row r="3994" spans="3:7" x14ac:dyDescent="0.25">
      <c r="C3994" s="26" t="s">
        <v>4271</v>
      </c>
      <c r="D3994" s="27">
        <v>1800</v>
      </c>
      <c r="E3994" s="24"/>
      <c r="F3994" s="24"/>
      <c r="G3994" s="27" t="s">
        <v>36</v>
      </c>
    </row>
    <row r="3995" spans="3:7" x14ac:dyDescent="0.25">
      <c r="C3995" s="26" t="s">
        <v>4270</v>
      </c>
      <c r="D3995" s="27">
        <v>2481</v>
      </c>
      <c r="E3995" s="24"/>
      <c r="F3995" s="24"/>
      <c r="G3995" s="27" t="s">
        <v>34</v>
      </c>
    </row>
    <row r="3996" spans="3:7" x14ac:dyDescent="0.25">
      <c r="C3996" s="26" t="s">
        <v>4269</v>
      </c>
      <c r="D3996" s="27">
        <v>2619</v>
      </c>
      <c r="E3996" s="24"/>
      <c r="F3996" s="24"/>
      <c r="G3996" s="27" t="s">
        <v>34</v>
      </c>
    </row>
    <row r="3997" spans="3:7" x14ac:dyDescent="0.25">
      <c r="C3997" s="26" t="s">
        <v>4268</v>
      </c>
      <c r="D3997" s="27">
        <v>2289</v>
      </c>
      <c r="E3997" s="24"/>
      <c r="F3997" s="24"/>
      <c r="G3997" s="27" t="s">
        <v>34</v>
      </c>
    </row>
    <row r="3998" spans="3:7" x14ac:dyDescent="0.25">
      <c r="C3998" s="26" t="s">
        <v>4267</v>
      </c>
      <c r="D3998" s="27">
        <v>2631</v>
      </c>
      <c r="E3998" s="24"/>
      <c r="F3998" s="24"/>
      <c r="G3998" s="27" t="s">
        <v>34</v>
      </c>
    </row>
    <row r="3999" spans="3:7" x14ac:dyDescent="0.25">
      <c r="C3999" s="26" t="s">
        <v>4266</v>
      </c>
      <c r="D3999" s="27">
        <v>2261</v>
      </c>
      <c r="E3999" s="24"/>
      <c r="F3999" s="24"/>
      <c r="G3999" s="27" t="s">
        <v>34</v>
      </c>
    </row>
    <row r="4000" spans="3:7" x14ac:dyDescent="0.25">
      <c r="C4000" s="26" t="s">
        <v>4265</v>
      </c>
      <c r="D4000" s="27">
        <v>2557</v>
      </c>
      <c r="E4000" s="24"/>
      <c r="F4000" s="24"/>
      <c r="G4000" s="27" t="s">
        <v>34</v>
      </c>
    </row>
    <row r="4001" spans="3:7" x14ac:dyDescent="0.25">
      <c r="C4001" s="26" t="s">
        <v>4264</v>
      </c>
      <c r="D4001" s="27">
        <v>2419</v>
      </c>
      <c r="E4001" s="24"/>
      <c r="F4001" s="24"/>
      <c r="G4001" s="27" t="s">
        <v>34</v>
      </c>
    </row>
    <row r="4002" spans="3:7" x14ac:dyDescent="0.25">
      <c r="C4002" s="26" t="s">
        <v>4263</v>
      </c>
      <c r="D4002" s="27">
        <v>2428</v>
      </c>
      <c r="E4002" s="24"/>
      <c r="F4002" s="24"/>
      <c r="G4002" s="27" t="s">
        <v>34</v>
      </c>
    </row>
    <row r="4003" spans="3:7" x14ac:dyDescent="0.25">
      <c r="C4003" s="26" t="s">
        <v>4262</v>
      </c>
      <c r="D4003" s="27">
        <v>2199</v>
      </c>
      <c r="E4003" s="24"/>
      <c r="F4003" s="24"/>
      <c r="G4003" s="27" t="s">
        <v>34</v>
      </c>
    </row>
    <row r="4004" spans="3:7" x14ac:dyDescent="0.25">
      <c r="C4004" s="26" t="s">
        <v>4261</v>
      </c>
      <c r="D4004" s="27">
        <v>2348</v>
      </c>
      <c r="E4004" s="24"/>
      <c r="F4004" s="24"/>
      <c r="G4004" s="27" t="s">
        <v>34</v>
      </c>
    </row>
    <row r="4005" spans="3:7" x14ac:dyDescent="0.25">
      <c r="C4005" s="26" t="s">
        <v>4260</v>
      </c>
      <c r="D4005" s="27">
        <v>2904</v>
      </c>
      <c r="E4005" s="24"/>
      <c r="F4005" s="24"/>
      <c r="G4005" s="27" t="s">
        <v>34</v>
      </c>
    </row>
    <row r="4006" spans="3:7" x14ac:dyDescent="0.25">
      <c r="C4006" s="26" t="s">
        <v>4259</v>
      </c>
      <c r="D4006" s="27">
        <v>2487</v>
      </c>
      <c r="E4006" s="24"/>
      <c r="F4006" s="24"/>
      <c r="G4006" s="27" t="s">
        <v>34</v>
      </c>
    </row>
    <row r="4007" spans="3:7" x14ac:dyDescent="0.25">
      <c r="C4007" s="26" t="s">
        <v>4258</v>
      </c>
      <c r="D4007" s="27">
        <v>2421</v>
      </c>
      <c r="E4007" s="24"/>
      <c r="F4007" s="24"/>
      <c r="G4007" s="27" t="s">
        <v>34</v>
      </c>
    </row>
    <row r="4008" spans="3:7" x14ac:dyDescent="0.25">
      <c r="C4008" s="26" t="s">
        <v>4257</v>
      </c>
      <c r="D4008" s="27">
        <v>2583</v>
      </c>
      <c r="E4008" s="24"/>
      <c r="F4008" s="24"/>
      <c r="G4008" s="27" t="s">
        <v>34</v>
      </c>
    </row>
    <row r="4009" spans="3:7" x14ac:dyDescent="0.25">
      <c r="C4009" s="26" t="s">
        <v>4256</v>
      </c>
      <c r="D4009" s="27">
        <v>3140</v>
      </c>
      <c r="E4009" s="24"/>
      <c r="F4009" s="24"/>
      <c r="G4009" s="27" t="s">
        <v>37</v>
      </c>
    </row>
    <row r="4010" spans="3:7" x14ac:dyDescent="0.25">
      <c r="C4010" s="26" t="s">
        <v>4255</v>
      </c>
      <c r="D4010" s="27">
        <v>2355</v>
      </c>
      <c r="E4010" s="24"/>
      <c r="F4010" s="24"/>
      <c r="G4010" s="27" t="s">
        <v>34</v>
      </c>
    </row>
    <row r="4011" spans="3:7" x14ac:dyDescent="0.25">
      <c r="C4011" s="26" t="s">
        <v>4254</v>
      </c>
      <c r="D4011" s="27">
        <v>2695</v>
      </c>
      <c r="E4011" s="24"/>
      <c r="F4011" s="24"/>
      <c r="G4011" s="27" t="s">
        <v>34</v>
      </c>
    </row>
    <row r="4012" spans="3:7" x14ac:dyDescent="0.25">
      <c r="C4012" s="26" t="s">
        <v>4253</v>
      </c>
      <c r="D4012" s="27">
        <v>2225</v>
      </c>
      <c r="E4012" s="24"/>
      <c r="F4012" s="24"/>
      <c r="G4012" s="27" t="s">
        <v>34</v>
      </c>
    </row>
    <row r="4013" spans="3:7" x14ac:dyDescent="0.25">
      <c r="C4013" s="26" t="s">
        <v>4252</v>
      </c>
      <c r="D4013" s="27">
        <v>1845</v>
      </c>
      <c r="E4013" s="24"/>
      <c r="F4013" s="24"/>
      <c r="G4013" s="27" t="s">
        <v>36</v>
      </c>
    </row>
    <row r="4014" spans="3:7" x14ac:dyDescent="0.25">
      <c r="C4014" s="26" t="s">
        <v>4251</v>
      </c>
      <c r="D4014" s="27">
        <v>2557</v>
      </c>
      <c r="E4014" s="24"/>
      <c r="F4014" s="24"/>
      <c r="G4014" s="27" t="s">
        <v>34</v>
      </c>
    </row>
    <row r="4015" spans="3:7" x14ac:dyDescent="0.25">
      <c r="C4015" s="26" t="s">
        <v>4250</v>
      </c>
      <c r="D4015" s="27">
        <v>1147</v>
      </c>
      <c r="E4015" s="24"/>
      <c r="F4015" s="24"/>
      <c r="G4015" s="27" t="s">
        <v>35</v>
      </c>
    </row>
    <row r="4016" spans="3:7" x14ac:dyDescent="0.25">
      <c r="C4016" s="26" t="s">
        <v>4249</v>
      </c>
      <c r="D4016" s="27">
        <v>2545</v>
      </c>
      <c r="E4016" s="24"/>
      <c r="F4016" s="24"/>
      <c r="G4016" s="27" t="s">
        <v>34</v>
      </c>
    </row>
    <row r="4017" spans="3:7" x14ac:dyDescent="0.25">
      <c r="C4017" s="26" t="s">
        <v>4248</v>
      </c>
      <c r="D4017" s="27">
        <v>1841</v>
      </c>
      <c r="E4017" s="24"/>
      <c r="F4017" s="24"/>
      <c r="G4017" s="27" t="s">
        <v>36</v>
      </c>
    </row>
    <row r="4018" spans="3:7" x14ac:dyDescent="0.25">
      <c r="C4018" s="26" t="s">
        <v>4247</v>
      </c>
      <c r="D4018" s="27">
        <v>981</v>
      </c>
      <c r="E4018" s="24"/>
      <c r="F4018" s="24"/>
      <c r="G4018" s="27" t="s">
        <v>35</v>
      </c>
    </row>
    <row r="4019" spans="3:7" x14ac:dyDescent="0.25">
      <c r="C4019" s="26" t="s">
        <v>4246</v>
      </c>
      <c r="D4019" s="27">
        <v>1003</v>
      </c>
      <c r="E4019" s="24"/>
      <c r="F4019" s="24"/>
      <c r="G4019" s="27" t="s">
        <v>35</v>
      </c>
    </row>
    <row r="4020" spans="3:7" x14ac:dyDescent="0.25">
      <c r="C4020" s="26" t="s">
        <v>4245</v>
      </c>
      <c r="D4020" s="27">
        <v>1133</v>
      </c>
      <c r="E4020" s="24"/>
      <c r="F4020" s="24"/>
      <c r="G4020" s="27" t="s">
        <v>35</v>
      </c>
    </row>
    <row r="4021" spans="3:7" x14ac:dyDescent="0.25">
      <c r="C4021" s="26" t="s">
        <v>4244</v>
      </c>
      <c r="D4021" s="27">
        <v>1287</v>
      </c>
      <c r="E4021" s="24"/>
      <c r="F4021" s="24"/>
      <c r="G4021" s="27" t="s">
        <v>35</v>
      </c>
    </row>
    <row r="4022" spans="3:7" x14ac:dyDescent="0.25">
      <c r="C4022" s="26" t="s">
        <v>4243</v>
      </c>
      <c r="D4022" s="27">
        <v>1100</v>
      </c>
      <c r="E4022" s="24"/>
      <c r="F4022" s="24"/>
      <c r="G4022" s="27" t="s">
        <v>35</v>
      </c>
    </row>
    <row r="4023" spans="3:7" x14ac:dyDescent="0.25">
      <c r="C4023" s="26" t="s">
        <v>4242</v>
      </c>
      <c r="D4023" s="27">
        <v>1194</v>
      </c>
      <c r="E4023" s="24"/>
      <c r="F4023" s="24"/>
      <c r="G4023" s="27" t="s">
        <v>35</v>
      </c>
    </row>
    <row r="4024" spans="3:7" x14ac:dyDescent="0.25">
      <c r="C4024" s="26" t="s">
        <v>4241</v>
      </c>
      <c r="D4024" s="27">
        <v>805</v>
      </c>
      <c r="E4024" s="24"/>
      <c r="F4024" s="24"/>
      <c r="G4024" s="27" t="s">
        <v>38</v>
      </c>
    </row>
    <row r="4025" spans="3:7" x14ac:dyDescent="0.25">
      <c r="C4025" s="26" t="s">
        <v>4240</v>
      </c>
      <c r="D4025" s="27">
        <v>1549</v>
      </c>
      <c r="E4025" s="24"/>
      <c r="F4025" s="24"/>
      <c r="G4025" s="27" t="s">
        <v>36</v>
      </c>
    </row>
    <row r="4026" spans="3:7" x14ac:dyDescent="0.25">
      <c r="C4026" s="26" t="s">
        <v>4239</v>
      </c>
      <c r="D4026" s="27">
        <v>1461</v>
      </c>
      <c r="E4026" s="24"/>
      <c r="F4026" s="24"/>
      <c r="G4026" s="27" t="s">
        <v>36</v>
      </c>
    </row>
    <row r="4027" spans="3:7" x14ac:dyDescent="0.25">
      <c r="C4027" s="26" t="s">
        <v>4238</v>
      </c>
      <c r="D4027" s="27">
        <v>3162</v>
      </c>
      <c r="E4027" s="24"/>
      <c r="F4027" s="24"/>
      <c r="G4027" s="27" t="s">
        <v>37</v>
      </c>
    </row>
    <row r="4028" spans="3:7" x14ac:dyDescent="0.25">
      <c r="C4028" s="26" t="s">
        <v>4237</v>
      </c>
      <c r="D4028" s="27">
        <v>3037</v>
      </c>
      <c r="E4028" s="24"/>
      <c r="F4028" s="24"/>
      <c r="G4028" s="27" t="s">
        <v>37</v>
      </c>
    </row>
    <row r="4029" spans="3:7" x14ac:dyDescent="0.25">
      <c r="C4029" s="26" t="s">
        <v>4236</v>
      </c>
      <c r="D4029" s="27">
        <v>1250</v>
      </c>
      <c r="E4029" s="24"/>
      <c r="F4029" s="24"/>
      <c r="G4029" s="27" t="s">
        <v>35</v>
      </c>
    </row>
    <row r="4030" spans="3:7" x14ac:dyDescent="0.25">
      <c r="C4030" s="26" t="s">
        <v>4235</v>
      </c>
      <c r="D4030" s="27">
        <v>4186</v>
      </c>
      <c r="E4030" s="24"/>
      <c r="F4030" s="24"/>
      <c r="G4030" s="27" t="s">
        <v>37</v>
      </c>
    </row>
    <row r="4031" spans="3:7" x14ac:dyDescent="0.25">
      <c r="C4031" s="26" t="s">
        <v>4234</v>
      </c>
      <c r="D4031" s="27">
        <v>2404</v>
      </c>
      <c r="E4031" s="24"/>
      <c r="F4031" s="24"/>
      <c r="G4031" s="27" t="s">
        <v>34</v>
      </c>
    </row>
    <row r="4032" spans="3:7" x14ac:dyDescent="0.25">
      <c r="C4032" s="26" t="s">
        <v>4233</v>
      </c>
      <c r="D4032" s="27">
        <v>2222</v>
      </c>
      <c r="E4032" s="24"/>
      <c r="F4032" s="24"/>
      <c r="G4032" s="27" t="s">
        <v>34</v>
      </c>
    </row>
    <row r="4033" spans="3:7" x14ac:dyDescent="0.25">
      <c r="C4033" s="26" t="s">
        <v>4232</v>
      </c>
      <c r="D4033" s="27">
        <v>3092</v>
      </c>
      <c r="E4033" s="24"/>
      <c r="F4033" s="24"/>
      <c r="G4033" s="27" t="s">
        <v>37</v>
      </c>
    </row>
    <row r="4034" spans="3:7" x14ac:dyDescent="0.25">
      <c r="C4034" s="26" t="s">
        <v>4231</v>
      </c>
      <c r="D4034" s="27">
        <v>3420</v>
      </c>
      <c r="E4034" s="24"/>
      <c r="F4034" s="24"/>
      <c r="G4034" s="27" t="s">
        <v>37</v>
      </c>
    </row>
    <row r="4035" spans="3:7" x14ac:dyDescent="0.25">
      <c r="C4035" s="26" t="s">
        <v>4230</v>
      </c>
      <c r="D4035" s="27">
        <v>3235</v>
      </c>
      <c r="E4035" s="24"/>
      <c r="F4035" s="24"/>
      <c r="G4035" s="27" t="s">
        <v>37</v>
      </c>
    </row>
    <row r="4036" spans="3:7" x14ac:dyDescent="0.25">
      <c r="C4036" s="26" t="s">
        <v>4229</v>
      </c>
      <c r="D4036" s="27">
        <v>1799</v>
      </c>
      <c r="E4036" s="24"/>
      <c r="F4036" s="24"/>
      <c r="G4036" s="27" t="s">
        <v>36</v>
      </c>
    </row>
    <row r="4037" spans="3:7" x14ac:dyDescent="0.25">
      <c r="C4037" s="26" t="s">
        <v>4228</v>
      </c>
      <c r="D4037" s="27">
        <v>825</v>
      </c>
      <c r="E4037" s="24"/>
      <c r="F4037" s="24"/>
      <c r="G4037" s="27" t="s">
        <v>38</v>
      </c>
    </row>
    <row r="4038" spans="3:7" x14ac:dyDescent="0.25">
      <c r="C4038" s="26" t="s">
        <v>4227</v>
      </c>
      <c r="D4038" s="27">
        <v>1641</v>
      </c>
      <c r="E4038" s="24"/>
      <c r="F4038" s="24"/>
      <c r="G4038" s="27" t="s">
        <v>36</v>
      </c>
    </row>
    <row r="4039" spans="3:7" x14ac:dyDescent="0.25">
      <c r="C4039" s="26" t="s">
        <v>4226</v>
      </c>
      <c r="D4039" s="27">
        <v>2447</v>
      </c>
      <c r="E4039" s="24"/>
      <c r="F4039" s="24"/>
      <c r="G4039" s="27" t="s">
        <v>34</v>
      </c>
    </row>
    <row r="4040" spans="3:7" x14ac:dyDescent="0.25">
      <c r="C4040" s="26" t="s">
        <v>4225</v>
      </c>
      <c r="D4040" s="27">
        <v>2523</v>
      </c>
      <c r="E4040" s="24"/>
      <c r="F4040" s="24"/>
      <c r="G4040" s="27" t="s">
        <v>34</v>
      </c>
    </row>
    <row r="4041" spans="3:7" x14ac:dyDescent="0.25">
      <c r="C4041" s="26" t="s">
        <v>4224</v>
      </c>
      <c r="D4041" s="27">
        <v>2863</v>
      </c>
      <c r="E4041" s="24"/>
      <c r="F4041" s="24"/>
      <c r="G4041" s="27" t="s">
        <v>34</v>
      </c>
    </row>
    <row r="4042" spans="3:7" x14ac:dyDescent="0.25">
      <c r="C4042" s="26" t="s">
        <v>4223</v>
      </c>
      <c r="D4042" s="27">
        <v>2484</v>
      </c>
      <c r="E4042" s="24"/>
      <c r="F4042" s="24"/>
      <c r="G4042" s="27" t="s">
        <v>34</v>
      </c>
    </row>
    <row r="4043" spans="3:7" x14ac:dyDescent="0.25">
      <c r="C4043" s="26" t="s">
        <v>4222</v>
      </c>
      <c r="D4043" s="27">
        <v>2840</v>
      </c>
      <c r="E4043" s="24"/>
      <c r="F4043" s="24"/>
      <c r="G4043" s="27" t="s">
        <v>34</v>
      </c>
    </row>
    <row r="4044" spans="3:7" x14ac:dyDescent="0.25">
      <c r="C4044" s="26" t="s">
        <v>4221</v>
      </c>
      <c r="D4044" s="27">
        <v>2491</v>
      </c>
      <c r="E4044" s="24"/>
      <c r="F4044" s="24"/>
      <c r="G4044" s="27" t="s">
        <v>34</v>
      </c>
    </row>
    <row r="4045" spans="3:7" x14ac:dyDescent="0.25">
      <c r="C4045" s="26" t="s">
        <v>4220</v>
      </c>
      <c r="D4045" s="27">
        <v>2294</v>
      </c>
      <c r="E4045" s="24"/>
      <c r="F4045" s="24"/>
      <c r="G4045" s="27" t="s">
        <v>34</v>
      </c>
    </row>
    <row r="4046" spans="3:7" x14ac:dyDescent="0.25">
      <c r="C4046" s="26" t="s">
        <v>4219</v>
      </c>
      <c r="D4046" s="27">
        <v>1171</v>
      </c>
      <c r="E4046" s="24"/>
      <c r="F4046" s="24"/>
      <c r="G4046" s="27" t="s">
        <v>35</v>
      </c>
    </row>
    <row r="4047" spans="3:7" x14ac:dyDescent="0.25">
      <c r="C4047" s="26" t="s">
        <v>4218</v>
      </c>
      <c r="D4047" s="27">
        <v>2324</v>
      </c>
      <c r="E4047" s="24"/>
      <c r="F4047" s="24"/>
      <c r="G4047" s="27" t="s">
        <v>34</v>
      </c>
    </row>
    <row r="4048" spans="3:7" x14ac:dyDescent="0.25">
      <c r="C4048" s="26" t="s">
        <v>4217</v>
      </c>
      <c r="D4048" s="27">
        <v>2587</v>
      </c>
      <c r="E4048" s="24"/>
      <c r="F4048" s="24"/>
      <c r="G4048" s="27" t="s">
        <v>34</v>
      </c>
    </row>
    <row r="4049" spans="3:7" x14ac:dyDescent="0.25">
      <c r="C4049" s="26" t="s">
        <v>4216</v>
      </c>
      <c r="D4049" s="27">
        <v>2005</v>
      </c>
      <c r="E4049" s="24"/>
      <c r="F4049" s="24"/>
      <c r="G4049" s="27" t="s">
        <v>36</v>
      </c>
    </row>
    <row r="4050" spans="3:7" x14ac:dyDescent="0.25">
      <c r="C4050" s="26" t="s">
        <v>4215</v>
      </c>
      <c r="D4050" s="27">
        <v>2292</v>
      </c>
      <c r="E4050" s="24"/>
      <c r="F4050" s="24"/>
      <c r="G4050" s="27" t="s">
        <v>34</v>
      </c>
    </row>
    <row r="4051" spans="3:7" x14ac:dyDescent="0.25">
      <c r="C4051" s="26" t="s">
        <v>4214</v>
      </c>
      <c r="D4051" s="27">
        <v>2141</v>
      </c>
      <c r="E4051" s="24"/>
      <c r="F4051" s="24"/>
      <c r="G4051" s="27" t="s">
        <v>34</v>
      </c>
    </row>
    <row r="4052" spans="3:7" x14ac:dyDescent="0.25">
      <c r="C4052" s="26" t="s">
        <v>4213</v>
      </c>
      <c r="D4052" s="27">
        <v>2570</v>
      </c>
      <c r="E4052" s="24"/>
      <c r="F4052" s="24"/>
      <c r="G4052" s="27" t="s">
        <v>34</v>
      </c>
    </row>
    <row r="4053" spans="3:7" x14ac:dyDescent="0.25">
      <c r="C4053" s="26" t="s">
        <v>4212</v>
      </c>
      <c r="D4053" s="27">
        <v>736</v>
      </c>
      <c r="E4053" s="24"/>
      <c r="F4053" s="24"/>
      <c r="G4053" s="27" t="s">
        <v>38</v>
      </c>
    </row>
    <row r="4054" spans="3:7" x14ac:dyDescent="0.25">
      <c r="C4054" s="26" t="s">
        <v>4211</v>
      </c>
      <c r="D4054" s="27">
        <v>2421</v>
      </c>
      <c r="E4054" s="24"/>
      <c r="F4054" s="24"/>
      <c r="G4054" s="27" t="s">
        <v>34</v>
      </c>
    </row>
    <row r="4055" spans="3:7" x14ac:dyDescent="0.25">
      <c r="C4055" s="26" t="s">
        <v>4210</v>
      </c>
      <c r="D4055" s="27">
        <v>2557</v>
      </c>
      <c r="E4055" s="24"/>
      <c r="F4055" s="24"/>
      <c r="G4055" s="27" t="s">
        <v>34</v>
      </c>
    </row>
    <row r="4056" spans="3:7" x14ac:dyDescent="0.25">
      <c r="C4056" s="26" t="s">
        <v>4209</v>
      </c>
      <c r="D4056" s="27">
        <v>2439</v>
      </c>
      <c r="E4056" s="24"/>
      <c r="F4056" s="24"/>
      <c r="G4056" s="27" t="s">
        <v>34</v>
      </c>
    </row>
    <row r="4057" spans="3:7" x14ac:dyDescent="0.25">
      <c r="C4057" s="26" t="s">
        <v>4208</v>
      </c>
      <c r="D4057" s="27">
        <v>1237</v>
      </c>
      <c r="E4057" s="24"/>
      <c r="F4057" s="24"/>
      <c r="G4057" s="27" t="s">
        <v>35</v>
      </c>
    </row>
    <row r="4058" spans="3:7" x14ac:dyDescent="0.25">
      <c r="C4058" s="26" t="s">
        <v>4207</v>
      </c>
      <c r="D4058" s="27">
        <v>2459</v>
      </c>
      <c r="E4058" s="24"/>
      <c r="F4058" s="24"/>
      <c r="G4058" s="27" t="s">
        <v>34</v>
      </c>
    </row>
    <row r="4059" spans="3:7" x14ac:dyDescent="0.25">
      <c r="C4059" s="26" t="s">
        <v>4206</v>
      </c>
      <c r="D4059" s="27">
        <v>2573</v>
      </c>
      <c r="E4059" s="24"/>
      <c r="F4059" s="24"/>
      <c r="G4059" s="27" t="s">
        <v>34</v>
      </c>
    </row>
    <row r="4060" spans="3:7" x14ac:dyDescent="0.25">
      <c r="C4060" s="26" t="s">
        <v>4205</v>
      </c>
      <c r="D4060" s="27">
        <v>2609</v>
      </c>
      <c r="E4060" s="24"/>
      <c r="F4060" s="24"/>
      <c r="G4060" s="27" t="s">
        <v>34</v>
      </c>
    </row>
    <row r="4061" spans="3:7" x14ac:dyDescent="0.25">
      <c r="C4061" s="26" t="s">
        <v>4204</v>
      </c>
      <c r="D4061" s="27">
        <v>2269</v>
      </c>
      <c r="E4061" s="24"/>
      <c r="F4061" s="24">
        <v>5</v>
      </c>
      <c r="G4061" s="27" t="s">
        <v>34</v>
      </c>
    </row>
    <row r="4062" spans="3:7" x14ac:dyDescent="0.25">
      <c r="C4062" s="26" t="s">
        <v>4203</v>
      </c>
      <c r="D4062" s="27">
        <v>1671</v>
      </c>
      <c r="E4062" s="24"/>
      <c r="F4062" s="24"/>
      <c r="G4062" s="27" t="s">
        <v>36</v>
      </c>
    </row>
    <row r="4063" spans="3:7" x14ac:dyDescent="0.25">
      <c r="C4063" s="26" t="s">
        <v>4202</v>
      </c>
      <c r="D4063" s="27">
        <v>707</v>
      </c>
      <c r="E4063" s="24"/>
      <c r="F4063" s="24"/>
      <c r="G4063" s="27" t="s">
        <v>38</v>
      </c>
    </row>
    <row r="4064" spans="3:7" x14ac:dyDescent="0.25">
      <c r="C4064" s="26" t="s">
        <v>4201</v>
      </c>
      <c r="D4064" s="27">
        <v>2383</v>
      </c>
      <c r="E4064" s="24"/>
      <c r="F4064" s="24"/>
      <c r="G4064" s="27" t="s">
        <v>34</v>
      </c>
    </row>
    <row r="4065" spans="3:7" x14ac:dyDescent="0.25">
      <c r="C4065" s="26" t="s">
        <v>4200</v>
      </c>
      <c r="D4065" s="27">
        <v>1146</v>
      </c>
      <c r="E4065" s="24"/>
      <c r="F4065" s="24"/>
      <c r="G4065" s="27" t="s">
        <v>35</v>
      </c>
    </row>
    <row r="4066" spans="3:7" x14ac:dyDescent="0.25">
      <c r="C4066" s="26" t="s">
        <v>4199</v>
      </c>
      <c r="D4066" s="27">
        <v>3258</v>
      </c>
      <c r="E4066" s="24"/>
      <c r="F4066" s="24"/>
      <c r="G4066" s="27" t="s">
        <v>37</v>
      </c>
    </row>
    <row r="4067" spans="3:7" x14ac:dyDescent="0.25">
      <c r="C4067" s="26" t="s">
        <v>4198</v>
      </c>
      <c r="D4067" s="27">
        <v>2420</v>
      </c>
      <c r="E4067" s="24"/>
      <c r="F4067" s="24"/>
      <c r="G4067" s="27" t="s">
        <v>34</v>
      </c>
    </row>
    <row r="4068" spans="3:7" x14ac:dyDescent="0.25">
      <c r="C4068" s="26" t="s">
        <v>4197</v>
      </c>
      <c r="D4068" s="27">
        <v>3859</v>
      </c>
      <c r="E4068" s="24"/>
      <c r="F4068" s="24"/>
      <c r="G4068" s="27" t="s">
        <v>37</v>
      </c>
    </row>
    <row r="4069" spans="3:7" x14ac:dyDescent="0.25">
      <c r="C4069" s="26" t="s">
        <v>4196</v>
      </c>
      <c r="D4069" s="27">
        <v>2619</v>
      </c>
      <c r="E4069" s="24"/>
      <c r="F4069" s="24"/>
      <c r="G4069" s="27" t="s">
        <v>34</v>
      </c>
    </row>
    <row r="4070" spans="3:7" x14ac:dyDescent="0.25">
      <c r="C4070" s="26" t="s">
        <v>4195</v>
      </c>
      <c r="D4070" s="27">
        <v>2584</v>
      </c>
      <c r="E4070" s="24"/>
      <c r="F4070" s="24"/>
      <c r="G4070" s="27" t="s">
        <v>34</v>
      </c>
    </row>
    <row r="4071" spans="3:7" x14ac:dyDescent="0.25">
      <c r="C4071" s="26" t="s">
        <v>4194</v>
      </c>
      <c r="D4071" s="27">
        <v>2619</v>
      </c>
      <c r="E4071" s="24"/>
      <c r="F4071" s="24"/>
      <c r="G4071" s="27" t="s">
        <v>34</v>
      </c>
    </row>
    <row r="4072" spans="3:7" x14ac:dyDescent="0.25">
      <c r="C4072" s="26" t="s">
        <v>4193</v>
      </c>
      <c r="D4072" s="27">
        <v>2458</v>
      </c>
      <c r="E4072" s="24"/>
      <c r="F4072" s="24"/>
      <c r="G4072" s="27" t="s">
        <v>34</v>
      </c>
    </row>
    <row r="4073" spans="3:7" x14ac:dyDescent="0.25">
      <c r="C4073" s="26" t="s">
        <v>4192</v>
      </c>
      <c r="D4073" s="27">
        <v>1845</v>
      </c>
      <c r="E4073" s="24"/>
      <c r="F4073" s="24"/>
      <c r="G4073" s="27" t="s">
        <v>36</v>
      </c>
    </row>
    <row r="4074" spans="3:7" x14ac:dyDescent="0.25">
      <c r="C4074" s="26" t="s">
        <v>4191</v>
      </c>
      <c r="D4074" s="27">
        <v>2439</v>
      </c>
      <c r="E4074" s="24"/>
      <c r="F4074" s="24"/>
      <c r="G4074" s="27" t="s">
        <v>34</v>
      </c>
    </row>
    <row r="4075" spans="3:7" x14ac:dyDescent="0.25">
      <c r="C4075" s="26" t="s">
        <v>4190</v>
      </c>
      <c r="D4075" s="27">
        <v>2628</v>
      </c>
      <c r="E4075" s="24"/>
      <c r="F4075" s="24"/>
      <c r="G4075" s="27" t="s">
        <v>34</v>
      </c>
    </row>
    <row r="4076" spans="3:7" x14ac:dyDescent="0.25">
      <c r="C4076" s="26" t="s">
        <v>4189</v>
      </c>
      <c r="D4076" s="27">
        <v>3389</v>
      </c>
      <c r="E4076" s="24"/>
      <c r="F4076" s="24"/>
      <c r="G4076" s="27" t="s">
        <v>37</v>
      </c>
    </row>
    <row r="4077" spans="3:7" x14ac:dyDescent="0.25">
      <c r="C4077" s="26" t="s">
        <v>4188</v>
      </c>
      <c r="D4077" s="27">
        <v>2226</v>
      </c>
      <c r="E4077" s="24"/>
      <c r="F4077" s="24"/>
      <c r="G4077" s="27" t="s">
        <v>34</v>
      </c>
    </row>
    <row r="4078" spans="3:7" x14ac:dyDescent="0.25">
      <c r="C4078" s="26" t="s">
        <v>4187</v>
      </c>
      <c r="D4078" s="27">
        <v>3329</v>
      </c>
      <c r="E4078" s="24"/>
      <c r="F4078" s="24"/>
      <c r="G4078" s="27" t="s">
        <v>37</v>
      </c>
    </row>
    <row r="4079" spans="3:7" x14ac:dyDescent="0.25">
      <c r="C4079" s="26" t="s">
        <v>4186</v>
      </c>
      <c r="D4079" s="27">
        <v>2835</v>
      </c>
      <c r="E4079" s="24"/>
      <c r="F4079" s="24"/>
      <c r="G4079" s="27" t="s">
        <v>34</v>
      </c>
    </row>
    <row r="4080" spans="3:7" x14ac:dyDescent="0.25">
      <c r="C4080" s="26" t="s">
        <v>4185</v>
      </c>
      <c r="D4080" s="27">
        <v>1526</v>
      </c>
      <c r="E4080" s="24"/>
      <c r="F4080" s="24"/>
      <c r="G4080" s="27" t="s">
        <v>36</v>
      </c>
    </row>
    <row r="4081" spans="3:7" x14ac:dyDescent="0.25">
      <c r="C4081" s="26" t="s">
        <v>4184</v>
      </c>
      <c r="D4081" s="27">
        <v>3255</v>
      </c>
      <c r="E4081" s="24"/>
      <c r="F4081" s="24"/>
      <c r="G4081" s="27" t="s">
        <v>37</v>
      </c>
    </row>
    <row r="4082" spans="3:7" x14ac:dyDescent="0.25">
      <c r="C4082" s="26" t="s">
        <v>4183</v>
      </c>
      <c r="D4082" s="27">
        <v>2835</v>
      </c>
      <c r="E4082" s="24"/>
      <c r="F4082" s="24"/>
      <c r="G4082" s="27" t="s">
        <v>34</v>
      </c>
    </row>
    <row r="4083" spans="3:7" x14ac:dyDescent="0.25">
      <c r="C4083" s="26" t="s">
        <v>4182</v>
      </c>
      <c r="D4083" s="27">
        <v>2650</v>
      </c>
      <c r="E4083" s="24"/>
      <c r="F4083" s="24"/>
      <c r="G4083" s="27" t="s">
        <v>34</v>
      </c>
    </row>
    <row r="4084" spans="3:7" x14ac:dyDescent="0.25">
      <c r="C4084" s="26" t="s">
        <v>4181</v>
      </c>
      <c r="D4084" s="27">
        <v>3020</v>
      </c>
      <c r="E4084" s="24"/>
      <c r="F4084" s="24"/>
      <c r="G4084" s="27" t="s">
        <v>37</v>
      </c>
    </row>
    <row r="4085" spans="3:7" x14ac:dyDescent="0.25">
      <c r="C4085" s="26" t="s">
        <v>4180</v>
      </c>
      <c r="D4085" s="27">
        <v>2781</v>
      </c>
      <c r="E4085" s="24"/>
      <c r="F4085" s="24"/>
      <c r="G4085" s="27" t="s">
        <v>34</v>
      </c>
    </row>
    <row r="4086" spans="3:7" x14ac:dyDescent="0.25">
      <c r="C4086" s="26" t="s">
        <v>4179</v>
      </c>
      <c r="D4086" s="27">
        <v>2909</v>
      </c>
      <c r="E4086" s="24"/>
      <c r="F4086" s="24"/>
      <c r="G4086" s="27" t="s">
        <v>34</v>
      </c>
    </row>
    <row r="4087" spans="3:7" x14ac:dyDescent="0.25">
      <c r="C4087" s="26" t="s">
        <v>4178</v>
      </c>
      <c r="D4087" s="27">
        <v>3242</v>
      </c>
      <c r="E4087" s="24"/>
      <c r="F4087" s="24"/>
      <c r="G4087" s="27" t="s">
        <v>37</v>
      </c>
    </row>
    <row r="4088" spans="3:7" x14ac:dyDescent="0.25">
      <c r="C4088" s="26" t="s">
        <v>4177</v>
      </c>
      <c r="D4088" s="27">
        <v>3048</v>
      </c>
      <c r="E4088" s="24"/>
      <c r="F4088" s="24"/>
      <c r="G4088" s="27" t="s">
        <v>37</v>
      </c>
    </row>
    <row r="4089" spans="3:7" x14ac:dyDescent="0.25">
      <c r="C4089" s="26" t="s">
        <v>4176</v>
      </c>
      <c r="D4089" s="27">
        <v>1316</v>
      </c>
      <c r="E4089" s="24"/>
      <c r="F4089" s="24"/>
      <c r="G4089" s="27" t="s">
        <v>35</v>
      </c>
    </row>
    <row r="4090" spans="3:7" x14ac:dyDescent="0.25">
      <c r="C4090" s="26" t="s">
        <v>4175</v>
      </c>
      <c r="D4090" s="27">
        <v>1384</v>
      </c>
      <c r="E4090" s="24"/>
      <c r="F4090" s="24"/>
      <c r="G4090" s="27" t="s">
        <v>35</v>
      </c>
    </row>
    <row r="4091" spans="3:7" x14ac:dyDescent="0.25">
      <c r="C4091" s="26" t="s">
        <v>4174</v>
      </c>
      <c r="D4091" s="27">
        <v>2272</v>
      </c>
      <c r="E4091" s="24"/>
      <c r="F4091" s="24"/>
      <c r="G4091" s="27" t="s">
        <v>34</v>
      </c>
    </row>
    <row r="4092" spans="3:7" x14ac:dyDescent="0.25">
      <c r="C4092" s="26" t="s">
        <v>4173</v>
      </c>
      <c r="D4092" s="27">
        <v>2270</v>
      </c>
      <c r="E4092" s="24"/>
      <c r="F4092" s="24"/>
      <c r="G4092" s="27" t="s">
        <v>34</v>
      </c>
    </row>
    <row r="4093" spans="3:7" x14ac:dyDescent="0.25">
      <c r="C4093" s="26" t="s">
        <v>4172</v>
      </c>
      <c r="D4093" s="27">
        <v>1799</v>
      </c>
      <c r="E4093" s="24"/>
      <c r="F4093" s="24"/>
      <c r="G4093" s="27" t="s">
        <v>36</v>
      </c>
    </row>
    <row r="4094" spans="3:7" x14ac:dyDescent="0.25">
      <c r="C4094" s="26" t="s">
        <v>4171</v>
      </c>
      <c r="D4094" s="27">
        <v>1757</v>
      </c>
      <c r="E4094" s="24"/>
      <c r="F4094" s="24"/>
      <c r="G4094" s="27" t="s">
        <v>36</v>
      </c>
    </row>
    <row r="4095" spans="3:7" x14ac:dyDescent="0.25">
      <c r="C4095" s="26" t="s">
        <v>4170</v>
      </c>
      <c r="D4095" s="27">
        <v>1962</v>
      </c>
      <c r="E4095" s="24"/>
      <c r="F4095" s="24">
        <v>-5</v>
      </c>
      <c r="G4095" s="27" t="s">
        <v>36</v>
      </c>
    </row>
    <row r="4096" spans="3:7" x14ac:dyDescent="0.25">
      <c r="C4096" s="26" t="s">
        <v>4169</v>
      </c>
      <c r="D4096" s="27">
        <v>1318</v>
      </c>
      <c r="E4096" s="24"/>
      <c r="F4096" s="24"/>
      <c r="G4096" s="27" t="s">
        <v>35</v>
      </c>
    </row>
    <row r="4097" spans="3:7" x14ac:dyDescent="0.25">
      <c r="C4097" s="26" t="s">
        <v>4168</v>
      </c>
      <c r="D4097" s="27">
        <v>2404</v>
      </c>
      <c r="E4097" s="24"/>
      <c r="F4097" s="24"/>
      <c r="G4097" s="27" t="s">
        <v>34</v>
      </c>
    </row>
    <row r="4098" spans="3:7" x14ac:dyDescent="0.25">
      <c r="C4098" s="26" t="s">
        <v>4167</v>
      </c>
      <c r="D4098" s="27">
        <v>628</v>
      </c>
      <c r="E4098" s="24"/>
      <c r="F4098" s="24"/>
      <c r="G4098" s="27" t="s">
        <v>38</v>
      </c>
    </row>
    <row r="4099" spans="3:7" x14ac:dyDescent="0.25">
      <c r="C4099" s="26" t="s">
        <v>4166</v>
      </c>
      <c r="D4099" s="27">
        <v>1373</v>
      </c>
      <c r="E4099" s="24"/>
      <c r="F4099" s="24"/>
      <c r="G4099" s="27" t="s">
        <v>35</v>
      </c>
    </row>
    <row r="4100" spans="3:7" x14ac:dyDescent="0.25">
      <c r="C4100" s="26" t="s">
        <v>4165</v>
      </c>
      <c r="D4100" s="27">
        <v>1241</v>
      </c>
      <c r="E4100" s="24"/>
      <c r="F4100" s="24"/>
      <c r="G4100" s="27" t="s">
        <v>35</v>
      </c>
    </row>
    <row r="4101" spans="3:7" x14ac:dyDescent="0.25">
      <c r="C4101" s="26" t="s">
        <v>4164</v>
      </c>
      <c r="D4101" s="27">
        <v>1069</v>
      </c>
      <c r="E4101" s="24"/>
      <c r="F4101" s="24"/>
      <c r="G4101" s="27" t="s">
        <v>35</v>
      </c>
    </row>
    <row r="4102" spans="3:7" x14ac:dyDescent="0.25">
      <c r="C4102" s="26" t="s">
        <v>4163</v>
      </c>
      <c r="D4102" s="27">
        <v>1284</v>
      </c>
      <c r="E4102" s="24"/>
      <c r="F4102" s="24"/>
      <c r="G4102" s="27" t="s">
        <v>35</v>
      </c>
    </row>
    <row r="4103" spans="3:7" x14ac:dyDescent="0.25">
      <c r="C4103" s="26" t="s">
        <v>4162</v>
      </c>
      <c r="D4103" s="27">
        <v>1345</v>
      </c>
      <c r="E4103" s="24"/>
      <c r="F4103" s="24"/>
      <c r="G4103" s="27" t="s">
        <v>35</v>
      </c>
    </row>
    <row r="4104" spans="3:7" x14ac:dyDescent="0.25">
      <c r="C4104" s="26" t="s">
        <v>4161</v>
      </c>
      <c r="D4104" s="27">
        <v>2334</v>
      </c>
      <c r="E4104" s="24"/>
      <c r="F4104" s="24"/>
      <c r="G4104" s="27" t="s">
        <v>34</v>
      </c>
    </row>
    <row r="4105" spans="3:7" x14ac:dyDescent="0.25">
      <c r="C4105" s="26" t="s">
        <v>4160</v>
      </c>
      <c r="D4105" s="27">
        <v>1337</v>
      </c>
      <c r="E4105" s="24"/>
      <c r="F4105" s="24"/>
      <c r="G4105" s="27" t="s">
        <v>35</v>
      </c>
    </row>
    <row r="4106" spans="3:7" x14ac:dyDescent="0.25">
      <c r="C4106" s="26" t="s">
        <v>4159</v>
      </c>
      <c r="D4106" s="27">
        <v>2275</v>
      </c>
      <c r="E4106" s="24"/>
      <c r="F4106" s="24"/>
      <c r="G4106" s="27" t="s">
        <v>34</v>
      </c>
    </row>
    <row r="4107" spans="3:7" x14ac:dyDescent="0.25">
      <c r="C4107" s="26" t="s">
        <v>4158</v>
      </c>
      <c r="D4107" s="27">
        <v>1293</v>
      </c>
      <c r="E4107" s="24"/>
      <c r="F4107" s="24"/>
      <c r="G4107" s="27" t="s">
        <v>35</v>
      </c>
    </row>
    <row r="4108" spans="3:7" x14ac:dyDescent="0.25">
      <c r="C4108" s="26" t="s">
        <v>4157</v>
      </c>
      <c r="D4108" s="27">
        <v>2419</v>
      </c>
      <c r="E4108" s="24"/>
      <c r="F4108" s="24"/>
      <c r="G4108" s="27" t="s">
        <v>34</v>
      </c>
    </row>
    <row r="4109" spans="3:7" x14ac:dyDescent="0.25">
      <c r="C4109" s="26" t="s">
        <v>4156</v>
      </c>
      <c r="D4109" s="27">
        <v>2291</v>
      </c>
      <c r="E4109" s="24"/>
      <c r="F4109" s="24"/>
      <c r="G4109" s="27" t="s">
        <v>34</v>
      </c>
    </row>
    <row r="4110" spans="3:7" x14ac:dyDescent="0.25">
      <c r="C4110" s="26" t="s">
        <v>4155</v>
      </c>
      <c r="D4110" s="27">
        <v>1199</v>
      </c>
      <c r="E4110" s="24"/>
      <c r="F4110" s="24"/>
      <c r="G4110" s="27" t="s">
        <v>35</v>
      </c>
    </row>
    <row r="4111" spans="3:7" x14ac:dyDescent="0.25">
      <c r="C4111" s="26" t="s">
        <v>4154</v>
      </c>
      <c r="D4111" s="27">
        <v>1798</v>
      </c>
      <c r="E4111" s="24"/>
      <c r="F4111" s="24"/>
      <c r="G4111" s="27" t="s">
        <v>36</v>
      </c>
    </row>
    <row r="4112" spans="3:7" x14ac:dyDescent="0.25">
      <c r="C4112" s="26" t="s">
        <v>4153</v>
      </c>
      <c r="D4112" s="27">
        <v>1043</v>
      </c>
      <c r="E4112" s="24"/>
      <c r="F4112" s="24"/>
      <c r="G4112" s="27" t="s">
        <v>35</v>
      </c>
    </row>
    <row r="4113" spans="3:7" x14ac:dyDescent="0.25">
      <c r="C4113" s="26" t="s">
        <v>4152</v>
      </c>
      <c r="D4113" s="27">
        <v>1334</v>
      </c>
      <c r="E4113" s="24"/>
      <c r="F4113" s="24"/>
      <c r="G4113" s="27" t="s">
        <v>35</v>
      </c>
    </row>
    <row r="4114" spans="3:7" x14ac:dyDescent="0.25">
      <c r="C4114" s="26" t="s">
        <v>4151</v>
      </c>
      <c r="D4114" s="27">
        <v>3112</v>
      </c>
      <c r="E4114" s="24"/>
      <c r="F4114" s="24"/>
      <c r="G4114" s="27" t="s">
        <v>37</v>
      </c>
    </row>
    <row r="4115" spans="3:7" x14ac:dyDescent="0.25">
      <c r="C4115" s="26" t="s">
        <v>4150</v>
      </c>
      <c r="D4115" s="27">
        <v>2384</v>
      </c>
      <c r="E4115" s="24"/>
      <c r="F4115" s="24"/>
      <c r="G4115" s="27" t="s">
        <v>34</v>
      </c>
    </row>
    <row r="4116" spans="3:7" x14ac:dyDescent="0.25">
      <c r="C4116" s="26" t="s">
        <v>4149</v>
      </c>
      <c r="D4116" s="27">
        <v>2541</v>
      </c>
      <c r="E4116" s="24"/>
      <c r="F4116" s="24"/>
      <c r="G4116" s="27" t="s">
        <v>34</v>
      </c>
    </row>
    <row r="4117" spans="3:7" x14ac:dyDescent="0.25">
      <c r="C4117" s="26" t="s">
        <v>4148</v>
      </c>
      <c r="D4117" s="27">
        <v>1869</v>
      </c>
      <c r="E4117" s="24"/>
      <c r="F4117" s="24"/>
      <c r="G4117" s="27" t="s">
        <v>36</v>
      </c>
    </row>
    <row r="4118" spans="3:7" x14ac:dyDescent="0.25">
      <c r="C4118" s="26" t="s">
        <v>4147</v>
      </c>
      <c r="D4118" s="27">
        <v>1430</v>
      </c>
      <c r="E4118" s="24"/>
      <c r="F4118" s="24"/>
      <c r="G4118" s="27" t="s">
        <v>36</v>
      </c>
    </row>
    <row r="4119" spans="3:7" x14ac:dyDescent="0.25">
      <c r="C4119" s="26" t="s">
        <v>4146</v>
      </c>
      <c r="D4119" s="27">
        <v>2284</v>
      </c>
      <c r="E4119" s="24"/>
      <c r="F4119" s="24"/>
      <c r="G4119" s="27" t="s">
        <v>34</v>
      </c>
    </row>
    <row r="4120" spans="3:7" x14ac:dyDescent="0.25">
      <c r="C4120" s="26" t="s">
        <v>4145</v>
      </c>
      <c r="D4120" s="27">
        <v>2586</v>
      </c>
      <c r="E4120" s="24"/>
      <c r="F4120" s="24"/>
      <c r="G4120" s="27" t="s">
        <v>34</v>
      </c>
    </row>
    <row r="4121" spans="3:7" x14ac:dyDescent="0.25">
      <c r="C4121" s="26" t="s">
        <v>4144</v>
      </c>
      <c r="D4121" s="27">
        <v>2130</v>
      </c>
      <c r="E4121" s="24"/>
      <c r="F4121" s="24"/>
      <c r="G4121" s="27" t="s">
        <v>34</v>
      </c>
    </row>
    <row r="4122" spans="3:7" x14ac:dyDescent="0.25">
      <c r="C4122" s="26" t="s">
        <v>4143</v>
      </c>
      <c r="D4122" s="27">
        <v>2628</v>
      </c>
      <c r="E4122" s="24"/>
      <c r="F4122" s="24"/>
      <c r="G4122" s="27" t="s">
        <v>34</v>
      </c>
    </row>
    <row r="4123" spans="3:7" x14ac:dyDescent="0.25">
      <c r="C4123" s="26" t="s">
        <v>4142</v>
      </c>
      <c r="D4123" s="27">
        <v>2576</v>
      </c>
      <c r="E4123" s="24"/>
      <c r="F4123" s="24"/>
      <c r="G4123" s="27" t="s">
        <v>34</v>
      </c>
    </row>
    <row r="4124" spans="3:7" x14ac:dyDescent="0.25">
      <c r="C4124" s="26" t="s">
        <v>4141</v>
      </c>
      <c r="D4124" s="27">
        <v>2193</v>
      </c>
      <c r="E4124" s="24"/>
      <c r="F4124" s="24"/>
      <c r="G4124" s="27" t="s">
        <v>34</v>
      </c>
    </row>
    <row r="4125" spans="3:7" x14ac:dyDescent="0.25">
      <c r="C4125" s="26" t="s">
        <v>4140</v>
      </c>
      <c r="D4125" s="27">
        <v>2541</v>
      </c>
      <c r="E4125" s="24"/>
      <c r="F4125" s="24"/>
      <c r="G4125" s="27" t="s">
        <v>34</v>
      </c>
    </row>
    <row r="4126" spans="3:7" x14ac:dyDescent="0.25">
      <c r="C4126" s="26" t="s">
        <v>4139</v>
      </c>
      <c r="D4126" s="27">
        <v>1358</v>
      </c>
      <c r="E4126" s="24"/>
      <c r="F4126" s="24"/>
      <c r="G4126" s="27" t="s">
        <v>35</v>
      </c>
    </row>
    <row r="4127" spans="3:7" x14ac:dyDescent="0.25">
      <c r="C4127" s="26" t="s">
        <v>4138</v>
      </c>
      <c r="D4127" s="27">
        <v>2137</v>
      </c>
      <c r="E4127" s="24"/>
      <c r="F4127" s="24"/>
      <c r="G4127" s="27" t="s">
        <v>34</v>
      </c>
    </row>
    <row r="4128" spans="3:7" x14ac:dyDescent="0.25">
      <c r="C4128" s="26" t="s">
        <v>4137</v>
      </c>
      <c r="D4128" s="27">
        <v>2404</v>
      </c>
      <c r="E4128" s="24"/>
      <c r="F4128" s="24"/>
      <c r="G4128" s="27" t="s">
        <v>34</v>
      </c>
    </row>
    <row r="4129" spans="3:7" x14ac:dyDescent="0.25">
      <c r="C4129" s="26" t="s">
        <v>4136</v>
      </c>
      <c r="D4129" s="27">
        <v>897</v>
      </c>
      <c r="E4129" s="24"/>
      <c r="F4129" s="24"/>
      <c r="G4129" s="27" t="s">
        <v>38</v>
      </c>
    </row>
    <row r="4130" spans="3:7" x14ac:dyDescent="0.25">
      <c r="C4130" s="26" t="s">
        <v>4135</v>
      </c>
      <c r="D4130" s="27">
        <v>2524</v>
      </c>
      <c r="E4130" s="24"/>
      <c r="F4130" s="24"/>
      <c r="G4130" s="27" t="s">
        <v>34</v>
      </c>
    </row>
    <row r="4131" spans="3:7" x14ac:dyDescent="0.25">
      <c r="C4131" s="26" t="s">
        <v>4134</v>
      </c>
      <c r="D4131" s="27">
        <v>2533</v>
      </c>
      <c r="E4131" s="24"/>
      <c r="F4131" s="24"/>
      <c r="G4131" s="27" t="s">
        <v>34</v>
      </c>
    </row>
    <row r="4132" spans="3:7" x14ac:dyDescent="0.25">
      <c r="C4132" s="26" t="s">
        <v>4133</v>
      </c>
      <c r="D4132" s="27">
        <v>1999</v>
      </c>
      <c r="E4132" s="24"/>
      <c r="F4132" s="24"/>
      <c r="G4132" s="27" t="s">
        <v>36</v>
      </c>
    </row>
    <row r="4133" spans="3:7" x14ac:dyDescent="0.25">
      <c r="C4133" s="26" t="s">
        <v>4132</v>
      </c>
      <c r="D4133" s="27">
        <v>1078</v>
      </c>
      <c r="E4133" s="24"/>
      <c r="F4133" s="24"/>
      <c r="G4133" s="27" t="s">
        <v>35</v>
      </c>
    </row>
    <row r="4134" spans="3:7" x14ac:dyDescent="0.25">
      <c r="C4134" s="26" t="s">
        <v>4131</v>
      </c>
      <c r="D4134" s="27">
        <v>2165</v>
      </c>
      <c r="E4134" s="24"/>
      <c r="F4134" s="24"/>
      <c r="G4134" s="27" t="s">
        <v>34</v>
      </c>
    </row>
    <row r="4135" spans="3:7" x14ac:dyDescent="0.25">
      <c r="C4135" s="26" t="s">
        <v>4130</v>
      </c>
      <c r="D4135" s="27">
        <v>2627</v>
      </c>
      <c r="E4135" s="24"/>
      <c r="F4135" s="24">
        <v>-5</v>
      </c>
      <c r="G4135" s="27" t="s">
        <v>34</v>
      </c>
    </row>
    <row r="4136" spans="3:7" x14ac:dyDescent="0.25">
      <c r="C4136" s="26" t="s">
        <v>4129</v>
      </c>
      <c r="D4136" s="27">
        <v>1946</v>
      </c>
      <c r="E4136" s="24"/>
      <c r="F4136" s="24"/>
      <c r="G4136" s="27" t="s">
        <v>36</v>
      </c>
    </row>
    <row r="4137" spans="3:7" x14ac:dyDescent="0.25">
      <c r="C4137" s="26" t="s">
        <v>4128</v>
      </c>
      <c r="D4137" s="27">
        <v>2258</v>
      </c>
      <c r="E4137" s="24"/>
      <c r="F4137" s="24"/>
      <c r="G4137" s="27" t="s">
        <v>34</v>
      </c>
    </row>
    <row r="4138" spans="3:7" x14ac:dyDescent="0.25">
      <c r="C4138" s="26" t="s">
        <v>4127</v>
      </c>
      <c r="D4138" s="27">
        <v>1117</v>
      </c>
      <c r="E4138" s="24"/>
      <c r="F4138" s="24"/>
      <c r="G4138" s="27" t="s">
        <v>35</v>
      </c>
    </row>
    <row r="4139" spans="3:7" x14ac:dyDescent="0.25">
      <c r="C4139" s="26" t="s">
        <v>4126</v>
      </c>
      <c r="D4139" s="27">
        <v>2457</v>
      </c>
      <c r="E4139" s="24"/>
      <c r="F4139" s="24"/>
      <c r="G4139" s="27" t="s">
        <v>34</v>
      </c>
    </row>
    <row r="4140" spans="3:7" x14ac:dyDescent="0.25">
      <c r="C4140" s="26" t="s">
        <v>4125</v>
      </c>
      <c r="D4140" s="27">
        <v>977</v>
      </c>
      <c r="E4140" s="24"/>
      <c r="F4140" s="24"/>
      <c r="G4140" s="27" t="s">
        <v>35</v>
      </c>
    </row>
    <row r="4141" spans="3:7" x14ac:dyDescent="0.25">
      <c r="C4141" s="26" t="s">
        <v>4124</v>
      </c>
      <c r="D4141" s="27">
        <v>1311</v>
      </c>
      <c r="E4141" s="24"/>
      <c r="F4141" s="24"/>
      <c r="G4141" s="27" t="s">
        <v>35</v>
      </c>
    </row>
    <row r="4142" spans="3:7" x14ac:dyDescent="0.25">
      <c r="C4142" s="26" t="s">
        <v>4123</v>
      </c>
      <c r="D4142" s="27">
        <v>4238</v>
      </c>
      <c r="E4142" s="24"/>
      <c r="F4142" s="24"/>
      <c r="G4142" s="27" t="s">
        <v>37</v>
      </c>
    </row>
    <row r="4143" spans="3:7" x14ac:dyDescent="0.25">
      <c r="C4143" s="26" t="s">
        <v>4122</v>
      </c>
      <c r="D4143" s="27">
        <v>3330</v>
      </c>
      <c r="E4143" s="24"/>
      <c r="F4143" s="24"/>
      <c r="G4143" s="27" t="s">
        <v>37</v>
      </c>
    </row>
    <row r="4144" spans="3:7" x14ac:dyDescent="0.25">
      <c r="C4144" s="26" t="s">
        <v>4121</v>
      </c>
      <c r="D4144" s="27">
        <v>3060</v>
      </c>
      <c r="E4144" s="24"/>
      <c r="F4144" s="24"/>
      <c r="G4144" s="27" t="s">
        <v>37</v>
      </c>
    </row>
    <row r="4145" spans="3:7" x14ac:dyDescent="0.25">
      <c r="C4145" s="26" t="s">
        <v>4120</v>
      </c>
      <c r="D4145" s="27">
        <v>2388</v>
      </c>
      <c r="E4145" s="24"/>
      <c r="F4145" s="24"/>
      <c r="G4145" s="27" t="s">
        <v>34</v>
      </c>
    </row>
    <row r="4146" spans="3:7" x14ac:dyDescent="0.25">
      <c r="C4146" s="26" t="s">
        <v>4119</v>
      </c>
      <c r="D4146" s="27">
        <v>2006</v>
      </c>
      <c r="E4146" s="24"/>
      <c r="F4146" s="24"/>
      <c r="G4146" s="27" t="s">
        <v>36</v>
      </c>
    </row>
    <row r="4147" spans="3:7" x14ac:dyDescent="0.25">
      <c r="C4147" s="26" t="s">
        <v>4118</v>
      </c>
      <c r="D4147" s="27">
        <v>2546</v>
      </c>
      <c r="E4147" s="24"/>
      <c r="F4147" s="24"/>
      <c r="G4147" s="27" t="s">
        <v>34</v>
      </c>
    </row>
    <row r="4148" spans="3:7" x14ac:dyDescent="0.25">
      <c r="C4148" s="26" t="s">
        <v>4117</v>
      </c>
      <c r="D4148" s="27">
        <v>1316</v>
      </c>
      <c r="E4148" s="24"/>
      <c r="F4148" s="24"/>
      <c r="G4148" s="27" t="s">
        <v>35</v>
      </c>
    </row>
    <row r="4149" spans="3:7" x14ac:dyDescent="0.25">
      <c r="C4149" s="26" t="s">
        <v>4116</v>
      </c>
      <c r="D4149" s="27">
        <v>1124</v>
      </c>
      <c r="E4149" s="24"/>
      <c r="F4149" s="24"/>
      <c r="G4149" s="27" t="s">
        <v>35</v>
      </c>
    </row>
    <row r="4150" spans="3:7" x14ac:dyDescent="0.25">
      <c r="C4150" s="26" t="s">
        <v>4115</v>
      </c>
      <c r="D4150" s="27">
        <v>1563</v>
      </c>
      <c r="E4150" s="24"/>
      <c r="F4150" s="24"/>
      <c r="G4150" s="27" t="s">
        <v>36</v>
      </c>
    </row>
    <row r="4151" spans="3:7" x14ac:dyDescent="0.25">
      <c r="C4151" s="26" t="s">
        <v>4114</v>
      </c>
      <c r="D4151" s="27">
        <v>2337</v>
      </c>
      <c r="E4151" s="24"/>
      <c r="F4151" s="24"/>
      <c r="G4151" s="27" t="s">
        <v>34</v>
      </c>
    </row>
    <row r="4152" spans="3:7" x14ac:dyDescent="0.25">
      <c r="C4152" s="26" t="s">
        <v>4113</v>
      </c>
      <c r="D4152" s="27">
        <v>1546</v>
      </c>
      <c r="E4152" s="24"/>
      <c r="F4152" s="24"/>
      <c r="G4152" s="27" t="s">
        <v>36</v>
      </c>
    </row>
    <row r="4153" spans="3:7" x14ac:dyDescent="0.25">
      <c r="C4153" s="26" t="s">
        <v>4112</v>
      </c>
      <c r="D4153" s="27">
        <v>2998</v>
      </c>
      <c r="E4153" s="24"/>
      <c r="F4153" s="24"/>
      <c r="G4153" s="27" t="s">
        <v>34</v>
      </c>
    </row>
    <row r="4154" spans="3:7" x14ac:dyDescent="0.25">
      <c r="C4154" s="26" t="s">
        <v>4111</v>
      </c>
      <c r="D4154" s="27">
        <v>1794</v>
      </c>
      <c r="E4154" s="24"/>
      <c r="F4154" s="24"/>
      <c r="G4154" s="27" t="s">
        <v>36</v>
      </c>
    </row>
    <row r="4155" spans="3:7" x14ac:dyDescent="0.25">
      <c r="C4155" s="26" t="s">
        <v>4110</v>
      </c>
      <c r="D4155" s="27">
        <v>3169</v>
      </c>
      <c r="E4155" s="24"/>
      <c r="F4155" s="24"/>
      <c r="G4155" s="27" t="s">
        <v>37</v>
      </c>
    </row>
    <row r="4156" spans="3:7" x14ac:dyDescent="0.25">
      <c r="C4156" s="26" t="s">
        <v>4109</v>
      </c>
      <c r="D4156" s="27">
        <v>1187</v>
      </c>
      <c r="E4156" s="24"/>
      <c r="F4156" s="24"/>
      <c r="G4156" s="27" t="s">
        <v>35</v>
      </c>
    </row>
    <row r="4157" spans="3:7" x14ac:dyDescent="0.25">
      <c r="C4157" s="26" t="s">
        <v>4108</v>
      </c>
      <c r="D4157" s="27">
        <v>2575</v>
      </c>
      <c r="E4157" s="24"/>
      <c r="F4157" s="24"/>
      <c r="G4157" s="27" t="s">
        <v>34</v>
      </c>
    </row>
    <row r="4158" spans="3:7" x14ac:dyDescent="0.25">
      <c r="C4158" s="26" t="s">
        <v>4107</v>
      </c>
      <c r="D4158" s="27">
        <v>2630</v>
      </c>
      <c r="E4158" s="24"/>
      <c r="F4158" s="24"/>
      <c r="G4158" s="27" t="s">
        <v>34</v>
      </c>
    </row>
    <row r="4159" spans="3:7" x14ac:dyDescent="0.25">
      <c r="C4159" s="26" t="s">
        <v>4106</v>
      </c>
      <c r="D4159" s="27">
        <v>1202</v>
      </c>
      <c r="E4159" s="24"/>
      <c r="F4159" s="24"/>
      <c r="G4159" s="27" t="s">
        <v>35</v>
      </c>
    </row>
    <row r="4160" spans="3:7" x14ac:dyDescent="0.25">
      <c r="C4160" s="26" t="s">
        <v>4105</v>
      </c>
      <c r="D4160" s="27">
        <v>2205</v>
      </c>
      <c r="E4160" s="24"/>
      <c r="F4160" s="24"/>
      <c r="G4160" s="27" t="s">
        <v>34</v>
      </c>
    </row>
    <row r="4161" spans="3:7" x14ac:dyDescent="0.25">
      <c r="C4161" s="26" t="s">
        <v>4104</v>
      </c>
      <c r="D4161" s="27">
        <v>3386</v>
      </c>
      <c r="E4161" s="24"/>
      <c r="F4161" s="24"/>
      <c r="G4161" s="27" t="s">
        <v>37</v>
      </c>
    </row>
    <row r="4162" spans="3:7" x14ac:dyDescent="0.25">
      <c r="C4162" s="26" t="s">
        <v>4103</v>
      </c>
      <c r="D4162" s="27">
        <v>2025</v>
      </c>
      <c r="E4162" s="24"/>
      <c r="F4162" s="24"/>
      <c r="G4162" s="27" t="s">
        <v>36</v>
      </c>
    </row>
    <row r="4163" spans="3:7" x14ac:dyDescent="0.25">
      <c r="C4163" s="26" t="s">
        <v>4102</v>
      </c>
      <c r="D4163" s="27">
        <v>2168</v>
      </c>
      <c r="E4163" s="24"/>
      <c r="F4163" s="24"/>
      <c r="G4163" s="27" t="s">
        <v>34</v>
      </c>
    </row>
    <row r="4164" spans="3:7" x14ac:dyDescent="0.25">
      <c r="C4164" s="26" t="s">
        <v>4101</v>
      </c>
      <c r="D4164" s="27">
        <v>2242</v>
      </c>
      <c r="E4164" s="24"/>
      <c r="F4164" s="24"/>
      <c r="G4164" s="27" t="s">
        <v>34</v>
      </c>
    </row>
    <row r="4165" spans="3:7" x14ac:dyDescent="0.25">
      <c r="C4165" s="26" t="s">
        <v>4100</v>
      </c>
      <c r="D4165" s="27">
        <v>2546</v>
      </c>
      <c r="E4165" s="24"/>
      <c r="F4165" s="24"/>
      <c r="G4165" s="27" t="s">
        <v>34</v>
      </c>
    </row>
    <row r="4166" spans="3:7" x14ac:dyDescent="0.25">
      <c r="C4166" s="26" t="s">
        <v>4099</v>
      </c>
      <c r="D4166" s="27">
        <v>2499</v>
      </c>
      <c r="E4166" s="24"/>
      <c r="F4166" s="24"/>
      <c r="G4166" s="27" t="s">
        <v>34</v>
      </c>
    </row>
    <row r="4167" spans="3:7" x14ac:dyDescent="0.25">
      <c r="C4167" s="26" t="s">
        <v>4098</v>
      </c>
      <c r="D4167" s="27">
        <v>2295</v>
      </c>
      <c r="E4167" s="24"/>
      <c r="F4167" s="24"/>
      <c r="G4167" s="27" t="s">
        <v>34</v>
      </c>
    </row>
    <row r="4168" spans="3:7" x14ac:dyDescent="0.25">
      <c r="C4168" s="26" t="s">
        <v>4097</v>
      </c>
      <c r="D4168" s="27">
        <v>3448</v>
      </c>
      <c r="E4168" s="24"/>
      <c r="F4168" s="24"/>
      <c r="G4168" s="27" t="s">
        <v>37</v>
      </c>
    </row>
    <row r="4169" spans="3:7" x14ac:dyDescent="0.25">
      <c r="C4169" s="26" t="s">
        <v>4096</v>
      </c>
      <c r="D4169" s="27">
        <v>1235</v>
      </c>
      <c r="E4169" s="24"/>
      <c r="F4169" s="24"/>
      <c r="G4169" s="27" t="s">
        <v>35</v>
      </c>
    </row>
    <row r="4170" spans="3:7" x14ac:dyDescent="0.25">
      <c r="C4170" s="26" t="s">
        <v>4095</v>
      </c>
      <c r="D4170" s="27">
        <v>2484</v>
      </c>
      <c r="E4170" s="24"/>
      <c r="F4170" s="24"/>
      <c r="G4170" s="27" t="s">
        <v>34</v>
      </c>
    </row>
    <row r="4171" spans="3:7" x14ac:dyDescent="0.25">
      <c r="C4171" s="26" t="s">
        <v>4094</v>
      </c>
      <c r="D4171" s="27">
        <v>2420</v>
      </c>
      <c r="E4171" s="24"/>
      <c r="F4171" s="24"/>
      <c r="G4171" s="27" t="s">
        <v>34</v>
      </c>
    </row>
    <row r="4172" spans="3:7" x14ac:dyDescent="0.25">
      <c r="C4172" s="26" t="s">
        <v>4093</v>
      </c>
      <c r="D4172" s="27">
        <v>2536</v>
      </c>
      <c r="E4172" s="24"/>
      <c r="F4172" s="24"/>
      <c r="G4172" s="27" t="s">
        <v>34</v>
      </c>
    </row>
    <row r="4173" spans="3:7" x14ac:dyDescent="0.25">
      <c r="C4173" s="26" t="s">
        <v>4092</v>
      </c>
      <c r="D4173" s="27">
        <v>3740</v>
      </c>
      <c r="E4173" s="24"/>
      <c r="F4173" s="24"/>
      <c r="G4173" s="27" t="s">
        <v>37</v>
      </c>
    </row>
    <row r="4174" spans="3:7" x14ac:dyDescent="0.25">
      <c r="C4174" s="26" t="s">
        <v>4091</v>
      </c>
      <c r="D4174" s="27">
        <v>2495</v>
      </c>
      <c r="E4174" s="24"/>
      <c r="F4174" s="24"/>
      <c r="G4174" s="27" t="s">
        <v>34</v>
      </c>
    </row>
    <row r="4175" spans="3:7" x14ac:dyDescent="0.25">
      <c r="C4175" s="26" t="s">
        <v>4090</v>
      </c>
      <c r="D4175" s="27">
        <v>3426</v>
      </c>
      <c r="E4175" s="24"/>
      <c r="F4175" s="24"/>
      <c r="G4175" s="27" t="s">
        <v>37</v>
      </c>
    </row>
    <row r="4176" spans="3:7" x14ac:dyDescent="0.25">
      <c r="C4176" s="26" t="s">
        <v>4089</v>
      </c>
      <c r="D4176" s="27">
        <v>2331</v>
      </c>
      <c r="E4176" s="24"/>
      <c r="F4176" s="24"/>
      <c r="G4176" s="27" t="s">
        <v>34</v>
      </c>
    </row>
    <row r="4177" spans="3:7" x14ac:dyDescent="0.25">
      <c r="C4177" s="26" t="s">
        <v>4088</v>
      </c>
      <c r="D4177" s="27">
        <v>2713</v>
      </c>
      <c r="E4177" s="24"/>
      <c r="F4177" s="24"/>
      <c r="G4177" s="27" t="s">
        <v>34</v>
      </c>
    </row>
    <row r="4178" spans="3:7" x14ac:dyDescent="0.25">
      <c r="C4178" s="26" t="s">
        <v>4087</v>
      </c>
      <c r="D4178" s="27">
        <v>2878</v>
      </c>
      <c r="E4178" s="24"/>
      <c r="F4178" s="24"/>
      <c r="G4178" s="27" t="s">
        <v>34</v>
      </c>
    </row>
    <row r="4179" spans="3:7" x14ac:dyDescent="0.25">
      <c r="C4179" s="26" t="s">
        <v>4086</v>
      </c>
      <c r="D4179" s="27">
        <v>2858</v>
      </c>
      <c r="E4179" s="24"/>
      <c r="F4179" s="24"/>
      <c r="G4179" s="27" t="s">
        <v>34</v>
      </c>
    </row>
    <row r="4180" spans="3:7" x14ac:dyDescent="0.25">
      <c r="C4180" s="26" t="s">
        <v>4085</v>
      </c>
      <c r="D4180" s="27">
        <v>2711</v>
      </c>
      <c r="E4180" s="24"/>
      <c r="F4180" s="24"/>
      <c r="G4180" s="27" t="s">
        <v>34</v>
      </c>
    </row>
    <row r="4181" spans="3:7" x14ac:dyDescent="0.25">
      <c r="C4181" s="26" t="s">
        <v>4084</v>
      </c>
      <c r="D4181" s="27">
        <v>2604</v>
      </c>
      <c r="E4181" s="24"/>
      <c r="F4181" s="24"/>
      <c r="G4181" s="27" t="s">
        <v>34</v>
      </c>
    </row>
    <row r="4182" spans="3:7" x14ac:dyDescent="0.25">
      <c r="C4182" s="26" t="s">
        <v>4083</v>
      </c>
      <c r="D4182" s="27">
        <v>2581</v>
      </c>
      <c r="E4182" s="24"/>
      <c r="F4182" s="24"/>
      <c r="G4182" s="27" t="s">
        <v>34</v>
      </c>
    </row>
    <row r="4183" spans="3:7" x14ac:dyDescent="0.25">
      <c r="C4183" s="26" t="s">
        <v>4082</v>
      </c>
      <c r="D4183" s="27">
        <v>3302</v>
      </c>
      <c r="E4183" s="24"/>
      <c r="F4183" s="24"/>
      <c r="G4183" s="27" t="s">
        <v>37</v>
      </c>
    </row>
    <row r="4184" spans="3:7" x14ac:dyDescent="0.25">
      <c r="C4184" s="26" t="s">
        <v>4081</v>
      </c>
      <c r="D4184" s="27">
        <v>2196</v>
      </c>
      <c r="E4184" s="24"/>
      <c r="F4184" s="24"/>
      <c r="G4184" s="27" t="s">
        <v>34</v>
      </c>
    </row>
    <row r="4185" spans="3:7" x14ac:dyDescent="0.25">
      <c r="C4185" s="26" t="s">
        <v>4080</v>
      </c>
      <c r="D4185" s="27">
        <v>2716</v>
      </c>
      <c r="E4185" s="24"/>
      <c r="F4185" s="24"/>
      <c r="G4185" s="27" t="s">
        <v>34</v>
      </c>
    </row>
    <row r="4186" spans="3:7" x14ac:dyDescent="0.25">
      <c r="C4186" s="26" t="s">
        <v>4079</v>
      </c>
      <c r="D4186" s="27">
        <v>2116</v>
      </c>
      <c r="E4186" s="24"/>
      <c r="F4186" s="24"/>
      <c r="G4186" s="27" t="s">
        <v>34</v>
      </c>
    </row>
    <row r="4187" spans="3:7" x14ac:dyDescent="0.25">
      <c r="C4187" s="26" t="s">
        <v>4078</v>
      </c>
      <c r="D4187" s="27">
        <v>2681</v>
      </c>
      <c r="E4187" s="24"/>
      <c r="F4187" s="24"/>
      <c r="G4187" s="27" t="s">
        <v>34</v>
      </c>
    </row>
    <row r="4188" spans="3:7" x14ac:dyDescent="0.25">
      <c r="C4188" s="26" t="s">
        <v>4077</v>
      </c>
      <c r="D4188" s="27">
        <v>943</v>
      </c>
      <c r="E4188" s="24"/>
      <c r="F4188" s="24"/>
      <c r="G4188" s="27" t="s">
        <v>35</v>
      </c>
    </row>
    <row r="4189" spans="3:7" x14ac:dyDescent="0.25">
      <c r="C4189" s="26" t="s">
        <v>4076</v>
      </c>
      <c r="D4189" s="27">
        <v>2471</v>
      </c>
      <c r="E4189" s="24"/>
      <c r="F4189" s="24"/>
      <c r="G4189" s="27" t="s">
        <v>34</v>
      </c>
    </row>
    <row r="4190" spans="3:7" x14ac:dyDescent="0.25">
      <c r="C4190" s="26" t="s">
        <v>4075</v>
      </c>
      <c r="D4190" s="27">
        <v>3591</v>
      </c>
      <c r="E4190" s="24"/>
      <c r="F4190" s="24"/>
      <c r="G4190" s="27" t="s">
        <v>37</v>
      </c>
    </row>
    <row r="4191" spans="3:7" x14ac:dyDescent="0.25">
      <c r="C4191" s="26" t="s">
        <v>4074</v>
      </c>
      <c r="D4191" s="27">
        <v>2780</v>
      </c>
      <c r="E4191" s="24"/>
      <c r="F4191" s="24"/>
      <c r="G4191" s="27" t="s">
        <v>34</v>
      </c>
    </row>
    <row r="4192" spans="3:7" x14ac:dyDescent="0.25">
      <c r="C4192" s="26" t="s">
        <v>4073</v>
      </c>
      <c r="D4192" s="27">
        <v>3110</v>
      </c>
      <c r="E4192" s="24"/>
      <c r="F4192" s="24"/>
      <c r="G4192" s="27" t="s">
        <v>37</v>
      </c>
    </row>
    <row r="4193" spans="3:7" x14ac:dyDescent="0.25">
      <c r="C4193" s="26" t="s">
        <v>4072</v>
      </c>
      <c r="D4193" s="27">
        <v>2588</v>
      </c>
      <c r="E4193" s="24"/>
      <c r="F4193" s="24"/>
      <c r="G4193" s="27" t="s">
        <v>34</v>
      </c>
    </row>
    <row r="4194" spans="3:7" x14ac:dyDescent="0.25">
      <c r="C4194" s="26" t="s">
        <v>4071</v>
      </c>
      <c r="D4194" s="27">
        <v>2615</v>
      </c>
      <c r="E4194" s="24"/>
      <c r="F4194" s="24"/>
      <c r="G4194" s="27" t="s">
        <v>34</v>
      </c>
    </row>
    <row r="4195" spans="3:7" x14ac:dyDescent="0.25">
      <c r="C4195" s="26" t="s">
        <v>4070</v>
      </c>
      <c r="D4195" s="27">
        <v>2337</v>
      </c>
      <c r="E4195" s="24"/>
      <c r="F4195" s="24"/>
      <c r="G4195" s="27" t="s">
        <v>34</v>
      </c>
    </row>
    <row r="4196" spans="3:7" x14ac:dyDescent="0.25">
      <c r="C4196" s="26" t="s">
        <v>4069</v>
      </c>
      <c r="D4196" s="27">
        <v>1047</v>
      </c>
      <c r="E4196" s="24"/>
      <c r="F4196" s="24"/>
      <c r="G4196" s="27" t="s">
        <v>35</v>
      </c>
    </row>
    <row r="4197" spans="3:7" x14ac:dyDescent="0.25">
      <c r="C4197" s="26" t="s">
        <v>4068</v>
      </c>
      <c r="D4197" s="27">
        <v>2553</v>
      </c>
      <c r="E4197" s="24"/>
      <c r="F4197" s="24"/>
      <c r="G4197" s="27" t="s">
        <v>34</v>
      </c>
    </row>
    <row r="4198" spans="3:7" x14ac:dyDescent="0.25">
      <c r="C4198" s="26" t="s">
        <v>4067</v>
      </c>
      <c r="D4198" s="27">
        <v>2738</v>
      </c>
      <c r="E4198" s="24"/>
      <c r="F4198" s="24"/>
      <c r="G4198" s="27" t="s">
        <v>34</v>
      </c>
    </row>
    <row r="4199" spans="3:7" x14ac:dyDescent="0.25">
      <c r="C4199" s="26" t="s">
        <v>4066</v>
      </c>
      <c r="D4199" s="27">
        <v>4545</v>
      </c>
      <c r="E4199" s="24"/>
      <c r="F4199" s="24"/>
      <c r="G4199" s="27" t="s">
        <v>37</v>
      </c>
    </row>
    <row r="4200" spans="3:7" x14ac:dyDescent="0.25">
      <c r="C4200" s="26" t="s">
        <v>4065</v>
      </c>
      <c r="D4200" s="27">
        <v>2723</v>
      </c>
      <c r="E4200" s="24"/>
      <c r="F4200" s="24"/>
      <c r="G4200" s="27" t="s">
        <v>34</v>
      </c>
    </row>
    <row r="4201" spans="3:7" x14ac:dyDescent="0.25">
      <c r="C4201" s="26" t="s">
        <v>4064</v>
      </c>
      <c r="D4201" s="27">
        <v>2606</v>
      </c>
      <c r="E4201" s="24"/>
      <c r="F4201" s="24"/>
      <c r="G4201" s="27" t="s">
        <v>34</v>
      </c>
    </row>
    <row r="4202" spans="3:7" x14ac:dyDescent="0.25">
      <c r="C4202" s="26" t="s">
        <v>4063</v>
      </c>
      <c r="D4202" s="27">
        <v>3595</v>
      </c>
      <c r="E4202" s="24"/>
      <c r="F4202" s="24"/>
      <c r="G4202" s="27" t="s">
        <v>37</v>
      </c>
    </row>
    <row r="4203" spans="3:7" x14ac:dyDescent="0.25">
      <c r="C4203" s="26" t="s">
        <v>4062</v>
      </c>
      <c r="D4203" s="27">
        <v>3592</v>
      </c>
      <c r="E4203" s="24"/>
      <c r="F4203" s="24"/>
      <c r="G4203" s="27" t="s">
        <v>37</v>
      </c>
    </row>
    <row r="4204" spans="3:7" x14ac:dyDescent="0.25">
      <c r="C4204" s="26" t="s">
        <v>4061</v>
      </c>
      <c r="D4204" s="27">
        <v>2723</v>
      </c>
      <c r="E4204" s="24"/>
      <c r="F4204" s="24"/>
      <c r="G4204" s="27" t="s">
        <v>34</v>
      </c>
    </row>
    <row r="4205" spans="3:7" x14ac:dyDescent="0.25">
      <c r="C4205" s="26" t="s">
        <v>4060</v>
      </c>
      <c r="D4205" s="27">
        <v>2821</v>
      </c>
      <c r="E4205" s="24"/>
      <c r="F4205" s="24"/>
      <c r="G4205" s="27" t="s">
        <v>34</v>
      </c>
    </row>
    <row r="4206" spans="3:7" x14ac:dyDescent="0.25">
      <c r="C4206" s="26" t="s">
        <v>4059</v>
      </c>
      <c r="D4206" s="27">
        <v>2669</v>
      </c>
      <c r="E4206" s="24"/>
      <c r="F4206" s="24"/>
      <c r="G4206" s="27" t="s">
        <v>34</v>
      </c>
    </row>
    <row r="4207" spans="3:7" x14ac:dyDescent="0.25">
      <c r="C4207" s="26" t="s">
        <v>4058</v>
      </c>
      <c r="D4207" s="27">
        <v>2298</v>
      </c>
      <c r="E4207" s="24"/>
      <c r="F4207" s="24"/>
      <c r="G4207" s="27" t="s">
        <v>34</v>
      </c>
    </row>
    <row r="4208" spans="3:7" x14ac:dyDescent="0.25">
      <c r="C4208" s="26" t="s">
        <v>4057</v>
      </c>
      <c r="D4208" s="27">
        <v>2188</v>
      </c>
      <c r="E4208" s="24"/>
      <c r="F4208" s="24"/>
      <c r="G4208" s="27" t="s">
        <v>34</v>
      </c>
    </row>
    <row r="4209" spans="3:7" x14ac:dyDescent="0.25">
      <c r="C4209" s="26" t="s">
        <v>4056</v>
      </c>
      <c r="D4209" s="27">
        <v>2640</v>
      </c>
      <c r="E4209" s="24"/>
      <c r="F4209" s="24"/>
      <c r="G4209" s="27" t="s">
        <v>34</v>
      </c>
    </row>
    <row r="4210" spans="3:7" x14ac:dyDescent="0.25">
      <c r="C4210" s="26" t="s">
        <v>4055</v>
      </c>
      <c r="D4210" s="27">
        <v>1060</v>
      </c>
      <c r="E4210" s="24"/>
      <c r="F4210" s="24"/>
      <c r="G4210" s="27" t="s">
        <v>35</v>
      </c>
    </row>
    <row r="4211" spans="3:7" x14ac:dyDescent="0.25">
      <c r="C4211" s="26" t="s">
        <v>4054</v>
      </c>
      <c r="D4211" s="27">
        <v>1547</v>
      </c>
      <c r="E4211" s="24"/>
      <c r="F4211" s="24"/>
      <c r="G4211" s="27" t="s">
        <v>36</v>
      </c>
    </row>
    <row r="4212" spans="3:7" x14ac:dyDescent="0.25">
      <c r="C4212" s="26" t="s">
        <v>4053</v>
      </c>
      <c r="D4212" s="27">
        <v>2776</v>
      </c>
      <c r="E4212" s="24"/>
      <c r="F4212" s="24"/>
      <c r="G4212" s="27" t="s">
        <v>34</v>
      </c>
    </row>
    <row r="4213" spans="3:7" x14ac:dyDescent="0.25">
      <c r="C4213" s="26" t="s">
        <v>4052</v>
      </c>
      <c r="D4213" s="27">
        <v>2213</v>
      </c>
      <c r="E4213" s="24"/>
      <c r="F4213" s="24"/>
      <c r="G4213" s="27" t="s">
        <v>34</v>
      </c>
    </row>
    <row r="4214" spans="3:7" x14ac:dyDescent="0.25">
      <c r="C4214" s="26" t="s">
        <v>4051</v>
      </c>
      <c r="D4214" s="27">
        <v>2910</v>
      </c>
      <c r="E4214" s="24"/>
      <c r="F4214" s="24"/>
      <c r="G4214" s="27" t="s">
        <v>34</v>
      </c>
    </row>
    <row r="4215" spans="3:7" x14ac:dyDescent="0.25">
      <c r="C4215" s="26" t="s">
        <v>4050</v>
      </c>
      <c r="D4215" s="27">
        <v>1117</v>
      </c>
      <c r="E4215" s="24"/>
      <c r="F4215" s="24"/>
      <c r="G4215" s="27" t="s">
        <v>35</v>
      </c>
    </row>
    <row r="4216" spans="3:7" x14ac:dyDescent="0.25">
      <c r="C4216" s="26" t="s">
        <v>4049</v>
      </c>
      <c r="D4216" s="27">
        <v>2641</v>
      </c>
      <c r="E4216" s="24"/>
      <c r="F4216" s="24"/>
      <c r="G4216" s="27" t="s">
        <v>34</v>
      </c>
    </row>
    <row r="4217" spans="3:7" x14ac:dyDescent="0.25">
      <c r="C4217" s="26" t="s">
        <v>4048</v>
      </c>
      <c r="D4217" s="27">
        <v>2540</v>
      </c>
      <c r="E4217" s="24"/>
      <c r="F4217" s="24"/>
      <c r="G4217" s="27" t="s">
        <v>34</v>
      </c>
    </row>
    <row r="4218" spans="3:7" x14ac:dyDescent="0.25">
      <c r="C4218" s="26" t="s">
        <v>4047</v>
      </c>
      <c r="D4218" s="27">
        <v>3351</v>
      </c>
      <c r="E4218" s="24"/>
      <c r="F4218" s="24"/>
      <c r="G4218" s="27" t="s">
        <v>37</v>
      </c>
    </row>
    <row r="4219" spans="3:7" x14ac:dyDescent="0.25">
      <c r="C4219" s="26" t="s">
        <v>4046</v>
      </c>
      <c r="D4219" s="27">
        <v>2779</v>
      </c>
      <c r="E4219" s="24"/>
      <c r="F4219" s="24"/>
      <c r="G4219" s="27" t="s">
        <v>34</v>
      </c>
    </row>
    <row r="4220" spans="3:7" x14ac:dyDescent="0.25">
      <c r="C4220" s="26" t="s">
        <v>4045</v>
      </c>
      <c r="D4220" s="27">
        <v>2986</v>
      </c>
      <c r="E4220" s="24"/>
      <c r="F4220" s="24"/>
      <c r="G4220" s="27" t="s">
        <v>34</v>
      </c>
    </row>
    <row r="4221" spans="3:7" x14ac:dyDescent="0.25">
      <c r="C4221" s="26" t="s">
        <v>4044</v>
      </c>
      <c r="D4221" s="27">
        <v>1268</v>
      </c>
      <c r="E4221" s="24"/>
      <c r="F4221" s="24"/>
      <c r="G4221" s="27" t="s">
        <v>35</v>
      </c>
    </row>
    <row r="4222" spans="3:7" x14ac:dyDescent="0.25">
      <c r="C4222" s="26" t="s">
        <v>4043</v>
      </c>
      <c r="D4222" s="27">
        <v>2748</v>
      </c>
      <c r="E4222" s="24"/>
      <c r="F4222" s="24"/>
      <c r="G4222" s="27" t="s">
        <v>34</v>
      </c>
    </row>
    <row r="4223" spans="3:7" x14ac:dyDescent="0.25">
      <c r="C4223" s="26" t="s">
        <v>4042</v>
      </c>
      <c r="D4223" s="27">
        <v>1998</v>
      </c>
      <c r="E4223" s="24"/>
      <c r="F4223" s="24"/>
      <c r="G4223" s="27" t="s">
        <v>36</v>
      </c>
    </row>
    <row r="4224" spans="3:7" x14ac:dyDescent="0.25">
      <c r="C4224" s="26" t="s">
        <v>4041</v>
      </c>
      <c r="D4224" s="27">
        <v>4323</v>
      </c>
      <c r="E4224" s="24"/>
      <c r="F4224" s="24"/>
      <c r="G4224" s="27" t="s">
        <v>37</v>
      </c>
    </row>
    <row r="4225" spans="3:7" x14ac:dyDescent="0.25">
      <c r="C4225" s="26" t="s">
        <v>4040</v>
      </c>
      <c r="D4225" s="27">
        <v>2524</v>
      </c>
      <c r="E4225" s="24"/>
      <c r="F4225" s="24"/>
      <c r="G4225" s="27" t="s">
        <v>34</v>
      </c>
    </row>
    <row r="4226" spans="3:7" x14ac:dyDescent="0.25">
      <c r="C4226" s="26" t="s">
        <v>4039</v>
      </c>
      <c r="D4226" s="27">
        <v>2229</v>
      </c>
      <c r="E4226" s="24"/>
      <c r="F4226" s="24"/>
      <c r="G4226" s="27" t="s">
        <v>34</v>
      </c>
    </row>
    <row r="4227" spans="3:7" x14ac:dyDescent="0.25">
      <c r="C4227" s="26" t="s">
        <v>4038</v>
      </c>
      <c r="D4227" s="27">
        <v>2580</v>
      </c>
      <c r="E4227" s="24"/>
      <c r="F4227" s="24"/>
      <c r="G4227" s="27" t="s">
        <v>34</v>
      </c>
    </row>
    <row r="4228" spans="3:7" x14ac:dyDescent="0.25">
      <c r="C4228" s="26" t="s">
        <v>4037</v>
      </c>
      <c r="D4228" s="27">
        <v>3734</v>
      </c>
      <c r="E4228" s="24"/>
      <c r="F4228" s="24"/>
      <c r="G4228" s="27" t="s">
        <v>37</v>
      </c>
    </row>
    <row r="4229" spans="3:7" x14ac:dyDescent="0.25">
      <c r="C4229" s="26" t="s">
        <v>4036</v>
      </c>
      <c r="D4229" s="27">
        <v>1066</v>
      </c>
      <c r="E4229" s="24"/>
      <c r="F4229" s="24"/>
      <c r="G4229" s="27" t="s">
        <v>35</v>
      </c>
    </row>
    <row r="4230" spans="3:7" x14ac:dyDescent="0.25">
      <c r="C4230" s="26" t="s">
        <v>4035</v>
      </c>
      <c r="D4230" s="27">
        <v>1033</v>
      </c>
      <c r="E4230" s="24"/>
      <c r="F4230" s="24"/>
      <c r="G4230" s="27" t="s">
        <v>35</v>
      </c>
    </row>
    <row r="4231" spans="3:7" x14ac:dyDescent="0.25">
      <c r="C4231" s="26" t="s">
        <v>4034</v>
      </c>
      <c r="D4231" s="27">
        <v>3341</v>
      </c>
      <c r="E4231" s="24"/>
      <c r="F4231" s="24"/>
      <c r="G4231" s="27" t="s">
        <v>37</v>
      </c>
    </row>
    <row r="4232" spans="3:7" x14ac:dyDescent="0.25">
      <c r="C4232" s="26" t="s">
        <v>4033</v>
      </c>
      <c r="D4232" s="27">
        <v>2064</v>
      </c>
      <c r="E4232" s="24"/>
      <c r="F4232" s="24"/>
      <c r="G4232" s="27" t="s">
        <v>36</v>
      </c>
    </row>
    <row r="4233" spans="3:7" x14ac:dyDescent="0.25">
      <c r="C4233" s="26" t="s">
        <v>4032</v>
      </c>
      <c r="D4233" s="27">
        <v>1514</v>
      </c>
      <c r="E4233" s="24"/>
      <c r="F4233" s="24"/>
      <c r="G4233" s="27" t="s">
        <v>36</v>
      </c>
    </row>
    <row r="4234" spans="3:7" x14ac:dyDescent="0.25">
      <c r="C4234" s="26" t="s">
        <v>4031</v>
      </c>
      <c r="D4234" s="27">
        <v>1996</v>
      </c>
      <c r="E4234" s="24"/>
      <c r="F4234" s="24"/>
      <c r="G4234" s="27" t="s">
        <v>36</v>
      </c>
    </row>
    <row r="4235" spans="3:7" x14ac:dyDescent="0.25">
      <c r="C4235" s="26" t="s">
        <v>4030</v>
      </c>
      <c r="D4235" s="27">
        <v>2411</v>
      </c>
      <c r="E4235" s="24"/>
      <c r="F4235" s="24"/>
      <c r="G4235" s="27" t="s">
        <v>34</v>
      </c>
    </row>
    <row r="4236" spans="3:7" x14ac:dyDescent="0.25">
      <c r="C4236" s="26" t="s">
        <v>4029</v>
      </c>
      <c r="D4236" s="27">
        <v>989</v>
      </c>
      <c r="E4236" s="24"/>
      <c r="F4236" s="24"/>
      <c r="G4236" s="27" t="s">
        <v>35</v>
      </c>
    </row>
    <row r="4237" spans="3:7" x14ac:dyDescent="0.25">
      <c r="C4237" s="26" t="s">
        <v>4028</v>
      </c>
      <c r="D4237" s="27">
        <v>1695</v>
      </c>
      <c r="E4237" s="24"/>
      <c r="F4237" s="24"/>
      <c r="G4237" s="27" t="s">
        <v>36</v>
      </c>
    </row>
    <row r="4238" spans="3:7" x14ac:dyDescent="0.25">
      <c r="C4238" s="26" t="s">
        <v>4027</v>
      </c>
      <c r="D4238" s="27">
        <v>2707</v>
      </c>
      <c r="E4238" s="24"/>
      <c r="F4238" s="24"/>
      <c r="G4238" s="27" t="s">
        <v>34</v>
      </c>
    </row>
    <row r="4239" spans="3:7" x14ac:dyDescent="0.25">
      <c r="C4239" s="26" t="s">
        <v>4026</v>
      </c>
      <c r="D4239" s="27">
        <v>2863</v>
      </c>
      <c r="E4239" s="24"/>
      <c r="F4239" s="24"/>
      <c r="G4239" s="27" t="s">
        <v>34</v>
      </c>
    </row>
    <row r="4240" spans="3:7" x14ac:dyDescent="0.25">
      <c r="C4240" s="26" t="s">
        <v>4025</v>
      </c>
      <c r="D4240" s="27">
        <v>2923</v>
      </c>
      <c r="E4240" s="24"/>
      <c r="F4240" s="24"/>
      <c r="G4240" s="27" t="s">
        <v>34</v>
      </c>
    </row>
    <row r="4241" spans="3:7" x14ac:dyDescent="0.25">
      <c r="C4241" s="26" t="s">
        <v>4024</v>
      </c>
      <c r="D4241" s="27">
        <v>2706</v>
      </c>
      <c r="E4241" s="24"/>
      <c r="F4241" s="24"/>
      <c r="G4241" s="27" t="s">
        <v>34</v>
      </c>
    </row>
    <row r="4242" spans="3:7" x14ac:dyDescent="0.25">
      <c r="C4242" s="26" t="s">
        <v>4023</v>
      </c>
      <c r="D4242" s="27">
        <v>2586</v>
      </c>
      <c r="E4242" s="24"/>
      <c r="F4242" s="24"/>
      <c r="G4242" s="27" t="s">
        <v>34</v>
      </c>
    </row>
    <row r="4243" spans="3:7" x14ac:dyDescent="0.25">
      <c r="C4243" s="26" t="s">
        <v>4022</v>
      </c>
      <c r="D4243" s="27">
        <v>3182</v>
      </c>
      <c r="E4243" s="24"/>
      <c r="F4243" s="24"/>
      <c r="G4243" s="27" t="s">
        <v>37</v>
      </c>
    </row>
    <row r="4244" spans="3:7" x14ac:dyDescent="0.25">
      <c r="C4244" s="26" t="s">
        <v>4021</v>
      </c>
      <c r="D4244" s="27">
        <v>3041</v>
      </c>
      <c r="E4244" s="24"/>
      <c r="F4244" s="24"/>
      <c r="G4244" s="27" t="s">
        <v>37</v>
      </c>
    </row>
    <row r="4245" spans="3:7" x14ac:dyDescent="0.25">
      <c r="C4245" s="26" t="s">
        <v>4020</v>
      </c>
      <c r="D4245" s="27">
        <v>2487</v>
      </c>
      <c r="E4245" s="24"/>
      <c r="F4245" s="24"/>
      <c r="G4245" s="27" t="s">
        <v>34</v>
      </c>
    </row>
    <row r="4246" spans="3:7" x14ac:dyDescent="0.25">
      <c r="C4246" s="26" t="s">
        <v>4019</v>
      </c>
      <c r="D4246" s="27">
        <v>1187</v>
      </c>
      <c r="E4246" s="24"/>
      <c r="F4246" s="24"/>
      <c r="G4246" s="27" t="s">
        <v>35</v>
      </c>
    </row>
    <row r="4247" spans="3:7" x14ac:dyDescent="0.25">
      <c r="C4247" s="26" t="s">
        <v>4018</v>
      </c>
      <c r="D4247" s="27">
        <v>3954</v>
      </c>
      <c r="E4247" s="24"/>
      <c r="F4247" s="24"/>
      <c r="G4247" s="27" t="s">
        <v>37</v>
      </c>
    </row>
    <row r="4248" spans="3:7" x14ac:dyDescent="0.25">
      <c r="C4248" s="26" t="s">
        <v>4017</v>
      </c>
      <c r="D4248" s="27">
        <v>2363</v>
      </c>
      <c r="E4248" s="24"/>
      <c r="F4248" s="24"/>
      <c r="G4248" s="27" t="s">
        <v>34</v>
      </c>
    </row>
    <row r="4249" spans="3:7" x14ac:dyDescent="0.25">
      <c r="C4249" s="26" t="s">
        <v>4016</v>
      </c>
      <c r="D4249" s="27">
        <v>2289</v>
      </c>
      <c r="E4249" s="24"/>
      <c r="F4249" s="24"/>
      <c r="G4249" s="27" t="s">
        <v>34</v>
      </c>
    </row>
    <row r="4250" spans="3:7" x14ac:dyDescent="0.25">
      <c r="C4250" s="26" t="s">
        <v>4015</v>
      </c>
      <c r="D4250" s="27">
        <v>2200</v>
      </c>
      <c r="E4250" s="24"/>
      <c r="F4250" s="24"/>
      <c r="G4250" s="27" t="s">
        <v>34</v>
      </c>
    </row>
    <row r="4251" spans="3:7" x14ac:dyDescent="0.25">
      <c r="C4251" s="26" t="s">
        <v>4014</v>
      </c>
      <c r="D4251" s="27">
        <v>1392</v>
      </c>
      <c r="E4251" s="24"/>
      <c r="F4251" s="24"/>
      <c r="G4251" s="27" t="s">
        <v>35</v>
      </c>
    </row>
    <row r="4252" spans="3:7" x14ac:dyDescent="0.25">
      <c r="C4252" s="26" t="s">
        <v>4013</v>
      </c>
      <c r="D4252" s="27">
        <v>2308</v>
      </c>
      <c r="E4252" s="24"/>
      <c r="F4252" s="24"/>
      <c r="G4252" s="27" t="s">
        <v>34</v>
      </c>
    </row>
    <row r="4253" spans="3:7" x14ac:dyDescent="0.25">
      <c r="C4253" s="26" t="s">
        <v>4012</v>
      </c>
      <c r="D4253" s="27">
        <v>2664</v>
      </c>
      <c r="E4253" s="24"/>
      <c r="F4253" s="24"/>
      <c r="G4253" s="27" t="s">
        <v>34</v>
      </c>
    </row>
    <row r="4254" spans="3:7" x14ac:dyDescent="0.25">
      <c r="C4254" s="26" t="s">
        <v>4011</v>
      </c>
      <c r="D4254" s="27">
        <v>2666</v>
      </c>
      <c r="E4254" s="24"/>
      <c r="F4254" s="24"/>
      <c r="G4254" s="27" t="s">
        <v>34</v>
      </c>
    </row>
    <row r="4255" spans="3:7" x14ac:dyDescent="0.25">
      <c r="C4255" s="26" t="s">
        <v>4010</v>
      </c>
      <c r="D4255" s="27">
        <v>3307</v>
      </c>
      <c r="E4255" s="24"/>
      <c r="F4255" s="24"/>
      <c r="G4255" s="27" t="s">
        <v>37</v>
      </c>
    </row>
    <row r="4256" spans="3:7" x14ac:dyDescent="0.25">
      <c r="C4256" s="26" t="s">
        <v>4009</v>
      </c>
      <c r="D4256" s="27">
        <v>2723</v>
      </c>
      <c r="E4256" s="24"/>
      <c r="F4256" s="24"/>
      <c r="G4256" s="27" t="s">
        <v>34</v>
      </c>
    </row>
    <row r="4257" spans="3:7" x14ac:dyDescent="0.25">
      <c r="C4257" s="26" t="s">
        <v>4008</v>
      </c>
      <c r="D4257" s="27">
        <v>2699</v>
      </c>
      <c r="E4257" s="24"/>
      <c r="F4257" s="24"/>
      <c r="G4257" s="27" t="s">
        <v>34</v>
      </c>
    </row>
    <row r="4258" spans="3:7" x14ac:dyDescent="0.25">
      <c r="C4258" s="26" t="s">
        <v>4007</v>
      </c>
      <c r="D4258" s="27">
        <v>2916</v>
      </c>
      <c r="E4258" s="24"/>
      <c r="F4258" s="24"/>
      <c r="G4258" s="27" t="s">
        <v>34</v>
      </c>
    </row>
    <row r="4259" spans="3:7" x14ac:dyDescent="0.25">
      <c r="C4259" s="26" t="s">
        <v>4006</v>
      </c>
      <c r="D4259" s="27">
        <v>1811</v>
      </c>
      <c r="E4259" s="24"/>
      <c r="F4259" s="24"/>
      <c r="G4259" s="27" t="s">
        <v>36</v>
      </c>
    </row>
    <row r="4260" spans="3:7" x14ac:dyDescent="0.25">
      <c r="C4260" s="26" t="s">
        <v>4005</v>
      </c>
      <c r="D4260" s="27">
        <v>2894</v>
      </c>
      <c r="E4260" s="24"/>
      <c r="F4260" s="24"/>
      <c r="G4260" s="27" t="s">
        <v>34</v>
      </c>
    </row>
    <row r="4261" spans="3:7" x14ac:dyDescent="0.25">
      <c r="C4261" s="26" t="s">
        <v>4004</v>
      </c>
      <c r="D4261" s="27">
        <v>735</v>
      </c>
      <c r="E4261" s="24"/>
      <c r="F4261" s="24"/>
      <c r="G4261" s="27" t="s">
        <v>38</v>
      </c>
    </row>
    <row r="4262" spans="3:7" x14ac:dyDescent="0.25">
      <c r="C4262" s="26" t="s">
        <v>4003</v>
      </c>
      <c r="D4262" s="27">
        <v>2240</v>
      </c>
      <c r="E4262" s="24"/>
      <c r="F4262" s="24"/>
      <c r="G4262" s="27" t="s">
        <v>34</v>
      </c>
    </row>
    <row r="4263" spans="3:7" x14ac:dyDescent="0.25">
      <c r="C4263" s="26" t="s">
        <v>4002</v>
      </c>
      <c r="D4263" s="27">
        <v>1497</v>
      </c>
      <c r="E4263" s="24"/>
      <c r="F4263" s="24"/>
      <c r="G4263" s="27" t="s">
        <v>36</v>
      </c>
    </row>
    <row r="4264" spans="3:7" x14ac:dyDescent="0.25">
      <c r="C4264" s="26" t="s">
        <v>4001</v>
      </c>
      <c r="D4264" s="27">
        <v>2728</v>
      </c>
      <c r="E4264" s="24"/>
      <c r="F4264" s="24"/>
      <c r="G4264" s="27" t="s">
        <v>34</v>
      </c>
    </row>
    <row r="4265" spans="3:7" x14ac:dyDescent="0.25">
      <c r="C4265" s="26" t="s">
        <v>4000</v>
      </c>
      <c r="D4265" s="27">
        <v>1881</v>
      </c>
      <c r="E4265" s="24"/>
      <c r="F4265" s="24"/>
      <c r="G4265" s="27" t="s">
        <v>36</v>
      </c>
    </row>
    <row r="4266" spans="3:7" x14ac:dyDescent="0.25">
      <c r="C4266" s="26" t="s">
        <v>3999</v>
      </c>
      <c r="D4266" s="27">
        <v>3138</v>
      </c>
      <c r="E4266" s="24"/>
      <c r="F4266" s="24"/>
      <c r="G4266" s="27" t="s">
        <v>37</v>
      </c>
    </row>
    <row r="4267" spans="3:7" x14ac:dyDescent="0.25">
      <c r="C4267" s="26" t="s">
        <v>3998</v>
      </c>
      <c r="D4267" s="27">
        <v>1691</v>
      </c>
      <c r="E4267" s="24"/>
      <c r="F4267" s="24"/>
      <c r="G4267" s="27" t="s">
        <v>36</v>
      </c>
    </row>
    <row r="4268" spans="3:7" x14ac:dyDescent="0.25">
      <c r="C4268" s="26" t="s">
        <v>3997</v>
      </c>
      <c r="D4268" s="27">
        <v>2667</v>
      </c>
      <c r="E4268" s="24"/>
      <c r="F4268" s="24"/>
      <c r="G4268" s="27" t="s">
        <v>34</v>
      </c>
    </row>
    <row r="4269" spans="3:7" x14ac:dyDescent="0.25">
      <c r="C4269" s="26" t="s">
        <v>3996</v>
      </c>
      <c r="D4269" s="27">
        <v>2557</v>
      </c>
      <c r="E4269" s="24"/>
      <c r="F4269" s="24"/>
      <c r="G4269" s="27" t="s">
        <v>34</v>
      </c>
    </row>
    <row r="4270" spans="3:7" x14ac:dyDescent="0.25">
      <c r="C4270" s="26" t="s">
        <v>3995</v>
      </c>
      <c r="D4270" s="27">
        <v>2879</v>
      </c>
      <c r="E4270" s="24"/>
      <c r="F4270" s="24"/>
      <c r="G4270" s="27" t="s">
        <v>34</v>
      </c>
    </row>
    <row r="4271" spans="3:7" x14ac:dyDescent="0.25">
      <c r="C4271" s="26" t="s">
        <v>3994</v>
      </c>
      <c r="D4271" s="27">
        <v>2004</v>
      </c>
      <c r="E4271" s="24"/>
      <c r="F4271" s="24"/>
      <c r="G4271" s="27" t="s">
        <v>36</v>
      </c>
    </row>
    <row r="4272" spans="3:7" x14ac:dyDescent="0.25">
      <c r="C4272" s="26" t="s">
        <v>3993</v>
      </c>
      <c r="D4272" s="27">
        <v>2540</v>
      </c>
      <c r="E4272" s="24"/>
      <c r="F4272" s="24"/>
      <c r="G4272" s="27" t="s">
        <v>34</v>
      </c>
    </row>
    <row r="4273" spans="3:7" x14ac:dyDescent="0.25">
      <c r="C4273" s="26" t="s">
        <v>3992</v>
      </c>
      <c r="D4273" s="27">
        <v>2072</v>
      </c>
      <c r="E4273" s="24"/>
      <c r="F4273" s="24"/>
      <c r="G4273" s="27" t="s">
        <v>36</v>
      </c>
    </row>
    <row r="4274" spans="3:7" x14ac:dyDescent="0.25">
      <c r="C4274" s="26" t="s">
        <v>3991</v>
      </c>
      <c r="D4274" s="27">
        <v>1924</v>
      </c>
      <c r="E4274" s="24"/>
      <c r="F4274" s="24"/>
      <c r="G4274" s="27" t="s">
        <v>36</v>
      </c>
    </row>
    <row r="4275" spans="3:7" x14ac:dyDescent="0.25">
      <c r="C4275" s="26" t="s">
        <v>3990</v>
      </c>
      <c r="D4275" s="27">
        <v>2464</v>
      </c>
      <c r="E4275" s="24"/>
      <c r="F4275" s="24"/>
      <c r="G4275" s="27" t="s">
        <v>34</v>
      </c>
    </row>
    <row r="4276" spans="3:7" x14ac:dyDescent="0.25">
      <c r="C4276" s="26" t="s">
        <v>3989</v>
      </c>
      <c r="D4276" s="27">
        <v>1485</v>
      </c>
      <c r="E4276" s="24"/>
      <c r="F4276" s="24"/>
      <c r="G4276" s="27" t="s">
        <v>36</v>
      </c>
    </row>
    <row r="4277" spans="3:7" x14ac:dyDescent="0.25">
      <c r="C4277" s="26" t="s">
        <v>3988</v>
      </c>
      <c r="D4277" s="27">
        <v>2464</v>
      </c>
      <c r="E4277" s="24"/>
      <c r="F4277" s="24"/>
      <c r="G4277" s="27" t="s">
        <v>34</v>
      </c>
    </row>
    <row r="4278" spans="3:7" x14ac:dyDescent="0.25">
      <c r="C4278" s="26" t="s">
        <v>3987</v>
      </c>
      <c r="D4278" s="27">
        <v>1399</v>
      </c>
      <c r="E4278" s="24"/>
      <c r="F4278" s="24"/>
      <c r="G4278" s="27" t="s">
        <v>35</v>
      </c>
    </row>
    <row r="4279" spans="3:7" x14ac:dyDescent="0.25">
      <c r="C4279" s="26" t="s">
        <v>3986</v>
      </c>
      <c r="D4279" s="27">
        <v>2215</v>
      </c>
      <c r="E4279" s="24"/>
      <c r="F4279" s="24"/>
      <c r="G4279" s="27" t="s">
        <v>34</v>
      </c>
    </row>
    <row r="4280" spans="3:7" x14ac:dyDescent="0.25">
      <c r="C4280" s="26" t="s">
        <v>3985</v>
      </c>
      <c r="D4280" s="27">
        <v>2398</v>
      </c>
      <c r="E4280" s="24"/>
      <c r="F4280" s="24"/>
      <c r="G4280" s="27" t="s">
        <v>34</v>
      </c>
    </row>
    <row r="4281" spans="3:7" x14ac:dyDescent="0.25">
      <c r="C4281" s="26" t="s">
        <v>3984</v>
      </c>
      <c r="D4281" s="27">
        <v>2499</v>
      </c>
      <c r="E4281" s="24"/>
      <c r="F4281" s="24"/>
      <c r="G4281" s="27" t="s">
        <v>34</v>
      </c>
    </row>
    <row r="4282" spans="3:7" x14ac:dyDescent="0.25">
      <c r="C4282" s="26" t="s">
        <v>3983</v>
      </c>
      <c r="D4282" s="27">
        <v>2559</v>
      </c>
      <c r="E4282" s="24"/>
      <c r="F4282" s="24"/>
      <c r="G4282" s="27" t="s">
        <v>34</v>
      </c>
    </row>
    <row r="4283" spans="3:7" x14ac:dyDescent="0.25">
      <c r="C4283" s="26" t="s">
        <v>3982</v>
      </c>
      <c r="D4283" s="27">
        <v>2557</v>
      </c>
      <c r="E4283" s="24"/>
      <c r="F4283" s="24"/>
      <c r="G4283" s="27" t="s">
        <v>34</v>
      </c>
    </row>
    <row r="4284" spans="3:7" x14ac:dyDescent="0.25">
      <c r="C4284" s="26" t="s">
        <v>3981</v>
      </c>
      <c r="D4284" s="27">
        <v>2855</v>
      </c>
      <c r="E4284" s="24"/>
      <c r="F4284" s="24"/>
      <c r="G4284" s="27" t="s">
        <v>34</v>
      </c>
    </row>
    <row r="4285" spans="3:7" x14ac:dyDescent="0.25">
      <c r="C4285" s="26" t="s">
        <v>3980</v>
      </c>
      <c r="D4285" s="27">
        <v>1125</v>
      </c>
      <c r="E4285" s="24"/>
      <c r="F4285" s="24"/>
      <c r="G4285" s="27" t="s">
        <v>35</v>
      </c>
    </row>
    <row r="4286" spans="3:7" x14ac:dyDescent="0.25">
      <c r="C4286" s="26" t="s">
        <v>3979</v>
      </c>
      <c r="D4286" s="27">
        <v>2016</v>
      </c>
      <c r="E4286" s="24"/>
      <c r="F4286" s="24"/>
      <c r="G4286" s="27" t="s">
        <v>36</v>
      </c>
    </row>
    <row r="4287" spans="3:7" x14ac:dyDescent="0.25">
      <c r="C4287" s="26" t="s">
        <v>3978</v>
      </c>
      <c r="D4287" s="27">
        <v>2621</v>
      </c>
      <c r="E4287" s="24"/>
      <c r="F4287" s="24"/>
      <c r="G4287" s="27" t="s">
        <v>34</v>
      </c>
    </row>
    <row r="4288" spans="3:7" x14ac:dyDescent="0.25">
      <c r="C4288" s="26" t="s">
        <v>3977</v>
      </c>
      <c r="D4288" s="27">
        <v>2694</v>
      </c>
      <c r="E4288" s="24"/>
      <c r="F4288" s="24"/>
      <c r="G4288" s="27" t="s">
        <v>34</v>
      </c>
    </row>
    <row r="4289" spans="3:7" x14ac:dyDescent="0.25">
      <c r="C4289" s="26" t="s">
        <v>3976</v>
      </c>
      <c r="D4289" s="27">
        <v>2157</v>
      </c>
      <c r="E4289" s="24"/>
      <c r="F4289" s="24"/>
      <c r="G4289" s="27" t="s">
        <v>34</v>
      </c>
    </row>
    <row r="4290" spans="3:7" x14ac:dyDescent="0.25">
      <c r="C4290" s="26" t="s">
        <v>3975</v>
      </c>
      <c r="D4290" s="27">
        <v>2009</v>
      </c>
      <c r="E4290" s="24"/>
      <c r="F4290" s="24"/>
      <c r="G4290" s="27" t="s">
        <v>36</v>
      </c>
    </row>
    <row r="4291" spans="3:7" x14ac:dyDescent="0.25">
      <c r="C4291" s="26" t="s">
        <v>3974</v>
      </c>
      <c r="D4291" s="27">
        <v>2207</v>
      </c>
      <c r="E4291" s="24"/>
      <c r="F4291" s="24"/>
      <c r="G4291" s="27" t="s">
        <v>34</v>
      </c>
    </row>
    <row r="4292" spans="3:7" x14ac:dyDescent="0.25">
      <c r="C4292" s="26" t="s">
        <v>3973</v>
      </c>
      <c r="D4292" s="27">
        <v>2158</v>
      </c>
      <c r="E4292" s="24"/>
      <c r="F4292" s="24"/>
      <c r="G4292" s="27" t="s">
        <v>34</v>
      </c>
    </row>
    <row r="4293" spans="3:7" x14ac:dyDescent="0.25">
      <c r="C4293" s="26" t="s">
        <v>3972</v>
      </c>
      <c r="D4293" s="27">
        <v>1829</v>
      </c>
      <c r="E4293" s="24"/>
      <c r="F4293" s="24"/>
      <c r="G4293" s="27" t="s">
        <v>36</v>
      </c>
    </row>
    <row r="4294" spans="3:7" x14ac:dyDescent="0.25">
      <c r="C4294" s="26" t="s">
        <v>3971</v>
      </c>
      <c r="D4294" s="27">
        <v>1319</v>
      </c>
      <c r="E4294" s="24"/>
      <c r="F4294" s="24"/>
      <c r="G4294" s="27" t="s">
        <v>35</v>
      </c>
    </row>
    <row r="4295" spans="3:7" x14ac:dyDescent="0.25">
      <c r="C4295" s="26" t="s">
        <v>3970</v>
      </c>
      <c r="D4295" s="27">
        <v>2098</v>
      </c>
      <c r="E4295" s="24"/>
      <c r="F4295" s="24"/>
      <c r="G4295" s="27" t="s">
        <v>36</v>
      </c>
    </row>
    <row r="4296" spans="3:7" x14ac:dyDescent="0.25">
      <c r="C4296" s="26" t="s">
        <v>3969</v>
      </c>
      <c r="D4296" s="27">
        <v>2028</v>
      </c>
      <c r="E4296" s="24"/>
      <c r="F4296" s="24"/>
      <c r="G4296" s="27" t="s">
        <v>36</v>
      </c>
    </row>
    <row r="4297" spans="3:7" x14ac:dyDescent="0.25">
      <c r="C4297" s="26" t="s">
        <v>3968</v>
      </c>
      <c r="D4297" s="27">
        <v>2690</v>
      </c>
      <c r="E4297" s="24"/>
      <c r="F4297" s="24"/>
      <c r="G4297" s="27" t="s">
        <v>34</v>
      </c>
    </row>
    <row r="4298" spans="3:7" x14ac:dyDescent="0.25">
      <c r="C4298" s="26" t="s">
        <v>3967</v>
      </c>
      <c r="D4298" s="27">
        <v>1923</v>
      </c>
      <c r="E4298" s="24"/>
      <c r="F4298" s="24"/>
      <c r="G4298" s="27" t="s">
        <v>36</v>
      </c>
    </row>
    <row r="4299" spans="3:7" x14ac:dyDescent="0.25">
      <c r="C4299" s="26" t="s">
        <v>3966</v>
      </c>
      <c r="D4299" s="27">
        <v>2345</v>
      </c>
      <c r="E4299" s="24"/>
      <c r="F4299" s="24"/>
      <c r="G4299" s="27" t="s">
        <v>34</v>
      </c>
    </row>
    <row r="4300" spans="3:7" x14ac:dyDescent="0.25">
      <c r="C4300" s="26" t="s">
        <v>3965</v>
      </c>
      <c r="D4300" s="27">
        <v>1922</v>
      </c>
      <c r="E4300" s="24"/>
      <c r="F4300" s="24"/>
      <c r="G4300" s="27" t="s">
        <v>36</v>
      </c>
    </row>
    <row r="4301" spans="3:7" x14ac:dyDescent="0.25">
      <c r="C4301" s="26" t="s">
        <v>3964</v>
      </c>
      <c r="D4301" s="27">
        <v>2316</v>
      </c>
      <c r="E4301" s="24"/>
      <c r="F4301" s="24"/>
      <c r="G4301" s="27" t="s">
        <v>34</v>
      </c>
    </row>
    <row r="4302" spans="3:7" x14ac:dyDescent="0.25">
      <c r="C4302" s="26" t="s">
        <v>3963</v>
      </c>
      <c r="D4302" s="27">
        <v>2140</v>
      </c>
      <c r="E4302" s="24"/>
      <c r="F4302" s="24"/>
      <c r="G4302" s="27" t="s">
        <v>34</v>
      </c>
    </row>
    <row r="4303" spans="3:7" x14ac:dyDescent="0.25">
      <c r="C4303" s="26" t="s">
        <v>3962</v>
      </c>
      <c r="D4303" s="27">
        <v>1870</v>
      </c>
      <c r="E4303" s="24"/>
      <c r="F4303" s="24"/>
      <c r="G4303" s="27" t="s">
        <v>36</v>
      </c>
    </row>
    <row r="4304" spans="3:7" x14ac:dyDescent="0.25">
      <c r="C4304" s="26" t="s">
        <v>3961</v>
      </c>
      <c r="D4304" s="27">
        <v>2487</v>
      </c>
      <c r="E4304" s="24"/>
      <c r="F4304" s="24"/>
      <c r="G4304" s="27" t="s">
        <v>34</v>
      </c>
    </row>
    <row r="4305" spans="3:7" x14ac:dyDescent="0.25">
      <c r="C4305" s="26" t="s">
        <v>3960</v>
      </c>
      <c r="D4305" s="27">
        <v>2400</v>
      </c>
      <c r="E4305" s="24"/>
      <c r="F4305" s="24"/>
      <c r="G4305" s="27" t="s">
        <v>34</v>
      </c>
    </row>
    <row r="4306" spans="3:7" x14ac:dyDescent="0.25">
      <c r="C4306" s="26" t="s">
        <v>3959</v>
      </c>
      <c r="D4306" s="27">
        <v>1870</v>
      </c>
      <c r="E4306" s="24"/>
      <c r="F4306" s="24"/>
      <c r="G4306" s="27" t="s">
        <v>36</v>
      </c>
    </row>
    <row r="4307" spans="3:7" x14ac:dyDescent="0.25">
      <c r="C4307" s="26" t="s">
        <v>3958</v>
      </c>
      <c r="D4307" s="27">
        <v>2099</v>
      </c>
      <c r="E4307" s="24"/>
      <c r="F4307" s="24"/>
      <c r="G4307" s="27" t="s">
        <v>36</v>
      </c>
    </row>
    <row r="4308" spans="3:7" x14ac:dyDescent="0.25">
      <c r="C4308" s="26" t="s">
        <v>3957</v>
      </c>
      <c r="D4308" s="27">
        <v>2142</v>
      </c>
      <c r="E4308" s="24"/>
      <c r="F4308" s="24"/>
      <c r="G4308" s="27" t="s">
        <v>34</v>
      </c>
    </row>
    <row r="4309" spans="3:7" x14ac:dyDescent="0.25">
      <c r="C4309" s="26" t="s">
        <v>3956</v>
      </c>
      <c r="D4309" s="27">
        <v>2619</v>
      </c>
      <c r="E4309" s="24"/>
      <c r="F4309" s="24"/>
      <c r="G4309" s="27" t="s">
        <v>34</v>
      </c>
    </row>
    <row r="4310" spans="3:7" x14ac:dyDescent="0.25">
      <c r="C4310" s="26" t="s">
        <v>3955</v>
      </c>
      <c r="D4310" s="27">
        <v>2198</v>
      </c>
      <c r="E4310" s="24"/>
      <c r="F4310" s="24"/>
      <c r="G4310" s="27" t="s">
        <v>34</v>
      </c>
    </row>
    <row r="4311" spans="3:7" x14ac:dyDescent="0.25">
      <c r="C4311" s="26" t="s">
        <v>3954</v>
      </c>
      <c r="D4311" s="27">
        <v>1635</v>
      </c>
      <c r="E4311" s="24"/>
      <c r="F4311" s="24"/>
      <c r="G4311" s="27" t="s">
        <v>36</v>
      </c>
    </row>
    <row r="4312" spans="3:7" x14ac:dyDescent="0.25">
      <c r="C4312" s="26" t="s">
        <v>3953</v>
      </c>
      <c r="D4312" s="27">
        <v>2314</v>
      </c>
      <c r="E4312" s="24"/>
      <c r="F4312" s="24"/>
      <c r="G4312" s="27" t="s">
        <v>34</v>
      </c>
    </row>
    <row r="4313" spans="3:7" x14ac:dyDescent="0.25">
      <c r="C4313" s="26" t="s">
        <v>3952</v>
      </c>
      <c r="D4313" s="27">
        <v>2325</v>
      </c>
      <c r="E4313" s="24"/>
      <c r="F4313" s="24"/>
      <c r="G4313" s="27" t="s">
        <v>34</v>
      </c>
    </row>
    <row r="4314" spans="3:7" x14ac:dyDescent="0.25">
      <c r="C4314" s="26" t="s">
        <v>3951</v>
      </c>
      <c r="D4314" s="27">
        <v>2404</v>
      </c>
      <c r="E4314" s="24"/>
      <c r="F4314" s="24"/>
      <c r="G4314" s="27" t="s">
        <v>34</v>
      </c>
    </row>
    <row r="4315" spans="3:7" x14ac:dyDescent="0.25">
      <c r="C4315" s="26" t="s">
        <v>3950</v>
      </c>
      <c r="D4315" s="27">
        <v>3153</v>
      </c>
      <c r="E4315" s="24"/>
      <c r="F4315" s="24"/>
      <c r="G4315" s="27" t="s">
        <v>37</v>
      </c>
    </row>
    <row r="4316" spans="3:7" x14ac:dyDescent="0.25">
      <c r="C4316" s="26" t="s">
        <v>3949</v>
      </c>
      <c r="D4316" s="27">
        <v>1956</v>
      </c>
      <c r="E4316" s="24"/>
      <c r="F4316" s="24"/>
      <c r="G4316" s="27" t="s">
        <v>36</v>
      </c>
    </row>
    <row r="4317" spans="3:7" x14ac:dyDescent="0.25">
      <c r="C4317" s="26" t="s">
        <v>3948</v>
      </c>
      <c r="D4317" s="27">
        <v>2351</v>
      </c>
      <c r="E4317" s="24"/>
      <c r="F4317" s="24"/>
      <c r="G4317" s="27" t="s">
        <v>34</v>
      </c>
    </row>
    <row r="4318" spans="3:7" x14ac:dyDescent="0.25">
      <c r="C4318" s="26" t="s">
        <v>3947</v>
      </c>
      <c r="D4318" s="27">
        <v>2214</v>
      </c>
      <c r="E4318" s="24"/>
      <c r="F4318" s="24"/>
      <c r="G4318" s="27" t="s">
        <v>34</v>
      </c>
    </row>
    <row r="4319" spans="3:7" x14ac:dyDescent="0.25">
      <c r="C4319" s="26" t="s">
        <v>3946</v>
      </c>
      <c r="D4319" s="27">
        <v>3189</v>
      </c>
      <c r="E4319" s="24"/>
      <c r="F4319" s="24"/>
      <c r="G4319" s="27" t="s">
        <v>37</v>
      </c>
    </row>
    <row r="4320" spans="3:7" x14ac:dyDescent="0.25">
      <c r="C4320" s="26" t="s">
        <v>3945</v>
      </c>
      <c r="D4320" s="27">
        <v>1956</v>
      </c>
      <c r="E4320" s="24"/>
      <c r="F4320" s="24"/>
      <c r="G4320" s="27" t="s">
        <v>36</v>
      </c>
    </row>
    <row r="4321" spans="3:7" x14ac:dyDescent="0.25">
      <c r="C4321" s="26" t="s">
        <v>3944</v>
      </c>
      <c r="D4321" s="27">
        <v>2168</v>
      </c>
      <c r="E4321" s="24"/>
      <c r="F4321" s="24"/>
      <c r="G4321" s="27" t="s">
        <v>34</v>
      </c>
    </row>
    <row r="4322" spans="3:7" x14ac:dyDescent="0.25">
      <c r="C4322" s="26" t="s">
        <v>3943</v>
      </c>
      <c r="D4322" s="27">
        <v>1898</v>
      </c>
      <c r="E4322" s="24"/>
      <c r="F4322" s="24"/>
      <c r="G4322" s="27" t="s">
        <v>36</v>
      </c>
    </row>
    <row r="4323" spans="3:7" x14ac:dyDescent="0.25">
      <c r="C4323" s="26" t="s">
        <v>3942</v>
      </c>
      <c r="D4323" s="27">
        <v>2577</v>
      </c>
      <c r="E4323" s="24"/>
      <c r="F4323" s="24"/>
      <c r="G4323" s="27" t="s">
        <v>34</v>
      </c>
    </row>
    <row r="4324" spans="3:7" x14ac:dyDescent="0.25">
      <c r="C4324" s="26" t="s">
        <v>3941</v>
      </c>
      <c r="D4324" s="27">
        <v>2076</v>
      </c>
      <c r="E4324" s="24"/>
      <c r="F4324" s="24"/>
      <c r="G4324" s="27" t="s">
        <v>36</v>
      </c>
    </row>
    <row r="4325" spans="3:7" x14ac:dyDescent="0.25">
      <c r="C4325" s="26" t="s">
        <v>3940</v>
      </c>
      <c r="D4325" s="27">
        <v>1762</v>
      </c>
      <c r="E4325" s="24"/>
      <c r="F4325" s="24"/>
      <c r="G4325" s="27" t="s">
        <v>36</v>
      </c>
    </row>
    <row r="4326" spans="3:7" x14ac:dyDescent="0.25">
      <c r="C4326" s="26" t="s">
        <v>3939</v>
      </c>
      <c r="D4326" s="27">
        <v>2107</v>
      </c>
      <c r="E4326" s="24"/>
      <c r="F4326" s="24"/>
      <c r="G4326" s="27" t="s">
        <v>34</v>
      </c>
    </row>
    <row r="4327" spans="3:7" x14ac:dyDescent="0.25">
      <c r="C4327" s="26" t="s">
        <v>3938</v>
      </c>
      <c r="D4327" s="27">
        <v>2439</v>
      </c>
      <c r="E4327" s="24"/>
      <c r="F4327" s="24"/>
      <c r="G4327" s="27" t="s">
        <v>34</v>
      </c>
    </row>
    <row r="4328" spans="3:7" x14ac:dyDescent="0.25">
      <c r="C4328" s="26" t="s">
        <v>3937</v>
      </c>
      <c r="D4328" s="27">
        <v>2051</v>
      </c>
      <c r="E4328" s="24"/>
      <c r="F4328" s="24"/>
      <c r="G4328" s="27" t="s">
        <v>36</v>
      </c>
    </row>
    <row r="4329" spans="3:7" x14ac:dyDescent="0.25">
      <c r="C4329" s="26" t="s">
        <v>3936</v>
      </c>
      <c r="D4329" s="27">
        <v>2586</v>
      </c>
      <c r="E4329" s="24"/>
      <c r="F4329" s="24"/>
      <c r="G4329" s="27" t="s">
        <v>34</v>
      </c>
    </row>
    <row r="4330" spans="3:7" x14ac:dyDescent="0.25">
      <c r="C4330" s="26" t="s">
        <v>3935</v>
      </c>
      <c r="D4330" s="27">
        <v>2356</v>
      </c>
      <c r="E4330" s="24"/>
      <c r="F4330" s="24"/>
      <c r="G4330" s="27" t="s">
        <v>34</v>
      </c>
    </row>
    <row r="4331" spans="3:7" x14ac:dyDescent="0.25">
      <c r="C4331" s="26" t="s">
        <v>3934</v>
      </c>
      <c r="D4331" s="27">
        <v>2485</v>
      </c>
      <c r="E4331" s="24"/>
      <c r="F4331" s="24"/>
      <c r="G4331" s="27" t="s">
        <v>34</v>
      </c>
    </row>
    <row r="4332" spans="3:7" x14ac:dyDescent="0.25">
      <c r="C4332" s="26" t="s">
        <v>3933</v>
      </c>
      <c r="D4332" s="27">
        <v>2953</v>
      </c>
      <c r="E4332" s="24"/>
      <c r="F4332" s="24"/>
      <c r="G4332" s="27" t="s">
        <v>34</v>
      </c>
    </row>
    <row r="4333" spans="3:7" x14ac:dyDescent="0.25">
      <c r="C4333" s="26" t="s">
        <v>3932</v>
      </c>
      <c r="D4333" s="27">
        <v>2727</v>
      </c>
      <c r="E4333" s="24"/>
      <c r="F4333" s="24"/>
      <c r="G4333" s="27" t="s">
        <v>34</v>
      </c>
    </row>
    <row r="4334" spans="3:7" x14ac:dyDescent="0.25">
      <c r="C4334" s="26" t="s">
        <v>3931</v>
      </c>
      <c r="D4334" s="27">
        <v>2626</v>
      </c>
      <c r="E4334" s="24"/>
      <c r="F4334" s="24"/>
      <c r="G4334" s="27" t="s">
        <v>34</v>
      </c>
    </row>
    <row r="4335" spans="3:7" x14ac:dyDescent="0.25">
      <c r="C4335" s="26" t="s">
        <v>3930</v>
      </c>
      <c r="D4335" s="27">
        <v>2382</v>
      </c>
      <c r="E4335" s="24"/>
      <c r="F4335" s="24"/>
      <c r="G4335" s="27" t="s">
        <v>34</v>
      </c>
    </row>
    <row r="4336" spans="3:7" x14ac:dyDescent="0.25">
      <c r="C4336" s="26" t="s">
        <v>3929</v>
      </c>
      <c r="D4336" s="27">
        <v>1851</v>
      </c>
      <c r="E4336" s="24"/>
      <c r="F4336" s="24"/>
      <c r="G4336" s="27" t="s">
        <v>36</v>
      </c>
    </row>
    <row r="4337" spans="3:7" x14ac:dyDescent="0.25">
      <c r="C4337" s="26" t="s">
        <v>3928</v>
      </c>
      <c r="D4337" s="27">
        <v>2222</v>
      </c>
      <c r="E4337" s="24"/>
      <c r="F4337" s="24"/>
      <c r="G4337" s="27" t="s">
        <v>34</v>
      </c>
    </row>
    <row r="4338" spans="3:7" x14ac:dyDescent="0.25">
      <c r="C4338" s="26" t="s">
        <v>3927</v>
      </c>
      <c r="D4338" s="27">
        <v>2813</v>
      </c>
      <c r="E4338" s="24"/>
      <c r="F4338" s="24"/>
      <c r="G4338" s="27" t="s">
        <v>34</v>
      </c>
    </row>
    <row r="4339" spans="3:7" x14ac:dyDescent="0.25">
      <c r="C4339" s="26" t="s">
        <v>3926</v>
      </c>
      <c r="D4339" s="27">
        <v>1157</v>
      </c>
      <c r="E4339" s="24"/>
      <c r="F4339" s="24"/>
      <c r="G4339" s="27" t="s">
        <v>35</v>
      </c>
    </row>
    <row r="4340" spans="3:7" x14ac:dyDescent="0.25">
      <c r="C4340" s="26" t="s">
        <v>3925</v>
      </c>
      <c r="D4340" s="27">
        <v>1700</v>
      </c>
      <c r="E4340" s="24"/>
      <c r="F4340" s="24"/>
      <c r="G4340" s="27" t="s">
        <v>36</v>
      </c>
    </row>
    <row r="4341" spans="3:7" x14ac:dyDescent="0.25">
      <c r="C4341" s="26" t="s">
        <v>3924</v>
      </c>
      <c r="D4341" s="27">
        <v>1536</v>
      </c>
      <c r="E4341" s="24"/>
      <c r="F4341" s="24"/>
      <c r="G4341" s="27" t="s">
        <v>36</v>
      </c>
    </row>
    <row r="4342" spans="3:7" x14ac:dyDescent="0.25">
      <c r="C4342" s="26" t="s">
        <v>3923</v>
      </c>
      <c r="D4342" s="27">
        <v>1934</v>
      </c>
      <c r="E4342" s="24"/>
      <c r="F4342" s="24"/>
      <c r="G4342" s="27" t="s">
        <v>36</v>
      </c>
    </row>
    <row r="4343" spans="3:7" x14ac:dyDescent="0.25">
      <c r="C4343" s="26" t="s">
        <v>3922</v>
      </c>
      <c r="D4343" s="27">
        <v>2936</v>
      </c>
      <c r="E4343" s="24"/>
      <c r="F4343" s="24"/>
      <c r="G4343" s="27" t="s">
        <v>34</v>
      </c>
    </row>
    <row r="4344" spans="3:7" x14ac:dyDescent="0.25">
      <c r="C4344" s="26" t="s">
        <v>3921</v>
      </c>
      <c r="D4344" s="27">
        <v>3420</v>
      </c>
      <c r="E4344" s="24"/>
      <c r="F4344" s="24"/>
      <c r="G4344" s="27" t="s">
        <v>37</v>
      </c>
    </row>
    <row r="4345" spans="3:7" x14ac:dyDescent="0.25">
      <c r="C4345" s="26" t="s">
        <v>3920</v>
      </c>
      <c r="D4345" s="27">
        <v>2296</v>
      </c>
      <c r="E4345" s="24"/>
      <c r="F4345" s="24"/>
      <c r="G4345" s="27" t="s">
        <v>34</v>
      </c>
    </row>
    <row r="4346" spans="3:7" x14ac:dyDescent="0.25">
      <c r="C4346" s="26" t="s">
        <v>3919</v>
      </c>
      <c r="D4346" s="27">
        <v>1394</v>
      </c>
      <c r="E4346" s="24"/>
      <c r="F4346" s="24"/>
      <c r="G4346" s="27" t="s">
        <v>35</v>
      </c>
    </row>
    <row r="4347" spans="3:7" x14ac:dyDescent="0.25">
      <c r="C4347" s="26" t="s">
        <v>3918</v>
      </c>
      <c r="D4347" s="27">
        <v>2172</v>
      </c>
      <c r="E4347" s="24"/>
      <c r="F4347" s="24"/>
      <c r="G4347" s="27" t="s">
        <v>34</v>
      </c>
    </row>
    <row r="4348" spans="3:7" x14ac:dyDescent="0.25">
      <c r="C4348" s="26" t="s">
        <v>3917</v>
      </c>
      <c r="D4348" s="27">
        <v>2269</v>
      </c>
      <c r="E4348" s="24"/>
      <c r="F4348" s="24"/>
      <c r="G4348" s="27" t="s">
        <v>34</v>
      </c>
    </row>
    <row r="4349" spans="3:7" x14ac:dyDescent="0.25">
      <c r="C4349" s="26" t="s">
        <v>3916</v>
      </c>
      <c r="D4349" s="27">
        <v>2525</v>
      </c>
      <c r="E4349" s="24"/>
      <c r="F4349" s="24"/>
      <c r="G4349" s="27" t="s">
        <v>34</v>
      </c>
    </row>
    <row r="4350" spans="3:7" x14ac:dyDescent="0.25">
      <c r="C4350" s="26" t="s">
        <v>3915</v>
      </c>
      <c r="D4350" s="27">
        <v>2581</v>
      </c>
      <c r="E4350" s="24"/>
      <c r="F4350" s="24"/>
      <c r="G4350" s="27" t="s">
        <v>34</v>
      </c>
    </row>
    <row r="4351" spans="3:7" x14ac:dyDescent="0.25">
      <c r="C4351" s="26" t="s">
        <v>3914</v>
      </c>
      <c r="D4351" s="27">
        <v>2215</v>
      </c>
      <c r="E4351" s="24"/>
      <c r="F4351" s="24"/>
      <c r="G4351" s="27" t="s">
        <v>34</v>
      </c>
    </row>
    <row r="4352" spans="3:7" x14ac:dyDescent="0.25">
      <c r="C4352" s="26" t="s">
        <v>3913</v>
      </c>
      <c r="D4352" s="27">
        <v>1930</v>
      </c>
      <c r="E4352" s="24"/>
      <c r="F4352" s="24"/>
      <c r="G4352" s="27" t="s">
        <v>36</v>
      </c>
    </row>
    <row r="4353" spans="3:7" x14ac:dyDescent="0.25">
      <c r="C4353" s="26" t="s">
        <v>3912</v>
      </c>
      <c r="D4353" s="27">
        <v>2282</v>
      </c>
      <c r="E4353" s="24"/>
      <c r="F4353" s="24"/>
      <c r="G4353" s="27" t="s">
        <v>34</v>
      </c>
    </row>
    <row r="4354" spans="3:7" x14ac:dyDescent="0.25">
      <c r="C4354" s="26" t="s">
        <v>3911</v>
      </c>
      <c r="D4354" s="27">
        <v>2389</v>
      </c>
      <c r="E4354" s="24"/>
      <c r="F4354" s="24"/>
      <c r="G4354" s="27" t="s">
        <v>34</v>
      </c>
    </row>
    <row r="4355" spans="3:7" x14ac:dyDescent="0.25">
      <c r="C4355" s="26" t="s">
        <v>3910</v>
      </c>
      <c r="D4355" s="27">
        <v>2467</v>
      </c>
      <c r="E4355" s="24"/>
      <c r="F4355" s="24"/>
      <c r="G4355" s="27" t="s">
        <v>34</v>
      </c>
    </row>
    <row r="4356" spans="3:7" x14ac:dyDescent="0.25">
      <c r="C4356" s="26" t="s">
        <v>3909</v>
      </c>
      <c r="D4356" s="27">
        <v>1903</v>
      </c>
      <c r="E4356" s="24"/>
      <c r="F4356" s="24"/>
      <c r="G4356" s="27" t="s">
        <v>36</v>
      </c>
    </row>
    <row r="4357" spans="3:7" x14ac:dyDescent="0.25">
      <c r="C4357" s="26" t="s">
        <v>3908</v>
      </c>
      <c r="D4357" s="27">
        <v>2650</v>
      </c>
      <c r="E4357" s="24"/>
      <c r="F4357" s="24"/>
      <c r="G4357" s="27" t="s">
        <v>34</v>
      </c>
    </row>
    <row r="4358" spans="3:7" x14ac:dyDescent="0.25">
      <c r="C4358" s="26" t="s">
        <v>3907</v>
      </c>
      <c r="D4358" s="27">
        <v>2122</v>
      </c>
      <c r="E4358" s="24"/>
      <c r="F4358" s="24"/>
      <c r="G4358" s="27" t="s">
        <v>34</v>
      </c>
    </row>
    <row r="4359" spans="3:7" x14ac:dyDescent="0.25">
      <c r="C4359" s="26" t="s">
        <v>3906</v>
      </c>
      <c r="D4359" s="27">
        <v>3323</v>
      </c>
      <c r="E4359" s="24"/>
      <c r="F4359" s="24"/>
      <c r="G4359" s="27" t="s">
        <v>37</v>
      </c>
    </row>
    <row r="4360" spans="3:7" x14ac:dyDescent="0.25">
      <c r="C4360" s="26" t="s">
        <v>3905</v>
      </c>
      <c r="D4360" s="27">
        <v>2805</v>
      </c>
      <c r="E4360" s="24"/>
      <c r="F4360" s="24"/>
      <c r="G4360" s="27" t="s">
        <v>34</v>
      </c>
    </row>
    <row r="4361" spans="3:7" x14ac:dyDescent="0.25">
      <c r="C4361" s="26" t="s">
        <v>3904</v>
      </c>
      <c r="D4361" s="27">
        <v>1979</v>
      </c>
      <c r="E4361" s="24"/>
      <c r="F4361" s="24"/>
      <c r="G4361" s="27" t="s">
        <v>36</v>
      </c>
    </row>
    <row r="4362" spans="3:7" x14ac:dyDescent="0.25">
      <c r="C4362" s="26" t="s">
        <v>3903</v>
      </c>
      <c r="D4362" s="27">
        <v>2359</v>
      </c>
      <c r="E4362" s="24"/>
      <c r="F4362" s="24"/>
      <c r="G4362" s="27" t="s">
        <v>34</v>
      </c>
    </row>
    <row r="4363" spans="3:7" x14ac:dyDescent="0.25">
      <c r="C4363" s="26" t="s">
        <v>3902</v>
      </c>
      <c r="D4363" s="27">
        <v>1957</v>
      </c>
      <c r="E4363" s="24"/>
      <c r="F4363" s="24"/>
      <c r="G4363" s="27" t="s">
        <v>36</v>
      </c>
    </row>
    <row r="4364" spans="3:7" x14ac:dyDescent="0.25">
      <c r="C4364" s="26" t="s">
        <v>3901</v>
      </c>
      <c r="D4364" s="27">
        <v>2386</v>
      </c>
      <c r="E4364" s="24"/>
      <c r="F4364" s="24"/>
      <c r="G4364" s="27" t="s">
        <v>34</v>
      </c>
    </row>
    <row r="4365" spans="3:7" x14ac:dyDescent="0.25">
      <c r="C4365" s="26" t="s">
        <v>3900</v>
      </c>
      <c r="D4365" s="27">
        <v>2047</v>
      </c>
      <c r="E4365" s="24"/>
      <c r="F4365" s="24"/>
      <c r="G4365" s="27" t="s">
        <v>36</v>
      </c>
    </row>
    <row r="4366" spans="3:7" x14ac:dyDescent="0.25">
      <c r="C4366" s="26" t="s">
        <v>3899</v>
      </c>
      <c r="D4366" s="27">
        <v>2115</v>
      </c>
      <c r="E4366" s="24"/>
      <c r="F4366" s="24"/>
      <c r="G4366" s="27" t="s">
        <v>34</v>
      </c>
    </row>
    <row r="4367" spans="3:7" x14ac:dyDescent="0.25">
      <c r="C4367" s="26" t="s">
        <v>3898</v>
      </c>
      <c r="D4367" s="27">
        <v>2393</v>
      </c>
      <c r="E4367" s="24"/>
      <c r="F4367" s="24"/>
      <c r="G4367" s="27" t="s">
        <v>34</v>
      </c>
    </row>
    <row r="4368" spans="3:7" x14ac:dyDescent="0.25">
      <c r="C4368" s="26" t="s">
        <v>3897</v>
      </c>
      <c r="D4368" s="27">
        <v>2446</v>
      </c>
      <c r="E4368" s="24"/>
      <c r="F4368" s="24"/>
      <c r="G4368" s="27" t="s">
        <v>34</v>
      </c>
    </row>
    <row r="4369" spans="3:7" x14ac:dyDescent="0.25">
      <c r="C4369" s="26" t="s">
        <v>3896</v>
      </c>
      <c r="D4369" s="27">
        <v>2284</v>
      </c>
      <c r="E4369" s="24"/>
      <c r="F4369" s="24"/>
      <c r="G4369" s="27" t="s">
        <v>34</v>
      </c>
    </row>
    <row r="4370" spans="3:7" x14ac:dyDescent="0.25">
      <c r="C4370" s="26" t="s">
        <v>3895</v>
      </c>
      <c r="D4370" s="27">
        <v>2275</v>
      </c>
      <c r="E4370" s="24"/>
      <c r="F4370" s="24"/>
      <c r="G4370" s="27" t="s">
        <v>34</v>
      </c>
    </row>
    <row r="4371" spans="3:7" x14ac:dyDescent="0.25">
      <c r="C4371" s="26" t="s">
        <v>3894</v>
      </c>
      <c r="D4371" s="27">
        <v>2676</v>
      </c>
      <c r="E4371" s="24"/>
      <c r="F4371" s="24"/>
      <c r="G4371" s="27" t="s">
        <v>34</v>
      </c>
    </row>
    <row r="4372" spans="3:7" x14ac:dyDescent="0.25">
      <c r="C4372" s="26" t="s">
        <v>3893</v>
      </c>
      <c r="D4372" s="27">
        <v>2648</v>
      </c>
      <c r="E4372" s="24"/>
      <c r="F4372" s="24"/>
      <c r="G4372" s="27" t="s">
        <v>34</v>
      </c>
    </row>
    <row r="4373" spans="3:7" x14ac:dyDescent="0.25">
      <c r="C4373" s="26" t="s">
        <v>3892</v>
      </c>
      <c r="D4373" s="27">
        <v>2040</v>
      </c>
      <c r="E4373" s="24"/>
      <c r="F4373" s="24"/>
      <c r="G4373" s="27" t="s">
        <v>36</v>
      </c>
    </row>
    <row r="4374" spans="3:7" x14ac:dyDescent="0.25">
      <c r="C4374" s="26" t="s">
        <v>3891</v>
      </c>
      <c r="D4374" s="27">
        <v>2120</v>
      </c>
      <c r="E4374" s="24"/>
      <c r="F4374" s="24"/>
      <c r="G4374" s="27" t="s">
        <v>34</v>
      </c>
    </row>
    <row r="4375" spans="3:7" x14ac:dyDescent="0.25">
      <c r="C4375" s="26" t="s">
        <v>3890</v>
      </c>
      <c r="D4375" s="27">
        <v>1908</v>
      </c>
      <c r="E4375" s="24"/>
      <c r="F4375" s="24"/>
      <c r="G4375" s="27" t="s">
        <v>36</v>
      </c>
    </row>
    <row r="4376" spans="3:7" x14ac:dyDescent="0.25">
      <c r="C4376" s="26" t="s">
        <v>3889</v>
      </c>
      <c r="D4376" s="27">
        <v>2526</v>
      </c>
      <c r="E4376" s="24"/>
      <c r="F4376" s="24"/>
      <c r="G4376" s="27" t="s">
        <v>34</v>
      </c>
    </row>
    <row r="4377" spans="3:7" x14ac:dyDescent="0.25">
      <c r="C4377" s="26" t="s">
        <v>3888</v>
      </c>
      <c r="D4377" s="27">
        <v>2422</v>
      </c>
      <c r="E4377" s="24"/>
      <c r="F4377" s="24"/>
      <c r="G4377" s="27" t="s">
        <v>34</v>
      </c>
    </row>
    <row r="4378" spans="3:7" x14ac:dyDescent="0.25">
      <c r="C4378" s="26" t="s">
        <v>3887</v>
      </c>
      <c r="D4378" s="27">
        <v>2771</v>
      </c>
      <c r="E4378" s="24"/>
      <c r="F4378" s="24"/>
      <c r="G4378" s="27" t="s">
        <v>34</v>
      </c>
    </row>
    <row r="4379" spans="3:7" x14ac:dyDescent="0.25">
      <c r="C4379" s="26" t="s">
        <v>3886</v>
      </c>
      <c r="D4379" s="27">
        <v>2613</v>
      </c>
      <c r="E4379" s="24"/>
      <c r="F4379" s="24"/>
      <c r="G4379" s="27" t="s">
        <v>34</v>
      </c>
    </row>
    <row r="4380" spans="3:7" x14ac:dyDescent="0.25">
      <c r="C4380" s="26" t="s">
        <v>3885</v>
      </c>
      <c r="D4380" s="27">
        <v>3093</v>
      </c>
      <c r="E4380" s="24"/>
      <c r="F4380" s="24"/>
      <c r="G4380" s="27" t="s">
        <v>37</v>
      </c>
    </row>
    <row r="4381" spans="3:7" x14ac:dyDescent="0.25">
      <c r="C4381" s="26" t="s">
        <v>3884</v>
      </c>
      <c r="D4381" s="27">
        <v>2383</v>
      </c>
      <c r="E4381" s="24"/>
      <c r="F4381" s="24"/>
      <c r="G4381" s="27" t="s">
        <v>34</v>
      </c>
    </row>
    <row r="4382" spans="3:7" x14ac:dyDescent="0.25">
      <c r="C4382" s="26" t="s">
        <v>3883</v>
      </c>
      <c r="D4382" s="27">
        <v>1182</v>
      </c>
      <c r="E4382" s="24"/>
      <c r="F4382" s="24"/>
      <c r="G4382" s="27" t="s">
        <v>35</v>
      </c>
    </row>
    <row r="4383" spans="3:7" x14ac:dyDescent="0.25">
      <c r="C4383" s="26" t="s">
        <v>3882</v>
      </c>
      <c r="D4383" s="27">
        <v>2144</v>
      </c>
      <c r="E4383" s="24"/>
      <c r="F4383" s="24"/>
      <c r="G4383" s="27" t="s">
        <v>34</v>
      </c>
    </row>
    <row r="4384" spans="3:7" x14ac:dyDescent="0.25">
      <c r="C4384" s="26" t="s">
        <v>3881</v>
      </c>
      <c r="D4384" s="27">
        <v>1754</v>
      </c>
      <c r="E4384" s="24"/>
      <c r="F4384" s="24"/>
      <c r="G4384" s="27" t="s">
        <v>36</v>
      </c>
    </row>
    <row r="4385" spans="3:7" x14ac:dyDescent="0.25">
      <c r="C4385" s="26" t="s">
        <v>3880</v>
      </c>
      <c r="D4385" s="27">
        <v>2306</v>
      </c>
      <c r="E4385" s="24"/>
      <c r="F4385" s="24"/>
      <c r="G4385" s="27" t="s">
        <v>34</v>
      </c>
    </row>
    <row r="4386" spans="3:7" x14ac:dyDescent="0.25">
      <c r="C4386" s="26" t="s">
        <v>3879</v>
      </c>
      <c r="D4386" s="27">
        <v>2139</v>
      </c>
      <c r="E4386" s="24"/>
      <c r="F4386" s="24"/>
      <c r="G4386" s="27" t="s">
        <v>34</v>
      </c>
    </row>
    <row r="4387" spans="3:7" x14ac:dyDescent="0.25">
      <c r="C4387" s="26" t="s">
        <v>3878</v>
      </c>
      <c r="D4387" s="27">
        <v>2714</v>
      </c>
      <c r="E4387" s="24"/>
      <c r="F4387" s="24"/>
      <c r="G4387" s="27" t="s">
        <v>34</v>
      </c>
    </row>
    <row r="4388" spans="3:7" x14ac:dyDescent="0.25">
      <c r="C4388" s="26" t="s">
        <v>3877</v>
      </c>
      <c r="D4388" s="27">
        <v>2914</v>
      </c>
      <c r="E4388" s="24"/>
      <c r="F4388" s="24"/>
      <c r="G4388" s="27" t="s">
        <v>34</v>
      </c>
    </row>
    <row r="4389" spans="3:7" x14ac:dyDescent="0.25">
      <c r="C4389" s="26" t="s">
        <v>3876</v>
      </c>
      <c r="D4389" s="27">
        <v>2275</v>
      </c>
      <c r="E4389" s="24"/>
      <c r="F4389" s="24"/>
      <c r="G4389" s="27" t="s">
        <v>34</v>
      </c>
    </row>
    <row r="4390" spans="3:7" x14ac:dyDescent="0.25">
      <c r="C4390" s="26" t="s">
        <v>3875</v>
      </c>
      <c r="D4390" s="27">
        <v>1615</v>
      </c>
      <c r="E4390" s="24"/>
      <c r="F4390" s="24"/>
      <c r="G4390" s="27" t="s">
        <v>36</v>
      </c>
    </row>
    <row r="4391" spans="3:7" x14ac:dyDescent="0.25">
      <c r="C4391" s="26" t="s">
        <v>3874</v>
      </c>
      <c r="D4391" s="27">
        <v>2187</v>
      </c>
      <c r="E4391" s="24"/>
      <c r="F4391" s="24"/>
      <c r="G4391" s="27" t="s">
        <v>34</v>
      </c>
    </row>
    <row r="4392" spans="3:7" x14ac:dyDescent="0.25">
      <c r="C4392" s="26" t="s">
        <v>3873</v>
      </c>
      <c r="D4392" s="27">
        <v>1058</v>
      </c>
      <c r="E4392" s="24"/>
      <c r="F4392" s="24"/>
      <c r="G4392" s="27" t="s">
        <v>35</v>
      </c>
    </row>
    <row r="4393" spans="3:7" x14ac:dyDescent="0.25">
      <c r="C4393" s="26" t="s">
        <v>3872</v>
      </c>
      <c r="D4393" s="27">
        <v>1789</v>
      </c>
      <c r="E4393" s="24"/>
      <c r="F4393" s="24"/>
      <c r="G4393" s="27" t="s">
        <v>36</v>
      </c>
    </row>
    <row r="4394" spans="3:7" x14ac:dyDescent="0.25">
      <c r="C4394" s="26" t="s">
        <v>3871</v>
      </c>
      <c r="D4394" s="27">
        <v>2002</v>
      </c>
      <c r="E4394" s="24"/>
      <c r="F4394" s="24"/>
      <c r="G4394" s="27" t="s">
        <v>36</v>
      </c>
    </row>
    <row r="4395" spans="3:7" x14ac:dyDescent="0.25">
      <c r="C4395" s="26" t="s">
        <v>3870</v>
      </c>
      <c r="D4395" s="27">
        <v>2505</v>
      </c>
      <c r="E4395" s="24"/>
      <c r="F4395" s="24"/>
      <c r="G4395" s="27" t="s">
        <v>34</v>
      </c>
    </row>
    <row r="4396" spans="3:7" x14ac:dyDescent="0.25">
      <c r="C4396" s="26" t="s">
        <v>3869</v>
      </c>
      <c r="D4396" s="27">
        <v>2117</v>
      </c>
      <c r="E4396" s="24"/>
      <c r="F4396" s="24"/>
      <c r="G4396" s="27" t="s">
        <v>34</v>
      </c>
    </row>
    <row r="4397" spans="3:7" x14ac:dyDescent="0.25">
      <c r="C4397" s="26" t="s">
        <v>3868</v>
      </c>
      <c r="D4397" s="27">
        <v>2328</v>
      </c>
      <c r="E4397" s="24"/>
      <c r="F4397" s="24"/>
      <c r="G4397" s="27" t="s">
        <v>34</v>
      </c>
    </row>
    <row r="4398" spans="3:7" x14ac:dyDescent="0.25">
      <c r="C4398" s="26" t="s">
        <v>3867</v>
      </c>
      <c r="D4398" s="27">
        <v>3014</v>
      </c>
      <c r="E4398" s="24"/>
      <c r="F4398" s="24"/>
      <c r="G4398" s="27" t="s">
        <v>37</v>
      </c>
    </row>
    <row r="4399" spans="3:7" x14ac:dyDescent="0.25">
      <c r="C4399" s="26" t="s">
        <v>3866</v>
      </c>
      <c r="D4399" s="27">
        <v>1669</v>
      </c>
      <c r="E4399" s="24"/>
      <c r="F4399" s="24"/>
      <c r="G4399" s="27" t="s">
        <v>36</v>
      </c>
    </row>
    <row r="4400" spans="3:7" x14ac:dyDescent="0.25">
      <c r="C4400" s="26" t="s">
        <v>3865</v>
      </c>
      <c r="D4400" s="27">
        <v>1958</v>
      </c>
      <c r="E4400" s="24"/>
      <c r="F4400" s="24"/>
      <c r="G4400" s="27" t="s">
        <v>36</v>
      </c>
    </row>
    <row r="4401" spans="3:7" x14ac:dyDescent="0.25">
      <c r="C4401" s="26" t="s">
        <v>3864</v>
      </c>
      <c r="D4401" s="27">
        <v>2231</v>
      </c>
      <c r="E4401" s="24"/>
      <c r="F4401" s="24"/>
      <c r="G4401" s="27" t="s">
        <v>34</v>
      </c>
    </row>
    <row r="4402" spans="3:7" x14ac:dyDescent="0.25">
      <c r="C4402" s="26" t="s">
        <v>3863</v>
      </c>
      <c r="D4402" s="27">
        <v>1430</v>
      </c>
      <c r="E4402" s="24"/>
      <c r="F4402" s="24"/>
      <c r="G4402" s="27" t="s">
        <v>36</v>
      </c>
    </row>
    <row r="4403" spans="3:7" x14ac:dyDescent="0.25">
      <c r="C4403" s="26" t="s">
        <v>3862</v>
      </c>
      <c r="D4403" s="27">
        <v>2701</v>
      </c>
      <c r="E4403" s="24"/>
      <c r="F4403" s="24"/>
      <c r="G4403" s="27" t="s">
        <v>34</v>
      </c>
    </row>
    <row r="4404" spans="3:7" x14ac:dyDescent="0.25">
      <c r="C4404" s="26" t="s">
        <v>3861</v>
      </c>
      <c r="D4404" s="27">
        <v>3470</v>
      </c>
      <c r="E4404" s="24"/>
      <c r="F4404" s="24"/>
      <c r="G4404" s="27" t="s">
        <v>37</v>
      </c>
    </row>
    <row r="4405" spans="3:7" x14ac:dyDescent="0.25">
      <c r="C4405" s="26" t="s">
        <v>3860</v>
      </c>
      <c r="D4405" s="27">
        <v>2464</v>
      </c>
      <c r="E4405" s="24"/>
      <c r="F4405" s="24"/>
      <c r="G4405" s="27" t="s">
        <v>34</v>
      </c>
    </row>
    <row r="4406" spans="3:7" x14ac:dyDescent="0.25">
      <c r="C4406" s="26" t="s">
        <v>3859</v>
      </c>
      <c r="D4406" s="27">
        <v>1826</v>
      </c>
      <c r="E4406" s="24"/>
      <c r="F4406" s="24"/>
      <c r="G4406" s="27" t="s">
        <v>36</v>
      </c>
    </row>
    <row r="4407" spans="3:7" x14ac:dyDescent="0.25">
      <c r="C4407" s="26" t="s">
        <v>3858</v>
      </c>
      <c r="D4407" s="27">
        <v>2945</v>
      </c>
      <c r="E4407" s="24"/>
      <c r="F4407" s="24"/>
      <c r="G4407" s="27" t="s">
        <v>34</v>
      </c>
    </row>
    <row r="4408" spans="3:7" x14ac:dyDescent="0.25">
      <c r="C4408" s="26" t="s">
        <v>3857</v>
      </c>
      <c r="D4408" s="27">
        <v>1359</v>
      </c>
      <c r="E4408" s="24"/>
      <c r="F4408" s="24"/>
      <c r="G4408" s="27" t="s">
        <v>35</v>
      </c>
    </row>
    <row r="4409" spans="3:7" x14ac:dyDescent="0.25">
      <c r="C4409" s="26" t="s">
        <v>3856</v>
      </c>
      <c r="D4409" s="27">
        <v>2811</v>
      </c>
      <c r="E4409" s="24"/>
      <c r="F4409" s="24"/>
      <c r="G4409" s="27" t="s">
        <v>34</v>
      </c>
    </row>
    <row r="4410" spans="3:7" x14ac:dyDescent="0.25">
      <c r="C4410" s="26" t="s">
        <v>3855</v>
      </c>
      <c r="D4410" s="27">
        <v>2949</v>
      </c>
      <c r="E4410" s="24"/>
      <c r="F4410" s="24"/>
      <c r="G4410" s="27" t="s">
        <v>34</v>
      </c>
    </row>
    <row r="4411" spans="3:7" x14ac:dyDescent="0.25">
      <c r="C4411" s="26" t="s">
        <v>3854</v>
      </c>
      <c r="D4411" s="27">
        <v>2158</v>
      </c>
      <c r="E4411" s="24"/>
      <c r="F4411" s="24"/>
      <c r="G4411" s="27" t="s">
        <v>34</v>
      </c>
    </row>
    <row r="4412" spans="3:7" x14ac:dyDescent="0.25">
      <c r="C4412" s="26" t="s">
        <v>3853</v>
      </c>
      <c r="D4412" s="27">
        <v>1405</v>
      </c>
      <c r="E4412" s="24"/>
      <c r="F4412" s="24"/>
      <c r="G4412" s="27" t="s">
        <v>36</v>
      </c>
    </row>
    <row r="4413" spans="3:7" x14ac:dyDescent="0.25">
      <c r="C4413" s="26" t="s">
        <v>3852</v>
      </c>
      <c r="D4413" s="27">
        <v>2020</v>
      </c>
      <c r="E4413" s="24"/>
      <c r="F4413" s="24"/>
      <c r="G4413" s="27" t="s">
        <v>36</v>
      </c>
    </row>
    <row r="4414" spans="3:7" x14ac:dyDescent="0.25">
      <c r="C4414" s="26" t="s">
        <v>3851</v>
      </c>
      <c r="D4414" s="27">
        <v>2757</v>
      </c>
      <c r="E4414" s="24"/>
      <c r="F4414" s="24"/>
      <c r="G4414" s="27" t="s">
        <v>34</v>
      </c>
    </row>
    <row r="4415" spans="3:7" x14ac:dyDescent="0.25">
      <c r="C4415" s="26" t="s">
        <v>3850</v>
      </c>
      <c r="D4415" s="27">
        <v>1792</v>
      </c>
      <c r="E4415" s="24"/>
      <c r="F4415" s="24"/>
      <c r="G4415" s="27" t="s">
        <v>36</v>
      </c>
    </row>
    <row r="4416" spans="3:7" x14ac:dyDescent="0.25">
      <c r="C4416" s="26" t="s">
        <v>3849</v>
      </c>
      <c r="D4416" s="27">
        <v>2224</v>
      </c>
      <c r="E4416" s="24"/>
      <c r="F4416" s="24"/>
      <c r="G4416" s="27" t="s">
        <v>34</v>
      </c>
    </row>
    <row r="4417" spans="3:7" x14ac:dyDescent="0.25">
      <c r="C4417" s="26" t="s">
        <v>3848</v>
      </c>
      <c r="D4417" s="27">
        <v>3330</v>
      </c>
      <c r="E4417" s="24"/>
      <c r="F4417" s="24"/>
      <c r="G4417" s="27" t="s">
        <v>37</v>
      </c>
    </row>
    <row r="4418" spans="3:7" x14ac:dyDescent="0.25">
      <c r="C4418" s="26" t="s">
        <v>3847</v>
      </c>
      <c r="D4418" s="27">
        <v>1663</v>
      </c>
      <c r="E4418" s="24"/>
      <c r="F4418" s="24"/>
      <c r="G4418" s="27" t="s">
        <v>36</v>
      </c>
    </row>
    <row r="4419" spans="3:7" x14ac:dyDescent="0.25">
      <c r="C4419" s="26" t="s">
        <v>3846</v>
      </c>
      <c r="D4419" s="27">
        <v>2184</v>
      </c>
      <c r="E4419" s="24"/>
      <c r="F4419" s="24"/>
      <c r="G4419" s="27" t="s">
        <v>34</v>
      </c>
    </row>
    <row r="4420" spans="3:7" x14ac:dyDescent="0.25">
      <c r="C4420" s="26" t="s">
        <v>3845</v>
      </c>
      <c r="D4420" s="27">
        <v>2538</v>
      </c>
      <c r="E4420" s="24"/>
      <c r="F4420" s="24"/>
      <c r="G4420" s="27" t="s">
        <v>34</v>
      </c>
    </row>
    <row r="4421" spans="3:7" x14ac:dyDescent="0.25">
      <c r="C4421" s="26" t="s">
        <v>3844</v>
      </c>
      <c r="D4421" s="27">
        <v>2936</v>
      </c>
      <c r="E4421" s="24"/>
      <c r="F4421" s="24"/>
      <c r="G4421" s="27" t="s">
        <v>34</v>
      </c>
    </row>
    <row r="4422" spans="3:7" x14ac:dyDescent="0.25">
      <c r="C4422" s="26" t="s">
        <v>3843</v>
      </c>
      <c r="D4422" s="27">
        <v>1708</v>
      </c>
      <c r="E4422" s="24"/>
      <c r="F4422" s="24"/>
      <c r="G4422" s="27" t="s">
        <v>36</v>
      </c>
    </row>
    <row r="4423" spans="3:7" x14ac:dyDescent="0.25">
      <c r="C4423" s="26" t="s">
        <v>3842</v>
      </c>
      <c r="D4423" s="27">
        <v>1431</v>
      </c>
      <c r="E4423" s="24"/>
      <c r="F4423" s="24"/>
      <c r="G4423" s="27" t="s">
        <v>36</v>
      </c>
    </row>
    <row r="4424" spans="3:7" x14ac:dyDescent="0.25">
      <c r="C4424" s="26" t="s">
        <v>3841</v>
      </c>
      <c r="D4424" s="27">
        <v>1284</v>
      </c>
      <c r="E4424" s="24"/>
      <c r="F4424" s="24"/>
      <c r="G4424" s="27" t="s">
        <v>35</v>
      </c>
    </row>
    <row r="4425" spans="3:7" x14ac:dyDescent="0.25">
      <c r="C4425" s="26" t="s">
        <v>3840</v>
      </c>
      <c r="D4425" s="27">
        <v>1951</v>
      </c>
      <c r="E4425" s="24"/>
      <c r="F4425" s="24"/>
      <c r="G4425" s="27" t="s">
        <v>36</v>
      </c>
    </row>
    <row r="4426" spans="3:7" x14ac:dyDescent="0.25">
      <c r="C4426" s="26" t="s">
        <v>3839</v>
      </c>
      <c r="D4426" s="27">
        <v>2100</v>
      </c>
      <c r="E4426" s="24"/>
      <c r="F4426" s="24"/>
      <c r="G4426" s="27" t="s">
        <v>36</v>
      </c>
    </row>
    <row r="4427" spans="3:7" x14ac:dyDescent="0.25">
      <c r="C4427" s="26" t="s">
        <v>3838</v>
      </c>
      <c r="D4427" s="27">
        <v>1897</v>
      </c>
      <c r="E4427" s="24"/>
      <c r="F4427" s="24"/>
      <c r="G4427" s="27" t="s">
        <v>36</v>
      </c>
    </row>
    <row r="4428" spans="3:7" x14ac:dyDescent="0.25">
      <c r="C4428" s="26" t="s">
        <v>3837</v>
      </c>
      <c r="D4428" s="27">
        <v>2271</v>
      </c>
      <c r="E4428" s="24"/>
      <c r="F4428" s="24"/>
      <c r="G4428" s="27" t="s">
        <v>34</v>
      </c>
    </row>
    <row r="4429" spans="3:7" x14ac:dyDescent="0.25">
      <c r="C4429" s="26" t="s">
        <v>3836</v>
      </c>
      <c r="D4429" s="27">
        <v>2980</v>
      </c>
      <c r="E4429" s="24"/>
      <c r="F4429" s="24"/>
      <c r="G4429" s="27" t="s">
        <v>34</v>
      </c>
    </row>
    <row r="4430" spans="3:7" x14ac:dyDescent="0.25">
      <c r="C4430" s="26" t="s">
        <v>3835</v>
      </c>
      <c r="D4430" s="27">
        <v>2911</v>
      </c>
      <c r="E4430" s="24"/>
      <c r="F4430" s="24"/>
      <c r="G4430" s="27" t="s">
        <v>34</v>
      </c>
    </row>
    <row r="4431" spans="3:7" x14ac:dyDescent="0.25">
      <c r="C4431" s="26" t="s">
        <v>3834</v>
      </c>
      <c r="D4431" s="27">
        <v>2490</v>
      </c>
      <c r="E4431" s="24"/>
      <c r="F4431" s="24"/>
      <c r="G4431" s="27" t="s">
        <v>34</v>
      </c>
    </row>
    <row r="4432" spans="3:7" x14ac:dyDescent="0.25">
      <c r="C4432" s="26" t="s">
        <v>3833</v>
      </c>
      <c r="D4432" s="27">
        <v>1687</v>
      </c>
      <c r="E4432" s="24"/>
      <c r="F4432" s="24"/>
      <c r="G4432" s="27" t="s">
        <v>36</v>
      </c>
    </row>
    <row r="4433" spans="3:7" x14ac:dyDescent="0.25">
      <c r="C4433" s="26" t="s">
        <v>3832</v>
      </c>
      <c r="D4433" s="27">
        <v>1903</v>
      </c>
      <c r="E4433" s="24"/>
      <c r="F4433" s="24"/>
      <c r="G4433" s="27" t="s">
        <v>36</v>
      </c>
    </row>
    <row r="4434" spans="3:7" x14ac:dyDescent="0.25">
      <c r="C4434" s="26" t="s">
        <v>3831</v>
      </c>
      <c r="D4434" s="27">
        <v>1621</v>
      </c>
      <c r="E4434" s="24"/>
      <c r="F4434" s="24"/>
      <c r="G4434" s="27" t="s">
        <v>36</v>
      </c>
    </row>
    <row r="4435" spans="3:7" x14ac:dyDescent="0.25">
      <c r="C4435" s="26" t="s">
        <v>3830</v>
      </c>
      <c r="D4435" s="27">
        <v>1055</v>
      </c>
      <c r="E4435" s="24"/>
      <c r="F4435" s="24"/>
      <c r="G4435" s="27" t="s">
        <v>35</v>
      </c>
    </row>
    <row r="4436" spans="3:7" x14ac:dyDescent="0.25">
      <c r="C4436" s="26" t="s">
        <v>3829</v>
      </c>
      <c r="D4436" s="27">
        <v>1911</v>
      </c>
      <c r="E4436" s="24"/>
      <c r="F4436" s="24"/>
      <c r="G4436" s="27" t="s">
        <v>36</v>
      </c>
    </row>
    <row r="4437" spans="3:7" x14ac:dyDescent="0.25">
      <c r="C4437" s="26" t="s">
        <v>3828</v>
      </c>
      <c r="D4437" s="27">
        <v>1321</v>
      </c>
      <c r="E4437" s="24"/>
      <c r="F4437" s="24"/>
      <c r="G4437" s="27" t="s">
        <v>35</v>
      </c>
    </row>
    <row r="4438" spans="3:7" x14ac:dyDescent="0.25">
      <c r="C4438" s="26" t="s">
        <v>3827</v>
      </c>
      <c r="D4438" s="27">
        <v>1591</v>
      </c>
      <c r="E4438" s="24"/>
      <c r="F4438" s="24"/>
      <c r="G4438" s="27" t="s">
        <v>36</v>
      </c>
    </row>
    <row r="4439" spans="3:7" x14ac:dyDescent="0.25">
      <c r="C4439" s="26" t="s">
        <v>3826</v>
      </c>
      <c r="D4439" s="27">
        <v>1311</v>
      </c>
      <c r="E4439" s="24"/>
      <c r="F4439" s="24"/>
      <c r="G4439" s="27" t="s">
        <v>35</v>
      </c>
    </row>
    <row r="4440" spans="3:7" x14ac:dyDescent="0.25">
      <c r="C4440" s="26" t="s">
        <v>3825</v>
      </c>
      <c r="D4440" s="27">
        <v>3208</v>
      </c>
      <c r="E4440" s="24"/>
      <c r="F4440" s="24"/>
      <c r="G4440" s="27" t="s">
        <v>37</v>
      </c>
    </row>
    <row r="4441" spans="3:7" x14ac:dyDescent="0.25">
      <c r="C4441" s="26" t="s">
        <v>3824</v>
      </c>
      <c r="D4441" s="27">
        <v>1669</v>
      </c>
      <c r="E4441" s="24"/>
      <c r="F4441" s="24"/>
      <c r="G4441" s="27" t="s">
        <v>36</v>
      </c>
    </row>
    <row r="4442" spans="3:7" x14ac:dyDescent="0.25">
      <c r="C4442" s="26" t="s">
        <v>3823</v>
      </c>
      <c r="D4442" s="27">
        <v>2270</v>
      </c>
      <c r="E4442" s="24"/>
      <c r="F4442" s="24"/>
      <c r="G4442" s="27" t="s">
        <v>34</v>
      </c>
    </row>
    <row r="4443" spans="3:7" x14ac:dyDescent="0.25">
      <c r="C4443" s="26" t="s">
        <v>3822</v>
      </c>
      <c r="D4443" s="27">
        <v>2181</v>
      </c>
      <c r="E4443" s="24"/>
      <c r="F4443" s="24"/>
      <c r="G4443" s="27" t="s">
        <v>34</v>
      </c>
    </row>
    <row r="4444" spans="3:7" x14ac:dyDescent="0.25">
      <c r="C4444" s="26" t="s">
        <v>3821</v>
      </c>
      <c r="D4444" s="27">
        <v>1312</v>
      </c>
      <c r="E4444" s="24"/>
      <c r="F4444" s="24"/>
      <c r="G4444" s="27" t="s">
        <v>35</v>
      </c>
    </row>
    <row r="4445" spans="3:7" x14ac:dyDescent="0.25">
      <c r="C4445" s="26" t="s">
        <v>3820</v>
      </c>
      <c r="D4445" s="27">
        <v>2259</v>
      </c>
      <c r="E4445" s="24"/>
      <c r="F4445" s="24"/>
      <c r="G4445" s="27" t="s">
        <v>34</v>
      </c>
    </row>
    <row r="4446" spans="3:7" x14ac:dyDescent="0.25">
      <c r="C4446" s="26" t="s">
        <v>3819</v>
      </c>
      <c r="D4446" s="27">
        <v>1616</v>
      </c>
      <c r="E4446" s="24"/>
      <c r="F4446" s="24"/>
      <c r="G4446" s="27" t="s">
        <v>36</v>
      </c>
    </row>
    <row r="4447" spans="3:7" x14ac:dyDescent="0.25">
      <c r="C4447" s="26" t="s">
        <v>3818</v>
      </c>
      <c r="D4447" s="27">
        <v>1597</v>
      </c>
      <c r="E4447" s="24"/>
      <c r="F4447" s="24"/>
      <c r="G4447" s="27" t="s">
        <v>36</v>
      </c>
    </row>
    <row r="4448" spans="3:7" x14ac:dyDescent="0.25">
      <c r="C4448" s="26" t="s">
        <v>3817</v>
      </c>
      <c r="D4448" s="27">
        <v>2628</v>
      </c>
      <c r="E4448" s="24"/>
      <c r="F4448" s="24"/>
      <c r="G4448" s="27" t="s">
        <v>34</v>
      </c>
    </row>
    <row r="4449" spans="3:7" x14ac:dyDescent="0.25">
      <c r="C4449" s="26" t="s">
        <v>3816</v>
      </c>
      <c r="D4449" s="27">
        <v>2970</v>
      </c>
      <c r="E4449" s="24"/>
      <c r="F4449" s="24"/>
      <c r="G4449" s="27" t="s">
        <v>34</v>
      </c>
    </row>
    <row r="4450" spans="3:7" x14ac:dyDescent="0.25">
      <c r="C4450" s="26" t="s">
        <v>3815</v>
      </c>
      <c r="D4450" s="27">
        <v>1879</v>
      </c>
      <c r="E4450" s="24"/>
      <c r="F4450" s="24"/>
      <c r="G4450" s="27" t="s">
        <v>36</v>
      </c>
    </row>
    <row r="4451" spans="3:7" x14ac:dyDescent="0.25">
      <c r="C4451" s="26" t="s">
        <v>3814</v>
      </c>
      <c r="D4451" s="27">
        <v>2651</v>
      </c>
      <c r="E4451" s="24"/>
      <c r="F4451" s="24"/>
      <c r="G4451" s="27" t="s">
        <v>34</v>
      </c>
    </row>
    <row r="4452" spans="3:7" x14ac:dyDescent="0.25">
      <c r="C4452" s="26" t="s">
        <v>3813</v>
      </c>
      <c r="D4452" s="27">
        <v>3386</v>
      </c>
      <c r="E4452" s="24"/>
      <c r="F4452" s="24"/>
      <c r="G4452" s="27" t="s">
        <v>37</v>
      </c>
    </row>
    <row r="4453" spans="3:7" x14ac:dyDescent="0.25">
      <c r="C4453" s="26" t="s">
        <v>3812</v>
      </c>
      <c r="D4453" s="27">
        <v>2962</v>
      </c>
      <c r="E4453" s="24"/>
      <c r="F4453" s="24"/>
      <c r="G4453" s="27" t="s">
        <v>34</v>
      </c>
    </row>
    <row r="4454" spans="3:7" x14ac:dyDescent="0.25">
      <c r="C4454" s="26" t="s">
        <v>3811</v>
      </c>
      <c r="D4454" s="27">
        <v>1720</v>
      </c>
      <c r="E4454" s="24"/>
      <c r="F4454" s="24"/>
      <c r="G4454" s="27" t="s">
        <v>36</v>
      </c>
    </row>
    <row r="4455" spans="3:7" x14ac:dyDescent="0.25">
      <c r="C4455" s="26" t="s">
        <v>3810</v>
      </c>
      <c r="D4455" s="27">
        <v>2158</v>
      </c>
      <c r="E4455" s="24"/>
      <c r="F4455" s="24"/>
      <c r="G4455" s="27" t="s">
        <v>34</v>
      </c>
    </row>
    <row r="4456" spans="3:7" x14ac:dyDescent="0.25">
      <c r="C4456" s="26" t="s">
        <v>3809</v>
      </c>
      <c r="D4456" s="27">
        <v>2619</v>
      </c>
      <c r="E4456" s="24"/>
      <c r="F4456" s="24"/>
      <c r="G4456" s="27" t="s">
        <v>34</v>
      </c>
    </row>
    <row r="4457" spans="3:7" x14ac:dyDescent="0.25">
      <c r="C4457" s="26" t="s">
        <v>3808</v>
      </c>
      <c r="D4457" s="27">
        <v>2805</v>
      </c>
      <c r="E4457" s="24"/>
      <c r="F4457" s="24"/>
      <c r="G4457" s="27" t="s">
        <v>34</v>
      </c>
    </row>
    <row r="4458" spans="3:7" x14ac:dyDescent="0.25">
      <c r="C4458" s="26" t="s">
        <v>3807</v>
      </c>
      <c r="D4458" s="27">
        <v>1189</v>
      </c>
      <c r="E4458" s="24"/>
      <c r="F4458" s="24"/>
      <c r="G4458" s="27" t="s">
        <v>35</v>
      </c>
    </row>
    <row r="4459" spans="3:7" x14ac:dyDescent="0.25">
      <c r="C4459" s="26" t="s">
        <v>3806</v>
      </c>
      <c r="D4459" s="27">
        <v>1953</v>
      </c>
      <c r="E4459" s="24"/>
      <c r="F4459" s="24"/>
      <c r="G4459" s="27" t="s">
        <v>36</v>
      </c>
    </row>
    <row r="4460" spans="3:7" x14ac:dyDescent="0.25">
      <c r="C4460" s="26" t="s">
        <v>3805</v>
      </c>
      <c r="D4460" s="27">
        <v>2750</v>
      </c>
      <c r="E4460" s="24"/>
      <c r="F4460" s="24"/>
      <c r="G4460" s="27" t="s">
        <v>34</v>
      </c>
    </row>
    <row r="4461" spans="3:7" x14ac:dyDescent="0.25">
      <c r="C4461" s="26" t="s">
        <v>3804</v>
      </c>
      <c r="D4461" s="27">
        <v>2319</v>
      </c>
      <c r="E4461" s="24"/>
      <c r="F4461" s="24"/>
      <c r="G4461" s="27" t="s">
        <v>34</v>
      </c>
    </row>
    <row r="4462" spans="3:7" x14ac:dyDescent="0.25">
      <c r="C4462" s="26" t="s">
        <v>3803</v>
      </c>
      <c r="D4462" s="27">
        <v>2302</v>
      </c>
      <c r="E4462" s="24"/>
      <c r="F4462" s="24"/>
      <c r="G4462" s="27" t="s">
        <v>34</v>
      </c>
    </row>
    <row r="4463" spans="3:7" x14ac:dyDescent="0.25">
      <c r="C4463" s="26" t="s">
        <v>3802</v>
      </c>
      <c r="D4463" s="27">
        <v>2039</v>
      </c>
      <c r="E4463" s="24"/>
      <c r="F4463" s="24"/>
      <c r="G4463" s="27" t="s">
        <v>36</v>
      </c>
    </row>
    <row r="4464" spans="3:7" x14ac:dyDescent="0.25">
      <c r="C4464" s="26" t="s">
        <v>3801</v>
      </c>
      <c r="D4464" s="27">
        <v>2497</v>
      </c>
      <c r="E4464" s="24"/>
      <c r="F4464" s="24"/>
      <c r="G4464" s="27" t="s">
        <v>34</v>
      </c>
    </row>
    <row r="4465" spans="3:7" x14ac:dyDescent="0.25">
      <c r="C4465" s="26" t="s">
        <v>3800</v>
      </c>
      <c r="D4465" s="27">
        <v>3234</v>
      </c>
      <c r="E4465" s="24"/>
      <c r="F4465" s="24"/>
      <c r="G4465" s="27" t="s">
        <v>37</v>
      </c>
    </row>
    <row r="4466" spans="3:7" x14ac:dyDescent="0.25">
      <c r="C4466" s="26" t="s">
        <v>3799</v>
      </c>
      <c r="D4466" s="27">
        <v>1486</v>
      </c>
      <c r="E4466" s="24"/>
      <c r="F4466" s="24"/>
      <c r="G4466" s="27" t="s">
        <v>36</v>
      </c>
    </row>
    <row r="4467" spans="3:7" x14ac:dyDescent="0.25">
      <c r="C4467" s="26" t="s">
        <v>3798</v>
      </c>
      <c r="D4467" s="27">
        <v>2356</v>
      </c>
      <c r="E4467" s="24"/>
      <c r="F4467" s="24"/>
      <c r="G4467" s="27" t="s">
        <v>34</v>
      </c>
    </row>
    <row r="4468" spans="3:7" x14ac:dyDescent="0.25">
      <c r="C4468" s="26" t="s">
        <v>3797</v>
      </c>
      <c r="D4468" s="27">
        <v>2604</v>
      </c>
      <c r="E4468" s="24"/>
      <c r="F4468" s="24"/>
      <c r="G4468" s="27" t="s">
        <v>34</v>
      </c>
    </row>
    <row r="4469" spans="3:7" x14ac:dyDescent="0.25">
      <c r="C4469" s="26" t="s">
        <v>3796</v>
      </c>
      <c r="D4469" s="27">
        <v>2535</v>
      </c>
      <c r="E4469" s="24"/>
      <c r="F4469" s="24"/>
      <c r="G4469" s="27" t="s">
        <v>34</v>
      </c>
    </row>
    <row r="4470" spans="3:7" x14ac:dyDescent="0.25">
      <c r="C4470" s="26" t="s">
        <v>3795</v>
      </c>
      <c r="D4470" s="27">
        <v>2649</v>
      </c>
      <c r="E4470" s="24"/>
      <c r="F4470" s="24"/>
      <c r="G4470" s="27" t="s">
        <v>34</v>
      </c>
    </row>
    <row r="4471" spans="3:7" x14ac:dyDescent="0.25">
      <c r="C4471" s="26" t="s">
        <v>3794</v>
      </c>
      <c r="D4471" s="27">
        <v>2646</v>
      </c>
      <c r="E4471" s="24"/>
      <c r="F4471" s="24"/>
      <c r="G4471" s="27" t="s">
        <v>34</v>
      </c>
    </row>
    <row r="4472" spans="3:7" x14ac:dyDescent="0.25">
      <c r="C4472" s="26" t="s">
        <v>3793</v>
      </c>
      <c r="D4472" s="27">
        <v>2376</v>
      </c>
      <c r="E4472" s="24"/>
      <c r="F4472" s="24"/>
      <c r="G4472" s="27" t="s">
        <v>34</v>
      </c>
    </row>
    <row r="4473" spans="3:7" x14ac:dyDescent="0.25">
      <c r="C4473" s="26" t="s">
        <v>3792</v>
      </c>
      <c r="D4473" s="27">
        <v>2651</v>
      </c>
      <c r="E4473" s="24"/>
      <c r="F4473" s="24"/>
      <c r="G4473" s="27" t="s">
        <v>34</v>
      </c>
    </row>
    <row r="4474" spans="3:7" x14ac:dyDescent="0.25">
      <c r="C4474" s="26" t="s">
        <v>3791</v>
      </c>
      <c r="D4474" s="27">
        <v>2399</v>
      </c>
      <c r="E4474" s="24"/>
      <c r="F4474" s="24"/>
      <c r="G4474" s="27" t="s">
        <v>34</v>
      </c>
    </row>
    <row r="4475" spans="3:7" x14ac:dyDescent="0.25">
      <c r="C4475" s="26" t="s">
        <v>3790</v>
      </c>
      <c r="D4475" s="27">
        <v>1983</v>
      </c>
      <c r="E4475" s="24"/>
      <c r="F4475" s="24"/>
      <c r="G4475" s="27" t="s">
        <v>36</v>
      </c>
    </row>
    <row r="4476" spans="3:7" x14ac:dyDescent="0.25">
      <c r="C4476" s="26" t="s">
        <v>3789</v>
      </c>
      <c r="D4476" s="27">
        <v>2500</v>
      </c>
      <c r="E4476" s="24"/>
      <c r="F4476" s="24"/>
      <c r="G4476" s="27" t="s">
        <v>34</v>
      </c>
    </row>
    <row r="4477" spans="3:7" x14ac:dyDescent="0.25">
      <c r="C4477" s="26" t="s">
        <v>3788</v>
      </c>
      <c r="D4477" s="27">
        <v>2752</v>
      </c>
      <c r="E4477" s="24"/>
      <c r="F4477" s="24"/>
      <c r="G4477" s="27" t="s">
        <v>34</v>
      </c>
    </row>
    <row r="4478" spans="3:7" x14ac:dyDescent="0.25">
      <c r="C4478" s="26" t="s">
        <v>3787</v>
      </c>
      <c r="D4478" s="27">
        <v>1887</v>
      </c>
      <c r="E4478" s="24"/>
      <c r="F4478" s="24"/>
      <c r="G4478" s="27" t="s">
        <v>36</v>
      </c>
    </row>
    <row r="4479" spans="3:7" x14ac:dyDescent="0.25">
      <c r="C4479" s="26" t="s">
        <v>3786</v>
      </c>
      <c r="D4479" s="27">
        <v>2410</v>
      </c>
      <c r="E4479" s="24"/>
      <c r="F4479" s="24"/>
      <c r="G4479" s="27" t="s">
        <v>34</v>
      </c>
    </row>
    <row r="4480" spans="3:7" x14ac:dyDescent="0.25">
      <c r="C4480" s="26" t="s">
        <v>3785</v>
      </c>
      <c r="D4480" s="27">
        <v>2785</v>
      </c>
      <c r="E4480" s="24"/>
      <c r="F4480" s="24"/>
      <c r="G4480" s="27" t="s">
        <v>34</v>
      </c>
    </row>
    <row r="4481" spans="3:7" x14ac:dyDescent="0.25">
      <c r="C4481" s="26" t="s">
        <v>3784</v>
      </c>
      <c r="D4481" s="27">
        <v>2474</v>
      </c>
      <c r="E4481" s="24"/>
      <c r="F4481" s="24"/>
      <c r="G4481" s="27" t="s">
        <v>34</v>
      </c>
    </row>
    <row r="4482" spans="3:7" x14ac:dyDescent="0.25">
      <c r="C4482" s="26" t="s">
        <v>3783</v>
      </c>
      <c r="D4482" s="27">
        <v>2486</v>
      </c>
      <c r="E4482" s="24"/>
      <c r="F4482" s="24"/>
      <c r="G4482" s="27" t="s">
        <v>34</v>
      </c>
    </row>
    <row r="4483" spans="3:7" x14ac:dyDescent="0.25">
      <c r="C4483" s="26" t="s">
        <v>3782</v>
      </c>
      <c r="D4483" s="27">
        <v>2279</v>
      </c>
      <c r="E4483" s="24"/>
      <c r="F4483" s="24"/>
      <c r="G4483" s="27" t="s">
        <v>34</v>
      </c>
    </row>
    <row r="4484" spans="3:7" x14ac:dyDescent="0.25">
      <c r="C4484" s="26" t="s">
        <v>3781</v>
      </c>
      <c r="D4484" s="27">
        <v>2056</v>
      </c>
      <c r="E4484" s="24"/>
      <c r="F4484" s="24"/>
      <c r="G4484" s="27" t="s">
        <v>36</v>
      </c>
    </row>
    <row r="4485" spans="3:7" x14ac:dyDescent="0.25">
      <c r="C4485" s="26" t="s">
        <v>3780</v>
      </c>
      <c r="D4485" s="27">
        <v>1714</v>
      </c>
      <c r="E4485" s="24"/>
      <c r="F4485" s="24"/>
      <c r="G4485" s="27" t="s">
        <v>36</v>
      </c>
    </row>
    <row r="4486" spans="3:7" x14ac:dyDescent="0.25">
      <c r="C4486" s="26" t="s">
        <v>3779</v>
      </c>
      <c r="D4486" s="27">
        <v>2657</v>
      </c>
      <c r="E4486" s="24"/>
      <c r="F4486" s="24"/>
      <c r="G4486" s="27" t="s">
        <v>34</v>
      </c>
    </row>
    <row r="4487" spans="3:7" x14ac:dyDescent="0.25">
      <c r="C4487" s="26" t="s">
        <v>3778</v>
      </c>
      <c r="D4487" s="27">
        <v>1744</v>
      </c>
      <c r="E4487" s="24"/>
      <c r="F4487" s="24"/>
      <c r="G4487" s="27" t="s">
        <v>36</v>
      </c>
    </row>
    <row r="4488" spans="3:7" x14ac:dyDescent="0.25">
      <c r="C4488" s="26" t="s">
        <v>3777</v>
      </c>
      <c r="D4488" s="27">
        <v>2207</v>
      </c>
      <c r="E4488" s="24"/>
      <c r="F4488" s="24"/>
      <c r="G4488" s="27" t="s">
        <v>34</v>
      </c>
    </row>
    <row r="4489" spans="3:7" x14ac:dyDescent="0.25">
      <c r="C4489" s="26" t="s">
        <v>3776</v>
      </c>
      <c r="D4489" s="27">
        <v>2224</v>
      </c>
      <c r="E4489" s="24"/>
      <c r="F4489" s="24"/>
      <c r="G4489" s="27" t="s">
        <v>34</v>
      </c>
    </row>
    <row r="4490" spans="3:7" x14ac:dyDescent="0.25">
      <c r="C4490" s="26" t="s">
        <v>3775</v>
      </c>
      <c r="D4490" s="27">
        <v>1353</v>
      </c>
      <c r="E4490" s="24"/>
      <c r="F4490" s="24"/>
      <c r="G4490" s="27" t="s">
        <v>35</v>
      </c>
    </row>
    <row r="4491" spans="3:7" x14ac:dyDescent="0.25">
      <c r="C4491" s="26" t="s">
        <v>3774</v>
      </c>
      <c r="D4491" s="27">
        <v>1476</v>
      </c>
      <c r="E4491" s="24"/>
      <c r="F4491" s="24"/>
      <c r="G4491" s="27" t="s">
        <v>36</v>
      </c>
    </row>
    <row r="4492" spans="3:7" x14ac:dyDescent="0.25">
      <c r="C4492" s="26" t="s">
        <v>3773</v>
      </c>
      <c r="D4492" s="27">
        <v>2422</v>
      </c>
      <c r="E4492" s="24"/>
      <c r="F4492" s="24"/>
      <c r="G4492" s="27" t="s">
        <v>34</v>
      </c>
    </row>
    <row r="4493" spans="3:7" x14ac:dyDescent="0.25">
      <c r="C4493" s="26" t="s">
        <v>3772</v>
      </c>
      <c r="D4493" s="27">
        <v>2050</v>
      </c>
      <c r="E4493" s="24"/>
      <c r="F4493" s="24"/>
      <c r="G4493" s="27" t="s">
        <v>36</v>
      </c>
    </row>
    <row r="4494" spans="3:7" x14ac:dyDescent="0.25">
      <c r="C4494" s="26" t="s">
        <v>3771</v>
      </c>
      <c r="D4494" s="27">
        <v>1475</v>
      </c>
      <c r="E4494" s="24"/>
      <c r="F4494" s="24"/>
      <c r="G4494" s="27" t="s">
        <v>36</v>
      </c>
    </row>
    <row r="4495" spans="3:7" x14ac:dyDescent="0.25">
      <c r="C4495" s="26" t="s">
        <v>3770</v>
      </c>
      <c r="D4495" s="27">
        <v>2947</v>
      </c>
      <c r="E4495" s="24"/>
      <c r="F4495" s="24"/>
      <c r="G4495" s="27" t="s">
        <v>34</v>
      </c>
    </row>
    <row r="4496" spans="3:7" x14ac:dyDescent="0.25">
      <c r="C4496" s="26" t="s">
        <v>3769</v>
      </c>
      <c r="D4496" s="27">
        <v>2462</v>
      </c>
      <c r="E4496" s="24"/>
      <c r="F4496" s="24"/>
      <c r="G4496" s="27" t="s">
        <v>34</v>
      </c>
    </row>
    <row r="4497" spans="3:7" x14ac:dyDescent="0.25">
      <c r="C4497" s="26" t="s">
        <v>3768</v>
      </c>
      <c r="D4497" s="27">
        <v>2404</v>
      </c>
      <c r="E4497" s="24"/>
      <c r="F4497" s="24"/>
      <c r="G4497" s="27" t="s">
        <v>34</v>
      </c>
    </row>
    <row r="4498" spans="3:7" x14ac:dyDescent="0.25">
      <c r="C4498" s="26" t="s">
        <v>3767</v>
      </c>
      <c r="D4498" s="27">
        <v>2377</v>
      </c>
      <c r="E4498" s="24"/>
      <c r="F4498" s="24"/>
      <c r="G4498" s="27" t="s">
        <v>34</v>
      </c>
    </row>
    <row r="4499" spans="3:7" x14ac:dyDescent="0.25">
      <c r="C4499" s="26" t="s">
        <v>3766</v>
      </c>
      <c r="D4499" s="27">
        <v>2835</v>
      </c>
      <c r="E4499" s="24"/>
      <c r="F4499" s="24"/>
      <c r="G4499" s="27" t="s">
        <v>34</v>
      </c>
    </row>
    <row r="4500" spans="3:7" x14ac:dyDescent="0.25">
      <c r="C4500" s="26" t="s">
        <v>3765</v>
      </c>
      <c r="D4500" s="27">
        <v>2188</v>
      </c>
      <c r="E4500" s="24"/>
      <c r="F4500" s="24"/>
      <c r="G4500" s="27" t="s">
        <v>34</v>
      </c>
    </row>
    <row r="4501" spans="3:7" x14ac:dyDescent="0.25">
      <c r="C4501" s="26" t="s">
        <v>3764</v>
      </c>
      <c r="D4501" s="27">
        <v>2820</v>
      </c>
      <c r="E4501" s="24"/>
      <c r="F4501" s="24"/>
      <c r="G4501" s="27" t="s">
        <v>34</v>
      </c>
    </row>
    <row r="4502" spans="3:7" x14ac:dyDescent="0.25">
      <c r="C4502" s="26" t="s">
        <v>3763</v>
      </c>
      <c r="D4502" s="27">
        <v>2818</v>
      </c>
      <c r="E4502" s="24"/>
      <c r="F4502" s="24"/>
      <c r="G4502" s="27" t="s">
        <v>34</v>
      </c>
    </row>
    <row r="4503" spans="3:7" x14ac:dyDescent="0.25">
      <c r="C4503" s="26" t="s">
        <v>3762</v>
      </c>
      <c r="D4503" s="27">
        <v>2279</v>
      </c>
      <c r="E4503" s="24"/>
      <c r="F4503" s="24"/>
      <c r="G4503" s="27" t="s">
        <v>34</v>
      </c>
    </row>
    <row r="4504" spans="3:7" x14ac:dyDescent="0.25">
      <c r="C4504" s="26" t="s">
        <v>3761</v>
      </c>
      <c r="D4504" s="27">
        <v>2721</v>
      </c>
      <c r="E4504" s="24"/>
      <c r="F4504" s="24"/>
      <c r="G4504" s="27" t="s">
        <v>34</v>
      </c>
    </row>
    <row r="4505" spans="3:7" x14ac:dyDescent="0.25">
      <c r="C4505" s="26" t="s">
        <v>3760</v>
      </c>
      <c r="D4505" s="27">
        <v>3042</v>
      </c>
      <c r="E4505" s="24"/>
      <c r="F4505" s="24"/>
      <c r="G4505" s="27" t="s">
        <v>37</v>
      </c>
    </row>
    <row r="4506" spans="3:7" x14ac:dyDescent="0.25">
      <c r="C4506" s="26" t="s">
        <v>3759</v>
      </c>
      <c r="D4506" s="27">
        <v>2820</v>
      </c>
      <c r="E4506" s="24"/>
      <c r="F4506" s="24"/>
      <c r="G4506" s="27" t="s">
        <v>34</v>
      </c>
    </row>
    <row r="4507" spans="3:7" x14ac:dyDescent="0.25">
      <c r="C4507" s="26" t="s">
        <v>3758</v>
      </c>
      <c r="D4507" s="27">
        <v>1105</v>
      </c>
      <c r="E4507" s="24"/>
      <c r="F4507" s="24"/>
      <c r="G4507" s="27" t="s">
        <v>35</v>
      </c>
    </row>
    <row r="4508" spans="3:7" x14ac:dyDescent="0.25">
      <c r="C4508" s="26" t="s">
        <v>3757</v>
      </c>
      <c r="D4508" s="27">
        <v>2257</v>
      </c>
      <c r="E4508" s="24"/>
      <c r="F4508" s="24"/>
      <c r="G4508" s="27" t="s">
        <v>34</v>
      </c>
    </row>
    <row r="4509" spans="3:7" x14ac:dyDescent="0.25">
      <c r="C4509" s="26" t="s">
        <v>3756</v>
      </c>
      <c r="D4509" s="27">
        <v>2162</v>
      </c>
      <c r="E4509" s="24"/>
      <c r="F4509" s="24"/>
      <c r="G4509" s="27" t="s">
        <v>34</v>
      </c>
    </row>
    <row r="4510" spans="3:7" x14ac:dyDescent="0.25">
      <c r="C4510" s="26" t="s">
        <v>3755</v>
      </c>
      <c r="D4510" s="27">
        <v>2255</v>
      </c>
      <c r="E4510" s="24"/>
      <c r="F4510" s="24"/>
      <c r="G4510" s="27" t="s">
        <v>34</v>
      </c>
    </row>
    <row r="4511" spans="3:7" x14ac:dyDescent="0.25">
      <c r="C4511" s="26" t="s">
        <v>3754</v>
      </c>
      <c r="D4511" s="27">
        <v>2251</v>
      </c>
      <c r="E4511" s="24"/>
      <c r="F4511" s="24"/>
      <c r="G4511" s="27" t="s">
        <v>34</v>
      </c>
    </row>
    <row r="4512" spans="3:7" x14ac:dyDescent="0.25">
      <c r="C4512" s="26" t="s">
        <v>3753</v>
      </c>
      <c r="D4512" s="27">
        <v>1611</v>
      </c>
      <c r="E4512" s="24"/>
      <c r="F4512" s="24"/>
      <c r="G4512" s="27" t="s">
        <v>36</v>
      </c>
    </row>
    <row r="4513" spans="3:7" x14ac:dyDescent="0.25">
      <c r="C4513" s="26" t="s">
        <v>3752</v>
      </c>
      <c r="D4513" s="27">
        <v>2113</v>
      </c>
      <c r="E4513" s="24"/>
      <c r="F4513" s="24"/>
      <c r="G4513" s="27" t="s">
        <v>34</v>
      </c>
    </row>
    <row r="4514" spans="3:7" x14ac:dyDescent="0.25">
      <c r="C4514" s="26" t="s">
        <v>3751</v>
      </c>
      <c r="D4514" s="27">
        <v>2640</v>
      </c>
      <c r="E4514" s="24"/>
      <c r="F4514" s="24"/>
      <c r="G4514" s="27" t="s">
        <v>34</v>
      </c>
    </row>
    <row r="4515" spans="3:7" x14ac:dyDescent="0.25">
      <c r="C4515" s="26" t="s">
        <v>3750</v>
      </c>
      <c r="D4515" s="27">
        <v>3265</v>
      </c>
      <c r="E4515" s="24"/>
      <c r="F4515" s="24"/>
      <c r="G4515" s="27" t="s">
        <v>37</v>
      </c>
    </row>
    <row r="4516" spans="3:7" x14ac:dyDescent="0.25">
      <c r="C4516" s="26" t="s">
        <v>3749</v>
      </c>
      <c r="D4516" s="27">
        <v>2396</v>
      </c>
      <c r="E4516" s="24"/>
      <c r="F4516" s="24"/>
      <c r="G4516" s="27" t="s">
        <v>34</v>
      </c>
    </row>
    <row r="4517" spans="3:7" x14ac:dyDescent="0.25">
      <c r="C4517" s="26" t="s">
        <v>3748</v>
      </c>
      <c r="D4517" s="27">
        <v>3617</v>
      </c>
      <c r="E4517" s="24"/>
      <c r="F4517" s="24"/>
      <c r="G4517" s="27" t="s">
        <v>37</v>
      </c>
    </row>
    <row r="4518" spans="3:7" x14ac:dyDescent="0.25">
      <c r="C4518" s="26" t="s">
        <v>3747</v>
      </c>
      <c r="D4518" s="27">
        <v>1426</v>
      </c>
      <c r="E4518" s="24"/>
      <c r="F4518" s="24"/>
      <c r="G4518" s="27" t="s">
        <v>36</v>
      </c>
    </row>
    <row r="4519" spans="3:7" x14ac:dyDescent="0.25">
      <c r="C4519" s="26" t="s">
        <v>3746</v>
      </c>
      <c r="D4519" s="27">
        <v>2713</v>
      </c>
      <c r="E4519" s="24"/>
      <c r="F4519" s="24"/>
      <c r="G4519" s="27" t="s">
        <v>34</v>
      </c>
    </row>
    <row r="4520" spans="3:7" x14ac:dyDescent="0.25">
      <c r="C4520" s="26" t="s">
        <v>3745</v>
      </c>
      <c r="D4520" s="27">
        <v>2564</v>
      </c>
      <c r="E4520" s="24"/>
      <c r="F4520" s="24"/>
      <c r="G4520" s="27" t="s">
        <v>34</v>
      </c>
    </row>
    <row r="4521" spans="3:7" x14ac:dyDescent="0.25">
      <c r="C4521" s="26" t="s">
        <v>3744</v>
      </c>
      <c r="D4521" s="27">
        <v>1903</v>
      </c>
      <c r="E4521" s="24"/>
      <c r="F4521" s="24"/>
      <c r="G4521" s="27" t="s">
        <v>36</v>
      </c>
    </row>
    <row r="4522" spans="3:7" x14ac:dyDescent="0.25">
      <c r="C4522" s="26" t="s">
        <v>3743</v>
      </c>
      <c r="D4522" s="27">
        <v>1319</v>
      </c>
      <c r="E4522" s="24"/>
      <c r="F4522" s="24"/>
      <c r="G4522" s="27" t="s">
        <v>35</v>
      </c>
    </row>
    <row r="4523" spans="3:7" x14ac:dyDescent="0.25">
      <c r="C4523" s="26" t="s">
        <v>3742</v>
      </c>
      <c r="D4523" s="27">
        <v>2435</v>
      </c>
      <c r="E4523" s="24"/>
      <c r="F4523" s="24"/>
      <c r="G4523" s="27" t="s">
        <v>34</v>
      </c>
    </row>
    <row r="4524" spans="3:7" x14ac:dyDescent="0.25">
      <c r="C4524" s="26" t="s">
        <v>3741</v>
      </c>
      <c r="D4524" s="27">
        <v>2081</v>
      </c>
      <c r="E4524" s="24"/>
      <c r="F4524" s="24"/>
      <c r="G4524" s="27" t="s">
        <v>36</v>
      </c>
    </row>
    <row r="4525" spans="3:7" x14ac:dyDescent="0.25">
      <c r="C4525" s="26" t="s">
        <v>3740</v>
      </c>
      <c r="D4525" s="27">
        <v>2846</v>
      </c>
      <c r="E4525" s="24"/>
      <c r="F4525" s="24"/>
      <c r="G4525" s="27" t="s">
        <v>34</v>
      </c>
    </row>
    <row r="4526" spans="3:7" x14ac:dyDescent="0.25">
      <c r="C4526" s="26" t="s">
        <v>3739</v>
      </c>
      <c r="D4526" s="27">
        <v>1831</v>
      </c>
      <c r="E4526" s="24"/>
      <c r="F4526" s="24"/>
      <c r="G4526" s="27" t="s">
        <v>36</v>
      </c>
    </row>
    <row r="4527" spans="3:7" x14ac:dyDescent="0.25">
      <c r="C4527" s="26" t="s">
        <v>3738</v>
      </c>
      <c r="D4527" s="27">
        <v>2477</v>
      </c>
      <c r="E4527" s="24"/>
      <c r="F4527" s="24"/>
      <c r="G4527" s="27" t="s">
        <v>34</v>
      </c>
    </row>
    <row r="4528" spans="3:7" x14ac:dyDescent="0.25">
      <c r="C4528" s="26" t="s">
        <v>3737</v>
      </c>
      <c r="D4528" s="27">
        <v>2513</v>
      </c>
      <c r="E4528" s="24"/>
      <c r="F4528" s="24"/>
      <c r="G4528" s="27" t="s">
        <v>34</v>
      </c>
    </row>
    <row r="4529" spans="3:7" x14ac:dyDescent="0.25">
      <c r="C4529" s="26" t="s">
        <v>3736</v>
      </c>
      <c r="D4529" s="27">
        <v>2801</v>
      </c>
      <c r="E4529" s="24"/>
      <c r="F4529" s="24"/>
      <c r="G4529" s="27" t="s">
        <v>34</v>
      </c>
    </row>
    <row r="4530" spans="3:7" x14ac:dyDescent="0.25">
      <c r="C4530" s="26" t="s">
        <v>3735</v>
      </c>
      <c r="D4530" s="27">
        <v>2383</v>
      </c>
      <c r="E4530" s="24"/>
      <c r="F4530" s="24"/>
      <c r="G4530" s="27" t="s">
        <v>34</v>
      </c>
    </row>
    <row r="4531" spans="3:7" x14ac:dyDescent="0.25">
      <c r="C4531" s="26" t="s">
        <v>3734</v>
      </c>
      <c r="D4531" s="27">
        <v>2958</v>
      </c>
      <c r="E4531" s="24"/>
      <c r="F4531" s="24"/>
      <c r="G4531" s="27" t="s">
        <v>34</v>
      </c>
    </row>
    <row r="4532" spans="3:7" x14ac:dyDescent="0.25">
      <c r="C4532" s="26" t="s">
        <v>3733</v>
      </c>
      <c r="D4532" s="27">
        <v>2044</v>
      </c>
      <c r="E4532" s="24"/>
      <c r="F4532" s="24"/>
      <c r="G4532" s="27" t="s">
        <v>36</v>
      </c>
    </row>
    <row r="4533" spans="3:7" x14ac:dyDescent="0.25">
      <c r="C4533" s="26" t="s">
        <v>3732</v>
      </c>
      <c r="D4533" s="27">
        <v>2850</v>
      </c>
      <c r="E4533" s="24"/>
      <c r="F4533" s="24"/>
      <c r="G4533" s="27" t="s">
        <v>34</v>
      </c>
    </row>
    <row r="4534" spans="3:7" x14ac:dyDescent="0.25">
      <c r="C4534" s="26" t="s">
        <v>3731</v>
      </c>
      <c r="D4534" s="27">
        <v>2363</v>
      </c>
      <c r="E4534" s="24"/>
      <c r="F4534" s="24"/>
      <c r="G4534" s="27" t="s">
        <v>34</v>
      </c>
    </row>
    <row r="4535" spans="3:7" x14ac:dyDescent="0.25">
      <c r="C4535" s="26" t="s">
        <v>3730</v>
      </c>
      <c r="D4535" s="27">
        <v>1936</v>
      </c>
      <c r="E4535" s="24"/>
      <c r="F4535" s="24"/>
      <c r="G4535" s="27" t="s">
        <v>36</v>
      </c>
    </row>
    <row r="4536" spans="3:7" x14ac:dyDescent="0.25">
      <c r="C4536" s="26" t="s">
        <v>3729</v>
      </c>
      <c r="D4536" s="27">
        <v>1649</v>
      </c>
      <c r="E4536" s="24"/>
      <c r="F4536" s="24"/>
      <c r="G4536" s="27" t="s">
        <v>36</v>
      </c>
    </row>
    <row r="4537" spans="3:7" x14ac:dyDescent="0.25">
      <c r="C4537" s="26" t="s">
        <v>3728</v>
      </c>
      <c r="D4537" s="27">
        <v>2721</v>
      </c>
      <c r="E4537" s="24"/>
      <c r="F4537" s="24"/>
      <c r="G4537" s="27" t="s">
        <v>34</v>
      </c>
    </row>
    <row r="4538" spans="3:7" x14ac:dyDescent="0.25">
      <c r="C4538" s="26" t="s">
        <v>3727</v>
      </c>
      <c r="D4538" s="27">
        <v>2472</v>
      </c>
      <c r="E4538" s="24"/>
      <c r="F4538" s="24"/>
      <c r="G4538" s="27" t="s">
        <v>34</v>
      </c>
    </row>
    <row r="4539" spans="3:7" x14ac:dyDescent="0.25">
      <c r="C4539" s="26" t="s">
        <v>3726</v>
      </c>
      <c r="D4539" s="27">
        <v>1995</v>
      </c>
      <c r="E4539" s="24"/>
      <c r="F4539" s="24"/>
      <c r="G4539" s="27" t="s">
        <v>36</v>
      </c>
    </row>
    <row r="4540" spans="3:7" x14ac:dyDescent="0.25">
      <c r="C4540" s="26" t="s">
        <v>3725</v>
      </c>
      <c r="D4540" s="27">
        <v>2662</v>
      </c>
      <c r="E4540" s="24"/>
      <c r="F4540" s="24"/>
      <c r="G4540" s="27" t="s">
        <v>34</v>
      </c>
    </row>
    <row r="4541" spans="3:7" x14ac:dyDescent="0.25">
      <c r="C4541" s="26" t="s">
        <v>3724</v>
      </c>
      <c r="D4541" s="27">
        <v>2758</v>
      </c>
      <c r="E4541" s="24"/>
      <c r="F4541" s="24"/>
      <c r="G4541" s="27" t="s">
        <v>34</v>
      </c>
    </row>
    <row r="4542" spans="3:7" x14ac:dyDescent="0.25">
      <c r="C4542" s="26" t="s">
        <v>3723</v>
      </c>
      <c r="D4542" s="27">
        <v>2641</v>
      </c>
      <c r="E4542" s="24"/>
      <c r="F4542" s="24"/>
      <c r="G4542" s="27" t="s">
        <v>34</v>
      </c>
    </row>
    <row r="4543" spans="3:7" x14ac:dyDescent="0.25">
      <c r="C4543" s="26" t="s">
        <v>3722</v>
      </c>
      <c r="D4543" s="27">
        <v>2235</v>
      </c>
      <c r="E4543" s="24"/>
      <c r="F4543" s="24"/>
      <c r="G4543" s="27" t="s">
        <v>34</v>
      </c>
    </row>
    <row r="4544" spans="3:7" x14ac:dyDescent="0.25">
      <c r="C4544" s="26" t="s">
        <v>3721</v>
      </c>
      <c r="D4544" s="27">
        <v>3592</v>
      </c>
      <c r="E4544" s="24"/>
      <c r="F4544" s="24"/>
      <c r="G4544" s="27" t="s">
        <v>37</v>
      </c>
    </row>
    <row r="4545" spans="3:7" x14ac:dyDescent="0.25">
      <c r="C4545" s="26" t="s">
        <v>3720</v>
      </c>
      <c r="D4545" s="27">
        <v>2589</v>
      </c>
      <c r="E4545" s="24"/>
      <c r="F4545" s="24"/>
      <c r="G4545" s="27" t="s">
        <v>34</v>
      </c>
    </row>
    <row r="4546" spans="3:7" x14ac:dyDescent="0.25">
      <c r="C4546" s="26" t="s">
        <v>3719</v>
      </c>
      <c r="D4546" s="27">
        <v>2474</v>
      </c>
      <c r="E4546" s="24"/>
      <c r="F4546" s="24"/>
      <c r="G4546" s="27" t="s">
        <v>34</v>
      </c>
    </row>
    <row r="4547" spans="3:7" x14ac:dyDescent="0.25">
      <c r="C4547" s="26" t="s">
        <v>3718</v>
      </c>
      <c r="D4547" s="27">
        <v>1565</v>
      </c>
      <c r="E4547" s="24"/>
      <c r="F4547" s="24"/>
      <c r="G4547" s="27" t="s">
        <v>36</v>
      </c>
    </row>
    <row r="4548" spans="3:7" x14ac:dyDescent="0.25">
      <c r="C4548" s="26" t="s">
        <v>3717</v>
      </c>
      <c r="D4548" s="27">
        <v>1604</v>
      </c>
      <c r="E4548" s="24"/>
      <c r="F4548" s="24"/>
      <c r="G4548" s="27" t="s">
        <v>36</v>
      </c>
    </row>
    <row r="4549" spans="3:7" x14ac:dyDescent="0.25">
      <c r="C4549" s="26" t="s">
        <v>3716</v>
      </c>
      <c r="D4549" s="27">
        <v>1429</v>
      </c>
      <c r="E4549" s="24"/>
      <c r="F4549" s="24"/>
      <c r="G4549" s="27" t="s">
        <v>36</v>
      </c>
    </row>
    <row r="4550" spans="3:7" x14ac:dyDescent="0.25">
      <c r="C4550" s="26" t="s">
        <v>3715</v>
      </c>
      <c r="D4550" s="27">
        <v>4058</v>
      </c>
      <c r="E4550" s="24"/>
      <c r="F4550" s="24"/>
      <c r="G4550" s="27" t="s">
        <v>37</v>
      </c>
    </row>
    <row r="4551" spans="3:7" x14ac:dyDescent="0.25">
      <c r="C4551" s="26" t="s">
        <v>3714</v>
      </c>
      <c r="D4551" s="27">
        <v>2306</v>
      </c>
      <c r="E4551" s="24"/>
      <c r="F4551" s="24"/>
      <c r="G4551" s="27" t="s">
        <v>34</v>
      </c>
    </row>
    <row r="4552" spans="3:7" x14ac:dyDescent="0.25">
      <c r="C4552" s="26" t="s">
        <v>3713</v>
      </c>
      <c r="D4552" s="27">
        <v>2384</v>
      </c>
      <c r="E4552" s="24"/>
      <c r="F4552" s="24"/>
      <c r="G4552" s="27" t="s">
        <v>34</v>
      </c>
    </row>
    <row r="4553" spans="3:7" x14ac:dyDescent="0.25">
      <c r="C4553" s="26" t="s">
        <v>3712</v>
      </c>
      <c r="D4553" s="27">
        <v>3117</v>
      </c>
      <c r="E4553" s="24"/>
      <c r="F4553" s="24"/>
      <c r="G4553" s="27" t="s">
        <v>37</v>
      </c>
    </row>
    <row r="4554" spans="3:7" x14ac:dyDescent="0.25">
      <c r="C4554" s="26" t="s">
        <v>3711</v>
      </c>
      <c r="D4554" s="27">
        <v>2389</v>
      </c>
      <c r="E4554" s="24"/>
      <c r="F4554" s="24"/>
      <c r="G4554" s="27" t="s">
        <v>34</v>
      </c>
    </row>
    <row r="4555" spans="3:7" x14ac:dyDescent="0.25">
      <c r="C4555" s="26" t="s">
        <v>3710</v>
      </c>
      <c r="D4555" s="27">
        <v>1401</v>
      </c>
      <c r="E4555" s="24"/>
      <c r="F4555" s="24"/>
      <c r="G4555" s="27" t="s">
        <v>36</v>
      </c>
    </row>
    <row r="4556" spans="3:7" x14ac:dyDescent="0.25">
      <c r="C4556" s="26" t="s">
        <v>3709</v>
      </c>
      <c r="D4556" s="27">
        <v>1755</v>
      </c>
      <c r="E4556" s="24"/>
      <c r="F4556" s="24"/>
      <c r="G4556" s="27" t="s">
        <v>36</v>
      </c>
    </row>
    <row r="4557" spans="3:7" x14ac:dyDescent="0.25">
      <c r="C4557" s="26" t="s">
        <v>3708</v>
      </c>
      <c r="D4557" s="27">
        <v>2804</v>
      </c>
      <c r="E4557" s="24"/>
      <c r="F4557" s="24"/>
      <c r="G4557" s="27" t="s">
        <v>34</v>
      </c>
    </row>
    <row r="4558" spans="3:7" x14ac:dyDescent="0.25">
      <c r="C4558" s="26" t="s">
        <v>3707</v>
      </c>
      <c r="D4558" s="27">
        <v>2347</v>
      </c>
      <c r="E4558" s="24"/>
      <c r="F4558" s="24"/>
      <c r="G4558" s="27" t="s">
        <v>34</v>
      </c>
    </row>
    <row r="4559" spans="3:7" x14ac:dyDescent="0.25">
      <c r="C4559" s="26" t="s">
        <v>3706</v>
      </c>
      <c r="D4559" s="27">
        <v>2215</v>
      </c>
      <c r="E4559" s="24"/>
      <c r="F4559" s="24"/>
      <c r="G4559" s="27" t="s">
        <v>34</v>
      </c>
    </row>
    <row r="4560" spans="3:7" x14ac:dyDescent="0.25">
      <c r="C4560" s="26" t="s">
        <v>3705</v>
      </c>
      <c r="D4560" s="27">
        <v>1535</v>
      </c>
      <c r="E4560" s="24"/>
      <c r="F4560" s="24"/>
      <c r="G4560" s="27" t="s">
        <v>36</v>
      </c>
    </row>
    <row r="4561" spans="3:7" x14ac:dyDescent="0.25">
      <c r="C4561" s="26" t="s">
        <v>3704</v>
      </c>
      <c r="D4561" s="27">
        <v>1988</v>
      </c>
      <c r="E4561" s="24"/>
      <c r="F4561" s="24"/>
      <c r="G4561" s="27" t="s">
        <v>36</v>
      </c>
    </row>
    <row r="4562" spans="3:7" x14ac:dyDescent="0.25">
      <c r="C4562" s="26" t="s">
        <v>3703</v>
      </c>
      <c r="D4562" s="27">
        <v>1143</v>
      </c>
      <c r="E4562" s="24"/>
      <c r="F4562" s="24"/>
      <c r="G4562" s="27" t="s">
        <v>35</v>
      </c>
    </row>
    <row r="4563" spans="3:7" x14ac:dyDescent="0.25">
      <c r="C4563" s="26" t="s">
        <v>3702</v>
      </c>
      <c r="D4563" s="27">
        <v>2499</v>
      </c>
      <c r="E4563" s="24"/>
      <c r="F4563" s="24"/>
      <c r="G4563" s="27" t="s">
        <v>34</v>
      </c>
    </row>
    <row r="4564" spans="3:7" x14ac:dyDescent="0.25">
      <c r="C4564" s="26" t="s">
        <v>3701</v>
      </c>
      <c r="D4564" s="27">
        <v>1616</v>
      </c>
      <c r="E4564" s="24"/>
      <c r="F4564" s="24"/>
      <c r="G4564" s="27" t="s">
        <v>36</v>
      </c>
    </row>
    <row r="4565" spans="3:7" x14ac:dyDescent="0.25">
      <c r="C4565" s="26" t="s">
        <v>3700</v>
      </c>
      <c r="D4565" s="27">
        <v>2568</v>
      </c>
      <c r="E4565" s="24"/>
      <c r="F4565" s="24"/>
      <c r="G4565" s="27" t="s">
        <v>34</v>
      </c>
    </row>
    <row r="4566" spans="3:7" x14ac:dyDescent="0.25">
      <c r="C4566" s="26" t="s">
        <v>3699</v>
      </c>
      <c r="D4566" s="27">
        <v>2388</v>
      </c>
      <c r="E4566" s="24"/>
      <c r="F4566" s="24"/>
      <c r="G4566" s="27" t="s">
        <v>34</v>
      </c>
    </row>
    <row r="4567" spans="3:7" x14ac:dyDescent="0.25">
      <c r="C4567" s="26" t="s">
        <v>3698</v>
      </c>
      <c r="D4567" s="27">
        <v>1715</v>
      </c>
      <c r="E4567" s="24"/>
      <c r="F4567" s="24"/>
      <c r="G4567" s="27" t="s">
        <v>36</v>
      </c>
    </row>
    <row r="4568" spans="3:7" x14ac:dyDescent="0.25">
      <c r="C4568" s="26" t="s">
        <v>3697</v>
      </c>
      <c r="D4568" s="27">
        <v>1575</v>
      </c>
      <c r="E4568" s="24"/>
      <c r="F4568" s="24"/>
      <c r="G4568" s="27" t="s">
        <v>36</v>
      </c>
    </row>
    <row r="4569" spans="3:7" x14ac:dyDescent="0.25">
      <c r="C4569" s="26" t="s">
        <v>3696</v>
      </c>
      <c r="D4569" s="27">
        <v>2404</v>
      </c>
      <c r="E4569" s="24"/>
      <c r="F4569" s="24"/>
      <c r="G4569" s="27" t="s">
        <v>34</v>
      </c>
    </row>
    <row r="4570" spans="3:7" x14ac:dyDescent="0.25">
      <c r="C4570" s="26" t="s">
        <v>3695</v>
      </c>
      <c r="D4570" s="27">
        <v>2219</v>
      </c>
      <c r="E4570" s="24"/>
      <c r="F4570" s="24"/>
      <c r="G4570" s="27" t="s">
        <v>34</v>
      </c>
    </row>
    <row r="4571" spans="3:7" x14ac:dyDescent="0.25">
      <c r="C4571" s="26" t="s">
        <v>3694</v>
      </c>
      <c r="D4571" s="27">
        <v>2492</v>
      </c>
      <c r="E4571" s="24"/>
      <c r="F4571" s="24"/>
      <c r="G4571" s="27" t="s">
        <v>34</v>
      </c>
    </row>
    <row r="4572" spans="3:7" x14ac:dyDescent="0.25">
      <c r="C4572" s="26" t="s">
        <v>3693</v>
      </c>
      <c r="D4572" s="27">
        <v>2358</v>
      </c>
      <c r="E4572" s="24"/>
      <c r="F4572" s="24"/>
      <c r="G4572" s="27" t="s">
        <v>34</v>
      </c>
    </row>
    <row r="4573" spans="3:7" x14ac:dyDescent="0.25">
      <c r="C4573" s="26" t="s">
        <v>3692</v>
      </c>
      <c r="D4573" s="27">
        <v>2171</v>
      </c>
      <c r="E4573" s="24"/>
      <c r="F4573" s="24"/>
      <c r="G4573" s="27" t="s">
        <v>34</v>
      </c>
    </row>
    <row r="4574" spans="3:7" x14ac:dyDescent="0.25">
      <c r="C4574" s="26" t="s">
        <v>3691</v>
      </c>
      <c r="D4574" s="27">
        <v>2104</v>
      </c>
      <c r="E4574" s="24"/>
      <c r="F4574" s="24"/>
      <c r="G4574" s="27" t="s">
        <v>34</v>
      </c>
    </row>
    <row r="4575" spans="3:7" x14ac:dyDescent="0.25">
      <c r="C4575" s="26" t="s">
        <v>3690</v>
      </c>
      <c r="D4575" s="27">
        <v>2404</v>
      </c>
      <c r="E4575" s="24"/>
      <c r="F4575" s="24"/>
      <c r="G4575" s="27" t="s">
        <v>34</v>
      </c>
    </row>
    <row r="4576" spans="3:7" x14ac:dyDescent="0.25">
      <c r="C4576" s="26" t="s">
        <v>3689</v>
      </c>
      <c r="D4576" s="27">
        <v>1442</v>
      </c>
      <c r="E4576" s="24"/>
      <c r="F4576" s="24"/>
      <c r="G4576" s="27" t="s">
        <v>36</v>
      </c>
    </row>
    <row r="4577" spans="3:7" x14ac:dyDescent="0.25">
      <c r="C4577" s="26" t="s">
        <v>3688</v>
      </c>
      <c r="D4577" s="27">
        <v>1174</v>
      </c>
      <c r="E4577" s="24"/>
      <c r="F4577" s="24"/>
      <c r="G4577" s="27" t="s">
        <v>35</v>
      </c>
    </row>
    <row r="4578" spans="3:7" x14ac:dyDescent="0.25">
      <c r="C4578" s="26" t="s">
        <v>3687</v>
      </c>
      <c r="D4578" s="27">
        <v>2557</v>
      </c>
      <c r="E4578" s="24"/>
      <c r="F4578" s="24"/>
      <c r="G4578" s="27" t="s">
        <v>34</v>
      </c>
    </row>
    <row r="4579" spans="3:7" x14ac:dyDescent="0.25">
      <c r="C4579" s="26" t="s">
        <v>3686</v>
      </c>
      <c r="D4579" s="27">
        <v>2365</v>
      </c>
      <c r="E4579" s="24"/>
      <c r="F4579" s="24"/>
      <c r="G4579" s="27" t="s">
        <v>34</v>
      </c>
    </row>
    <row r="4580" spans="3:7" x14ac:dyDescent="0.25">
      <c r="C4580" s="26" t="s">
        <v>3685</v>
      </c>
      <c r="D4580" s="27">
        <v>3197</v>
      </c>
      <c r="E4580" s="24"/>
      <c r="F4580" s="24"/>
      <c r="G4580" s="27" t="s">
        <v>37</v>
      </c>
    </row>
    <row r="4581" spans="3:7" x14ac:dyDescent="0.25">
      <c r="C4581" s="26" t="s">
        <v>3684</v>
      </c>
      <c r="D4581" s="27">
        <v>862</v>
      </c>
      <c r="E4581" s="24"/>
      <c r="F4581" s="24"/>
      <c r="G4581" s="27" t="s">
        <v>38</v>
      </c>
    </row>
    <row r="4582" spans="3:7" x14ac:dyDescent="0.25">
      <c r="C4582" s="26" t="s">
        <v>3683</v>
      </c>
      <c r="D4582" s="27">
        <v>3231</v>
      </c>
      <c r="E4582" s="24"/>
      <c r="F4582" s="24"/>
      <c r="G4582" s="27" t="s">
        <v>37</v>
      </c>
    </row>
    <row r="4583" spans="3:7" x14ac:dyDescent="0.25">
      <c r="C4583" s="26" t="s">
        <v>3682</v>
      </c>
      <c r="D4583" s="27">
        <v>2637</v>
      </c>
      <c r="E4583" s="24"/>
      <c r="F4583" s="24"/>
      <c r="G4583" s="27" t="s">
        <v>34</v>
      </c>
    </row>
    <row r="4584" spans="3:7" x14ac:dyDescent="0.25">
      <c r="C4584" s="26" t="s">
        <v>3681</v>
      </c>
      <c r="D4584" s="27">
        <v>2518</v>
      </c>
      <c r="E4584" s="24"/>
      <c r="F4584" s="24"/>
      <c r="G4584" s="27" t="s">
        <v>34</v>
      </c>
    </row>
    <row r="4585" spans="3:7" x14ac:dyDescent="0.25">
      <c r="C4585" s="26" t="s">
        <v>3680</v>
      </c>
      <c r="D4585" s="27">
        <v>2766</v>
      </c>
      <c r="E4585" s="24"/>
      <c r="F4585" s="24"/>
      <c r="G4585" s="27" t="s">
        <v>34</v>
      </c>
    </row>
    <row r="4586" spans="3:7" x14ac:dyDescent="0.25">
      <c r="C4586" s="26" t="s">
        <v>3679</v>
      </c>
      <c r="D4586" s="27">
        <v>1846</v>
      </c>
      <c r="E4586" s="24"/>
      <c r="F4586" s="24"/>
      <c r="G4586" s="27" t="s">
        <v>36</v>
      </c>
    </row>
    <row r="4587" spans="3:7" x14ac:dyDescent="0.25">
      <c r="C4587" s="26" t="s">
        <v>3678</v>
      </c>
      <c r="D4587" s="27">
        <v>1213</v>
      </c>
      <c r="E4587" s="24"/>
      <c r="F4587" s="24"/>
      <c r="G4587" s="27" t="s">
        <v>35</v>
      </c>
    </row>
    <row r="4588" spans="3:7" x14ac:dyDescent="0.25">
      <c r="C4588" s="26" t="s">
        <v>3677</v>
      </c>
      <c r="D4588" s="27">
        <v>2000</v>
      </c>
      <c r="E4588" s="24"/>
      <c r="F4588" s="24"/>
      <c r="G4588" s="27" t="s">
        <v>36</v>
      </c>
    </row>
    <row r="4589" spans="3:7" x14ac:dyDescent="0.25">
      <c r="C4589" s="26" t="s">
        <v>3676</v>
      </c>
      <c r="D4589" s="27">
        <v>1496</v>
      </c>
      <c r="E4589" s="24"/>
      <c r="F4589" s="24"/>
      <c r="G4589" s="27" t="s">
        <v>36</v>
      </c>
    </row>
    <row r="4590" spans="3:7" x14ac:dyDescent="0.25">
      <c r="C4590" s="26" t="s">
        <v>3675</v>
      </c>
      <c r="D4590" s="27">
        <v>2632</v>
      </c>
      <c r="E4590" s="24"/>
      <c r="F4590" s="24"/>
      <c r="G4590" s="27" t="s">
        <v>34</v>
      </c>
    </row>
    <row r="4591" spans="3:7" x14ac:dyDescent="0.25">
      <c r="C4591" s="26" t="s">
        <v>3674</v>
      </c>
      <c r="D4591" s="27">
        <v>1076</v>
      </c>
      <c r="E4591" s="24"/>
      <c r="F4591" s="24"/>
      <c r="G4591" s="27" t="s">
        <v>35</v>
      </c>
    </row>
    <row r="4592" spans="3:7" x14ac:dyDescent="0.25">
      <c r="C4592" s="26" t="s">
        <v>3673</v>
      </c>
      <c r="D4592" s="27">
        <v>2348</v>
      </c>
      <c r="E4592" s="24"/>
      <c r="F4592" s="24"/>
      <c r="G4592" s="27" t="s">
        <v>34</v>
      </c>
    </row>
    <row r="4593" spans="3:7" x14ac:dyDescent="0.25">
      <c r="C4593" s="26" t="s">
        <v>3672</v>
      </c>
      <c r="D4593" s="27">
        <v>2219</v>
      </c>
      <c r="E4593" s="24"/>
      <c r="F4593" s="24"/>
      <c r="G4593" s="27" t="s">
        <v>34</v>
      </c>
    </row>
    <row r="4594" spans="3:7" x14ac:dyDescent="0.25">
      <c r="C4594" s="26" t="s">
        <v>3671</v>
      </c>
      <c r="D4594" s="27">
        <v>2459</v>
      </c>
      <c r="E4594" s="24"/>
      <c r="F4594" s="24"/>
      <c r="G4594" s="27" t="s">
        <v>34</v>
      </c>
    </row>
    <row r="4595" spans="3:7" x14ac:dyDescent="0.25">
      <c r="C4595" s="26" t="s">
        <v>3670</v>
      </c>
      <c r="D4595" s="27">
        <v>1763</v>
      </c>
      <c r="E4595" s="24"/>
      <c r="F4595" s="24"/>
      <c r="G4595" s="27" t="s">
        <v>36</v>
      </c>
    </row>
    <row r="4596" spans="3:7" x14ac:dyDescent="0.25">
      <c r="C4596" s="26" t="s">
        <v>3669</v>
      </c>
      <c r="D4596" s="27">
        <v>2402</v>
      </c>
      <c r="E4596" s="24"/>
      <c r="F4596" s="24"/>
      <c r="G4596" s="27" t="s">
        <v>34</v>
      </c>
    </row>
    <row r="4597" spans="3:7" x14ac:dyDescent="0.25">
      <c r="C4597" s="26" t="s">
        <v>3668</v>
      </c>
      <c r="D4597" s="27">
        <v>3058</v>
      </c>
      <c r="E4597" s="24"/>
      <c r="F4597" s="24"/>
      <c r="G4597" s="27" t="s">
        <v>37</v>
      </c>
    </row>
    <row r="4598" spans="3:7" x14ac:dyDescent="0.25">
      <c r="C4598" s="26" t="s">
        <v>3667</v>
      </c>
      <c r="D4598" s="27">
        <v>2276</v>
      </c>
      <c r="E4598" s="24"/>
      <c r="F4598" s="24"/>
      <c r="G4598" s="27" t="s">
        <v>34</v>
      </c>
    </row>
    <row r="4599" spans="3:7" x14ac:dyDescent="0.25">
      <c r="C4599" s="26" t="s">
        <v>3666</v>
      </c>
      <c r="D4599" s="27">
        <v>2915</v>
      </c>
      <c r="E4599" s="24"/>
      <c r="F4599" s="24"/>
      <c r="G4599" s="27" t="s">
        <v>34</v>
      </c>
    </row>
    <row r="4600" spans="3:7" x14ac:dyDescent="0.25">
      <c r="C4600" s="26" t="s">
        <v>3665</v>
      </c>
      <c r="D4600" s="27">
        <v>3250</v>
      </c>
      <c r="E4600" s="24"/>
      <c r="F4600" s="24"/>
      <c r="G4600" s="27" t="s">
        <v>37</v>
      </c>
    </row>
    <row r="4601" spans="3:7" x14ac:dyDescent="0.25">
      <c r="C4601" s="26" t="s">
        <v>3664</v>
      </c>
      <c r="D4601" s="27">
        <v>2271</v>
      </c>
      <c r="E4601" s="24"/>
      <c r="F4601" s="24">
        <v>2</v>
      </c>
      <c r="G4601" s="27" t="s">
        <v>34</v>
      </c>
    </row>
    <row r="4602" spans="3:7" x14ac:dyDescent="0.25">
      <c r="C4602" s="26" t="s">
        <v>3663</v>
      </c>
      <c r="D4602" s="27">
        <v>1034</v>
      </c>
      <c r="E4602" s="24"/>
      <c r="F4602" s="24"/>
      <c r="G4602" s="27" t="s">
        <v>35</v>
      </c>
    </row>
    <row r="4603" spans="3:7" x14ac:dyDescent="0.25">
      <c r="C4603" s="26" t="s">
        <v>3662</v>
      </c>
      <c r="D4603" s="27">
        <v>1050</v>
      </c>
      <c r="E4603" s="24"/>
      <c r="F4603" s="24"/>
      <c r="G4603" s="27" t="s">
        <v>35</v>
      </c>
    </row>
    <row r="4604" spans="3:7" x14ac:dyDescent="0.25">
      <c r="C4604" s="26" t="s">
        <v>3661</v>
      </c>
      <c r="D4604" s="27">
        <v>1103</v>
      </c>
      <c r="E4604" s="24"/>
      <c r="F4604" s="24"/>
      <c r="G4604" s="27" t="s">
        <v>35</v>
      </c>
    </row>
    <row r="4605" spans="3:7" x14ac:dyDescent="0.25">
      <c r="C4605" s="26" t="s">
        <v>3660</v>
      </c>
      <c r="D4605" s="27">
        <v>1208</v>
      </c>
      <c r="E4605" s="24"/>
      <c r="F4605" s="24"/>
      <c r="G4605" s="27" t="s">
        <v>35</v>
      </c>
    </row>
    <row r="4606" spans="3:7" x14ac:dyDescent="0.25">
      <c r="C4606" s="26" t="s">
        <v>3659</v>
      </c>
      <c r="D4606" s="27">
        <v>3017</v>
      </c>
      <c r="E4606" s="24"/>
      <c r="F4606" s="24"/>
      <c r="G4606" s="27" t="s">
        <v>37</v>
      </c>
    </row>
    <row r="4607" spans="3:7" x14ac:dyDescent="0.25">
      <c r="C4607" s="26" t="s">
        <v>3658</v>
      </c>
      <c r="D4607" s="27">
        <v>1802</v>
      </c>
      <c r="E4607" s="24"/>
      <c r="F4607" s="24"/>
      <c r="G4607" s="27" t="s">
        <v>36</v>
      </c>
    </row>
    <row r="4608" spans="3:7" x14ac:dyDescent="0.25">
      <c r="C4608" s="26" t="s">
        <v>3657</v>
      </c>
      <c r="D4608" s="27">
        <v>1320</v>
      </c>
      <c r="E4608" s="24"/>
      <c r="F4608" s="24"/>
      <c r="G4608" s="27" t="s">
        <v>35</v>
      </c>
    </row>
    <row r="4609" spans="3:7" x14ac:dyDescent="0.25">
      <c r="C4609" s="26" t="s">
        <v>3656</v>
      </c>
      <c r="D4609" s="27">
        <v>2718</v>
      </c>
      <c r="E4609" s="24"/>
      <c r="F4609" s="24"/>
      <c r="G4609" s="27" t="s">
        <v>34</v>
      </c>
    </row>
    <row r="4610" spans="3:7" x14ac:dyDescent="0.25">
      <c r="C4610" s="26" t="s">
        <v>3655</v>
      </c>
      <c r="D4610" s="27">
        <v>2108</v>
      </c>
      <c r="E4610" s="24"/>
      <c r="F4610" s="24"/>
      <c r="G4610" s="27" t="s">
        <v>34</v>
      </c>
    </row>
    <row r="4611" spans="3:7" x14ac:dyDescent="0.25">
      <c r="C4611" s="26" t="s">
        <v>3654</v>
      </c>
      <c r="D4611" s="27">
        <v>1464</v>
      </c>
      <c r="E4611" s="24"/>
      <c r="F4611" s="24"/>
      <c r="G4611" s="27" t="s">
        <v>36</v>
      </c>
    </row>
    <row r="4612" spans="3:7" x14ac:dyDescent="0.25">
      <c r="C4612" s="26" t="s">
        <v>3653</v>
      </c>
      <c r="D4612" s="27">
        <v>3188</v>
      </c>
      <c r="E4612" s="24"/>
      <c r="F4612" s="24"/>
      <c r="G4612" s="27" t="s">
        <v>37</v>
      </c>
    </row>
    <row r="4613" spans="3:7" x14ac:dyDescent="0.25">
      <c r="C4613" s="26" t="s">
        <v>3652</v>
      </c>
      <c r="D4613" s="27">
        <v>2547</v>
      </c>
      <c r="E4613" s="24"/>
      <c r="F4613" s="24"/>
      <c r="G4613" s="27" t="s">
        <v>34</v>
      </c>
    </row>
    <row r="4614" spans="3:7" x14ac:dyDescent="0.25">
      <c r="C4614" s="26" t="s">
        <v>3651</v>
      </c>
      <c r="D4614" s="27">
        <v>2745</v>
      </c>
      <c r="E4614" s="24"/>
      <c r="F4614" s="24"/>
      <c r="G4614" s="27" t="s">
        <v>34</v>
      </c>
    </row>
    <row r="4615" spans="3:7" x14ac:dyDescent="0.25">
      <c r="C4615" s="26" t="s">
        <v>3650</v>
      </c>
      <c r="D4615" s="27">
        <v>2649</v>
      </c>
      <c r="E4615" s="24"/>
      <c r="F4615" s="24"/>
      <c r="G4615" s="27" t="s">
        <v>34</v>
      </c>
    </row>
    <row r="4616" spans="3:7" x14ac:dyDescent="0.25">
      <c r="C4616" s="26" t="s">
        <v>3649</v>
      </c>
      <c r="D4616" s="27">
        <v>3637</v>
      </c>
      <c r="E4616" s="24"/>
      <c r="F4616" s="24"/>
      <c r="G4616" s="27" t="s">
        <v>37</v>
      </c>
    </row>
    <row r="4617" spans="3:7" x14ac:dyDescent="0.25">
      <c r="C4617" s="26" t="s">
        <v>3648</v>
      </c>
      <c r="D4617" s="27">
        <v>1823</v>
      </c>
      <c r="E4617" s="24"/>
      <c r="F4617" s="24"/>
      <c r="G4617" s="27" t="s">
        <v>36</v>
      </c>
    </row>
    <row r="4618" spans="3:7" x14ac:dyDescent="0.25">
      <c r="C4618" s="26" t="s">
        <v>3647</v>
      </c>
      <c r="D4618" s="27">
        <v>1819</v>
      </c>
      <c r="E4618" s="24"/>
      <c r="F4618" s="24"/>
      <c r="G4618" s="27" t="s">
        <v>36</v>
      </c>
    </row>
    <row r="4619" spans="3:7" x14ac:dyDescent="0.25">
      <c r="C4619" s="26" t="s">
        <v>3646</v>
      </c>
      <c r="D4619" s="27">
        <v>2831</v>
      </c>
      <c r="E4619" s="24"/>
      <c r="F4619" s="24"/>
      <c r="G4619" s="27" t="s">
        <v>34</v>
      </c>
    </row>
    <row r="4620" spans="3:7" x14ac:dyDescent="0.25">
      <c r="C4620" s="26" t="s">
        <v>3645</v>
      </c>
      <c r="D4620" s="27">
        <v>2605</v>
      </c>
      <c r="E4620" s="24"/>
      <c r="F4620" s="24"/>
      <c r="G4620" s="27" t="s">
        <v>34</v>
      </c>
    </row>
    <row r="4621" spans="3:7" x14ac:dyDescent="0.25">
      <c r="C4621" s="26" t="s">
        <v>3644</v>
      </c>
      <c r="D4621" s="27">
        <v>2290</v>
      </c>
      <c r="E4621" s="24"/>
      <c r="F4621" s="24"/>
      <c r="G4621" s="27" t="s">
        <v>34</v>
      </c>
    </row>
    <row r="4622" spans="3:7" x14ac:dyDescent="0.25">
      <c r="C4622" s="26" t="s">
        <v>3643</v>
      </c>
      <c r="D4622" s="27">
        <v>2550</v>
      </c>
      <c r="E4622" s="24"/>
      <c r="F4622" s="24"/>
      <c r="G4622" s="27" t="s">
        <v>34</v>
      </c>
    </row>
    <row r="4623" spans="3:7" x14ac:dyDescent="0.25">
      <c r="C4623" s="26" t="s">
        <v>3642</v>
      </c>
      <c r="D4623" s="27">
        <v>2439</v>
      </c>
      <c r="E4623" s="24"/>
      <c r="F4623" s="24"/>
      <c r="G4623" s="27" t="s">
        <v>34</v>
      </c>
    </row>
    <row r="4624" spans="3:7" x14ac:dyDescent="0.25">
      <c r="C4624" s="26" t="s">
        <v>3641</v>
      </c>
      <c r="D4624" s="27">
        <v>2161</v>
      </c>
      <c r="E4624" s="24"/>
      <c r="F4624" s="24"/>
      <c r="G4624" s="27" t="s">
        <v>34</v>
      </c>
    </row>
    <row r="4625" spans="3:7" x14ac:dyDescent="0.25">
      <c r="C4625" s="26" t="s">
        <v>3640</v>
      </c>
      <c r="D4625" s="27">
        <v>1674</v>
      </c>
      <c r="E4625" s="24"/>
      <c r="F4625" s="24"/>
      <c r="G4625" s="27" t="s">
        <v>36</v>
      </c>
    </row>
    <row r="4626" spans="3:7" x14ac:dyDescent="0.25">
      <c r="C4626" s="26" t="s">
        <v>3639</v>
      </c>
      <c r="D4626" s="27">
        <v>1686</v>
      </c>
      <c r="E4626" s="24"/>
      <c r="F4626" s="24"/>
      <c r="G4626" s="27" t="s">
        <v>36</v>
      </c>
    </row>
    <row r="4627" spans="3:7" x14ac:dyDescent="0.25">
      <c r="C4627" s="26" t="s">
        <v>3638</v>
      </c>
      <c r="D4627" s="27">
        <v>1824</v>
      </c>
      <c r="E4627" s="24"/>
      <c r="F4627" s="24"/>
      <c r="G4627" s="27" t="s">
        <v>36</v>
      </c>
    </row>
    <row r="4628" spans="3:7" x14ac:dyDescent="0.25">
      <c r="C4628" s="26" t="s">
        <v>3637</v>
      </c>
      <c r="D4628" s="27">
        <v>1489</v>
      </c>
      <c r="E4628" s="24"/>
      <c r="F4628" s="24"/>
      <c r="G4628" s="27" t="s">
        <v>36</v>
      </c>
    </row>
    <row r="4629" spans="3:7" x14ac:dyDescent="0.25">
      <c r="C4629" s="26" t="s">
        <v>3636</v>
      </c>
      <c r="D4629" s="27">
        <v>2018</v>
      </c>
      <c r="E4629" s="24"/>
      <c r="F4629" s="24"/>
      <c r="G4629" s="27" t="s">
        <v>36</v>
      </c>
    </row>
    <row r="4630" spans="3:7" x14ac:dyDescent="0.25">
      <c r="C4630" s="26" t="s">
        <v>3635</v>
      </c>
      <c r="D4630" s="27">
        <v>2465</v>
      </c>
      <c r="E4630" s="24"/>
      <c r="F4630" s="24"/>
      <c r="G4630" s="27" t="s">
        <v>34</v>
      </c>
    </row>
    <row r="4631" spans="3:7" x14ac:dyDescent="0.25">
      <c r="C4631" s="26" t="s">
        <v>3634</v>
      </c>
      <c r="D4631" s="27">
        <v>2545</v>
      </c>
      <c r="E4631" s="24"/>
      <c r="F4631" s="24"/>
      <c r="G4631" s="27" t="s">
        <v>34</v>
      </c>
    </row>
    <row r="4632" spans="3:7" x14ac:dyDescent="0.25">
      <c r="C4632" s="26" t="s">
        <v>3633</v>
      </c>
      <c r="D4632" s="27">
        <v>2977</v>
      </c>
      <c r="E4632" s="24"/>
      <c r="F4632" s="24"/>
      <c r="G4632" s="27" t="s">
        <v>34</v>
      </c>
    </row>
    <row r="4633" spans="3:7" x14ac:dyDescent="0.25">
      <c r="C4633" s="26" t="s">
        <v>3632</v>
      </c>
      <c r="D4633" s="27">
        <v>2496</v>
      </c>
      <c r="E4633" s="24"/>
      <c r="F4633" s="24"/>
      <c r="G4633" s="27" t="s">
        <v>34</v>
      </c>
    </row>
    <row r="4634" spans="3:7" x14ac:dyDescent="0.25">
      <c r="C4634" s="26" t="s">
        <v>3631</v>
      </c>
      <c r="D4634" s="27">
        <v>3092</v>
      </c>
      <c r="E4634" s="24"/>
      <c r="F4634" s="24"/>
      <c r="G4634" s="27" t="s">
        <v>37</v>
      </c>
    </row>
    <row r="4635" spans="3:7" x14ac:dyDescent="0.25">
      <c r="C4635" s="26" t="s">
        <v>3630</v>
      </c>
      <c r="D4635" s="27">
        <v>1255</v>
      </c>
      <c r="E4635" s="24"/>
      <c r="F4635" s="24"/>
      <c r="G4635" s="27" t="s">
        <v>35</v>
      </c>
    </row>
    <row r="4636" spans="3:7" x14ac:dyDescent="0.25">
      <c r="C4636" s="26" t="s">
        <v>3629</v>
      </c>
      <c r="D4636" s="27">
        <v>1288</v>
      </c>
      <c r="E4636" s="24"/>
      <c r="F4636" s="24"/>
      <c r="G4636" s="27" t="s">
        <v>35</v>
      </c>
    </row>
    <row r="4637" spans="3:7" x14ac:dyDescent="0.25">
      <c r="C4637" s="26" t="s">
        <v>3628</v>
      </c>
      <c r="D4637" s="27">
        <v>3119</v>
      </c>
      <c r="E4637" s="24"/>
      <c r="F4637" s="24"/>
      <c r="G4637" s="27" t="s">
        <v>37</v>
      </c>
    </row>
    <row r="4638" spans="3:7" x14ac:dyDescent="0.25">
      <c r="C4638" s="26" t="s">
        <v>3627</v>
      </c>
      <c r="D4638" s="27">
        <v>2887</v>
      </c>
      <c r="E4638" s="24"/>
      <c r="F4638" s="24"/>
      <c r="G4638" s="27" t="s">
        <v>34</v>
      </c>
    </row>
    <row r="4639" spans="3:7" x14ac:dyDescent="0.25">
      <c r="C4639" s="26" t="s">
        <v>3626</v>
      </c>
      <c r="D4639" s="27">
        <v>2843</v>
      </c>
      <c r="E4639" s="24"/>
      <c r="F4639" s="24"/>
      <c r="G4639" s="27" t="s">
        <v>34</v>
      </c>
    </row>
    <row r="4640" spans="3:7" x14ac:dyDescent="0.25">
      <c r="C4640" s="26" t="s">
        <v>3625</v>
      </c>
      <c r="D4640" s="27">
        <v>2714</v>
      </c>
      <c r="E4640" s="24"/>
      <c r="F4640" s="24"/>
      <c r="G4640" s="27" t="s">
        <v>34</v>
      </c>
    </row>
    <row r="4641" spans="3:7" x14ac:dyDescent="0.25">
      <c r="C4641" s="26" t="s">
        <v>3624</v>
      </c>
      <c r="D4641" s="27">
        <v>2430</v>
      </c>
      <c r="E4641" s="24"/>
      <c r="F4641" s="24"/>
      <c r="G4641" s="27" t="s">
        <v>34</v>
      </c>
    </row>
    <row r="4642" spans="3:7" x14ac:dyDescent="0.25">
      <c r="C4642" s="26" t="s">
        <v>3623</v>
      </c>
      <c r="D4642" s="27">
        <v>2504</v>
      </c>
      <c r="E4642" s="24"/>
      <c r="F4642" s="24"/>
      <c r="G4642" s="27" t="s">
        <v>34</v>
      </c>
    </row>
    <row r="4643" spans="3:7" x14ac:dyDescent="0.25">
      <c r="C4643" s="26" t="s">
        <v>3622</v>
      </c>
      <c r="D4643" s="27">
        <v>2537</v>
      </c>
      <c r="E4643" s="24"/>
      <c r="F4643" s="24"/>
      <c r="G4643" s="27" t="s">
        <v>34</v>
      </c>
    </row>
    <row r="4644" spans="3:7" x14ac:dyDescent="0.25">
      <c r="C4644" s="26" t="s">
        <v>3621</v>
      </c>
      <c r="D4644" s="27">
        <v>1663</v>
      </c>
      <c r="E4644" s="24"/>
      <c r="F4644" s="24"/>
      <c r="G4644" s="27" t="s">
        <v>36</v>
      </c>
    </row>
    <row r="4645" spans="3:7" x14ac:dyDescent="0.25">
      <c r="C4645" s="26" t="s">
        <v>3620</v>
      </c>
      <c r="D4645" s="27">
        <v>2614</v>
      </c>
      <c r="E4645" s="24"/>
      <c r="F4645" s="24"/>
      <c r="G4645" s="27" t="s">
        <v>34</v>
      </c>
    </row>
    <row r="4646" spans="3:7" x14ac:dyDescent="0.25">
      <c r="C4646" s="26" t="s">
        <v>3619</v>
      </c>
      <c r="D4646" s="27">
        <v>1760</v>
      </c>
      <c r="E4646" s="24"/>
      <c r="F4646" s="24"/>
      <c r="G4646" s="27" t="s">
        <v>36</v>
      </c>
    </row>
    <row r="4647" spans="3:7" x14ac:dyDescent="0.25">
      <c r="C4647" s="26" t="s">
        <v>3618</v>
      </c>
      <c r="D4647" s="27">
        <v>1194</v>
      </c>
      <c r="E4647" s="24"/>
      <c r="F4647" s="24"/>
      <c r="G4647" s="27" t="s">
        <v>35</v>
      </c>
    </row>
    <row r="4648" spans="3:7" x14ac:dyDescent="0.25">
      <c r="C4648" s="26" t="s">
        <v>3617</v>
      </c>
      <c r="D4648" s="27">
        <v>3288</v>
      </c>
      <c r="E4648" s="24"/>
      <c r="F4648" s="24"/>
      <c r="G4648" s="27" t="s">
        <v>37</v>
      </c>
    </row>
    <row r="4649" spans="3:7" x14ac:dyDescent="0.25">
      <c r="C4649" s="26" t="s">
        <v>3616</v>
      </c>
      <c r="D4649" s="27">
        <v>2775</v>
      </c>
      <c r="E4649" s="24"/>
      <c r="F4649" s="24"/>
      <c r="G4649" s="27" t="s">
        <v>34</v>
      </c>
    </row>
    <row r="4650" spans="3:7" x14ac:dyDescent="0.25">
      <c r="C4650" s="26" t="s">
        <v>3615</v>
      </c>
      <c r="D4650" s="27">
        <v>2787</v>
      </c>
      <c r="E4650" s="24"/>
      <c r="F4650" s="24"/>
      <c r="G4650" s="27" t="s">
        <v>34</v>
      </c>
    </row>
    <row r="4651" spans="3:7" x14ac:dyDescent="0.25">
      <c r="C4651" s="26" t="s">
        <v>3614</v>
      </c>
      <c r="D4651" s="27">
        <v>1164</v>
      </c>
      <c r="E4651" s="24"/>
      <c r="F4651" s="24"/>
      <c r="G4651" s="27" t="s">
        <v>35</v>
      </c>
    </row>
    <row r="4652" spans="3:7" x14ac:dyDescent="0.25">
      <c r="C4652" s="26" t="s">
        <v>3613</v>
      </c>
      <c r="D4652" s="27">
        <v>1710</v>
      </c>
      <c r="E4652" s="24"/>
      <c r="F4652" s="24"/>
      <c r="G4652" s="27" t="s">
        <v>36</v>
      </c>
    </row>
    <row r="4653" spans="3:7" x14ac:dyDescent="0.25">
      <c r="C4653" s="26" t="s">
        <v>3612</v>
      </c>
      <c r="D4653" s="27">
        <v>642</v>
      </c>
      <c r="E4653" s="24"/>
      <c r="F4653" s="24"/>
      <c r="G4653" s="27" t="s">
        <v>38</v>
      </c>
    </row>
    <row r="4654" spans="3:7" x14ac:dyDescent="0.25">
      <c r="C4654" s="26" t="s">
        <v>3611</v>
      </c>
      <c r="D4654" s="27">
        <v>2524</v>
      </c>
      <c r="E4654" s="24"/>
      <c r="F4654" s="24"/>
      <c r="G4654" s="27" t="s">
        <v>34</v>
      </c>
    </row>
    <row r="4655" spans="3:7" x14ac:dyDescent="0.25">
      <c r="C4655" s="26" t="s">
        <v>3610</v>
      </c>
      <c r="D4655" s="27">
        <v>2527</v>
      </c>
      <c r="E4655" s="24"/>
      <c r="F4655" s="24"/>
      <c r="G4655" s="27" t="s">
        <v>34</v>
      </c>
    </row>
    <row r="4656" spans="3:7" x14ac:dyDescent="0.25">
      <c r="C4656" s="26" t="s">
        <v>3609</v>
      </c>
      <c r="D4656" s="27">
        <v>3904</v>
      </c>
      <c r="E4656" s="24"/>
      <c r="F4656" s="24"/>
      <c r="G4656" s="27" t="s">
        <v>37</v>
      </c>
    </row>
    <row r="4657" spans="3:7" x14ac:dyDescent="0.25">
      <c r="C4657" s="26" t="s">
        <v>3608</v>
      </c>
      <c r="D4657" s="27">
        <v>2515</v>
      </c>
      <c r="E4657" s="24"/>
      <c r="F4657" s="24"/>
      <c r="G4657" s="27" t="s">
        <v>34</v>
      </c>
    </row>
    <row r="4658" spans="3:7" x14ac:dyDescent="0.25">
      <c r="C4658" s="26" t="s">
        <v>3607</v>
      </c>
      <c r="D4658" s="27">
        <v>1710</v>
      </c>
      <c r="E4658" s="24"/>
      <c r="F4658" s="24"/>
      <c r="G4658" s="27" t="s">
        <v>36</v>
      </c>
    </row>
    <row r="4659" spans="3:7" x14ac:dyDescent="0.25">
      <c r="C4659" s="26" t="s">
        <v>3606</v>
      </c>
      <c r="D4659" s="27">
        <v>1194</v>
      </c>
      <c r="E4659" s="24"/>
      <c r="F4659" s="24"/>
      <c r="G4659" s="27" t="s">
        <v>35</v>
      </c>
    </row>
    <row r="4660" spans="3:7" x14ac:dyDescent="0.25">
      <c r="C4660" s="26" t="s">
        <v>3605</v>
      </c>
      <c r="D4660" s="27">
        <v>1228</v>
      </c>
      <c r="E4660" s="24"/>
      <c r="F4660" s="24"/>
      <c r="G4660" s="27" t="s">
        <v>35</v>
      </c>
    </row>
    <row r="4661" spans="3:7" x14ac:dyDescent="0.25">
      <c r="C4661" s="26" t="s">
        <v>3604</v>
      </c>
      <c r="D4661" s="27">
        <v>1253</v>
      </c>
      <c r="E4661" s="24"/>
      <c r="F4661" s="24"/>
      <c r="G4661" s="27" t="s">
        <v>35</v>
      </c>
    </row>
    <row r="4662" spans="3:7" x14ac:dyDescent="0.25">
      <c r="C4662" s="26" t="s">
        <v>3603</v>
      </c>
      <c r="D4662" s="27">
        <v>2318</v>
      </c>
      <c r="E4662" s="24"/>
      <c r="F4662" s="24"/>
      <c r="G4662" s="27" t="s">
        <v>34</v>
      </c>
    </row>
    <row r="4663" spans="3:7" x14ac:dyDescent="0.25">
      <c r="C4663" s="26" t="s">
        <v>3602</v>
      </c>
      <c r="D4663" s="27">
        <v>2638</v>
      </c>
      <c r="E4663" s="24"/>
      <c r="F4663" s="24"/>
      <c r="G4663" s="27" t="s">
        <v>34</v>
      </c>
    </row>
    <row r="4664" spans="3:7" x14ac:dyDescent="0.25">
      <c r="C4664" s="26" t="s">
        <v>3601</v>
      </c>
      <c r="D4664" s="27">
        <v>1785</v>
      </c>
      <c r="E4664" s="24"/>
      <c r="F4664" s="24"/>
      <c r="G4664" s="27" t="s">
        <v>36</v>
      </c>
    </row>
    <row r="4665" spans="3:7" x14ac:dyDescent="0.25">
      <c r="C4665" s="26" t="s">
        <v>3600</v>
      </c>
      <c r="D4665" s="27">
        <v>1276</v>
      </c>
      <c r="E4665" s="24"/>
      <c r="F4665" s="24"/>
      <c r="G4665" s="27" t="s">
        <v>35</v>
      </c>
    </row>
    <row r="4666" spans="3:7" x14ac:dyDescent="0.25">
      <c r="C4666" s="26" t="s">
        <v>3599</v>
      </c>
      <c r="D4666" s="27">
        <v>2138</v>
      </c>
      <c r="E4666" s="24"/>
      <c r="F4666" s="24"/>
      <c r="G4666" s="27" t="s">
        <v>34</v>
      </c>
    </row>
    <row r="4667" spans="3:7" x14ac:dyDescent="0.25">
      <c r="C4667" s="26" t="s">
        <v>3598</v>
      </c>
      <c r="D4667" s="27">
        <v>2327</v>
      </c>
      <c r="E4667" s="24"/>
      <c r="F4667" s="24"/>
      <c r="G4667" s="27" t="s">
        <v>34</v>
      </c>
    </row>
    <row r="4668" spans="3:7" x14ac:dyDescent="0.25">
      <c r="C4668" s="26" t="s">
        <v>3597</v>
      </c>
      <c r="D4668" s="27">
        <v>2731</v>
      </c>
      <c r="E4668" s="24"/>
      <c r="F4668" s="24"/>
      <c r="G4668" s="27" t="s">
        <v>34</v>
      </c>
    </row>
    <row r="4669" spans="3:7" x14ac:dyDescent="0.25">
      <c r="C4669" s="26" t="s">
        <v>3596</v>
      </c>
      <c r="D4669" s="27">
        <v>2358</v>
      </c>
      <c r="E4669" s="24"/>
      <c r="F4669" s="24"/>
      <c r="G4669" s="27" t="s">
        <v>34</v>
      </c>
    </row>
    <row r="4670" spans="3:7" x14ac:dyDescent="0.25">
      <c r="C4670" s="26" t="s">
        <v>3595</v>
      </c>
      <c r="D4670" s="27">
        <v>3104</v>
      </c>
      <c r="E4670" s="24"/>
      <c r="F4670" s="24"/>
      <c r="G4670" s="27" t="s">
        <v>37</v>
      </c>
    </row>
    <row r="4671" spans="3:7" x14ac:dyDescent="0.25">
      <c r="C4671" s="26" t="s">
        <v>3594</v>
      </c>
      <c r="D4671" s="27">
        <v>1321</v>
      </c>
      <c r="E4671" s="24"/>
      <c r="F4671" s="24"/>
      <c r="G4671" s="27" t="s">
        <v>35</v>
      </c>
    </row>
    <row r="4672" spans="3:7" x14ac:dyDescent="0.25">
      <c r="C4672" s="26" t="s">
        <v>3593</v>
      </c>
      <c r="D4672" s="27">
        <v>1021</v>
      </c>
      <c r="E4672" s="24"/>
      <c r="F4672" s="24"/>
      <c r="G4672" s="27" t="s">
        <v>35</v>
      </c>
    </row>
    <row r="4673" spans="3:7" x14ac:dyDescent="0.25">
      <c r="C4673" s="26" t="s">
        <v>3592</v>
      </c>
      <c r="D4673" s="27">
        <v>2948</v>
      </c>
      <c r="E4673" s="24"/>
      <c r="F4673" s="24"/>
      <c r="G4673" s="27" t="s">
        <v>34</v>
      </c>
    </row>
    <row r="4674" spans="3:7" x14ac:dyDescent="0.25">
      <c r="C4674" s="26" t="s">
        <v>3591</v>
      </c>
      <c r="D4674" s="27">
        <v>1379</v>
      </c>
      <c r="E4674" s="24"/>
      <c r="F4674" s="24"/>
      <c r="G4674" s="27" t="s">
        <v>35</v>
      </c>
    </row>
    <row r="4675" spans="3:7" x14ac:dyDescent="0.25">
      <c r="C4675" s="26" t="s">
        <v>3590</v>
      </c>
      <c r="D4675" s="27">
        <v>3101</v>
      </c>
      <c r="E4675" s="24"/>
      <c r="F4675" s="24"/>
      <c r="G4675" s="27" t="s">
        <v>37</v>
      </c>
    </row>
    <row r="4676" spans="3:7" x14ac:dyDescent="0.25">
      <c r="C4676" s="26" t="s">
        <v>3589</v>
      </c>
      <c r="D4676" s="27">
        <v>2674</v>
      </c>
      <c r="E4676" s="25">
        <v>-5</v>
      </c>
      <c r="F4676" s="25"/>
      <c r="G4676" s="27" t="s">
        <v>34</v>
      </c>
    </row>
    <row r="4677" spans="3:7" x14ac:dyDescent="0.25">
      <c r="C4677" s="26" t="s">
        <v>3588</v>
      </c>
      <c r="D4677" s="27">
        <v>2243</v>
      </c>
      <c r="E4677" s="24"/>
      <c r="F4677" s="24"/>
      <c r="G4677" s="27" t="s">
        <v>34</v>
      </c>
    </row>
    <row r="4678" spans="3:7" x14ac:dyDescent="0.25">
      <c r="C4678" s="26" t="s">
        <v>3587</v>
      </c>
      <c r="D4678" s="27">
        <v>2623</v>
      </c>
      <c r="E4678" s="24"/>
      <c r="F4678" s="24"/>
      <c r="G4678" s="27" t="s">
        <v>34</v>
      </c>
    </row>
    <row r="4679" spans="3:7" x14ac:dyDescent="0.25">
      <c r="C4679" s="26" t="s">
        <v>3586</v>
      </c>
      <c r="D4679" s="27">
        <v>2889</v>
      </c>
      <c r="E4679" s="24"/>
      <c r="F4679" s="24"/>
      <c r="G4679" s="27" t="s">
        <v>34</v>
      </c>
    </row>
    <row r="4680" spans="3:7" x14ac:dyDescent="0.25">
      <c r="C4680" s="26" t="s">
        <v>3585</v>
      </c>
      <c r="D4680" s="27">
        <v>1126</v>
      </c>
      <c r="E4680" s="24"/>
      <c r="F4680" s="24"/>
      <c r="G4680" s="27" t="s">
        <v>35</v>
      </c>
    </row>
    <row r="4681" spans="3:7" x14ac:dyDescent="0.25">
      <c r="C4681" s="26" t="s">
        <v>3584</v>
      </c>
      <c r="D4681" s="27">
        <v>1380</v>
      </c>
      <c r="E4681" s="24"/>
      <c r="F4681" s="24"/>
      <c r="G4681" s="27" t="s">
        <v>35</v>
      </c>
    </row>
    <row r="4682" spans="3:7" x14ac:dyDescent="0.25">
      <c r="C4682" s="26" t="s">
        <v>3583</v>
      </c>
      <c r="D4682" s="27">
        <v>2608</v>
      </c>
      <c r="E4682" s="24"/>
      <c r="F4682" s="24"/>
      <c r="G4682" s="27" t="s">
        <v>34</v>
      </c>
    </row>
    <row r="4683" spans="3:7" x14ac:dyDescent="0.25">
      <c r="C4683" s="26" t="s">
        <v>3582</v>
      </c>
      <c r="D4683" s="27">
        <v>1828</v>
      </c>
      <c r="E4683" s="24"/>
      <c r="F4683" s="24"/>
      <c r="G4683" s="27" t="s">
        <v>36</v>
      </c>
    </row>
    <row r="4684" spans="3:7" x14ac:dyDescent="0.25">
      <c r="C4684" s="26" t="s">
        <v>3581</v>
      </c>
      <c r="D4684" s="27">
        <v>2673</v>
      </c>
      <c r="E4684" s="24"/>
      <c r="F4684" s="24"/>
      <c r="G4684" s="27" t="s">
        <v>34</v>
      </c>
    </row>
    <row r="4685" spans="3:7" x14ac:dyDescent="0.25">
      <c r="C4685" s="26" t="s">
        <v>3580</v>
      </c>
      <c r="D4685" s="27">
        <v>1751</v>
      </c>
      <c r="E4685" s="24"/>
      <c r="F4685" s="24"/>
      <c r="G4685" s="27" t="s">
        <v>36</v>
      </c>
    </row>
    <row r="4686" spans="3:7" x14ac:dyDescent="0.25">
      <c r="C4686" s="26" t="s">
        <v>3579</v>
      </c>
      <c r="D4686" s="27">
        <v>952</v>
      </c>
      <c r="E4686" s="24"/>
      <c r="F4686" s="24"/>
      <c r="G4686" s="27" t="s">
        <v>35</v>
      </c>
    </row>
    <row r="4687" spans="3:7" x14ac:dyDescent="0.25">
      <c r="C4687" s="26" t="s">
        <v>3578</v>
      </c>
      <c r="D4687" s="27">
        <v>4301</v>
      </c>
      <c r="E4687" s="24"/>
      <c r="F4687" s="24"/>
      <c r="G4687" s="27" t="s">
        <v>37</v>
      </c>
    </row>
    <row r="4688" spans="3:7" x14ac:dyDescent="0.25">
      <c r="C4688" s="26" t="s">
        <v>3577</v>
      </c>
      <c r="D4688" s="27">
        <v>2404</v>
      </c>
      <c r="E4688" s="24"/>
      <c r="F4688" s="24"/>
      <c r="G4688" s="27" t="s">
        <v>34</v>
      </c>
    </row>
    <row r="4689" spans="3:7" x14ac:dyDescent="0.25">
      <c r="C4689" s="26" t="s">
        <v>3576</v>
      </c>
      <c r="D4689" s="27">
        <v>4642</v>
      </c>
      <c r="E4689" s="24"/>
      <c r="F4689" s="24"/>
      <c r="G4689" s="27" t="s">
        <v>37</v>
      </c>
    </row>
    <row r="4690" spans="3:7" x14ac:dyDescent="0.25">
      <c r="C4690" s="26" t="s">
        <v>3575</v>
      </c>
      <c r="D4690" s="27">
        <v>1542</v>
      </c>
      <c r="E4690" s="24"/>
      <c r="F4690" s="24"/>
      <c r="G4690" s="27" t="s">
        <v>36</v>
      </c>
    </row>
    <row r="4691" spans="3:7" x14ac:dyDescent="0.25">
      <c r="C4691" s="26" t="s">
        <v>3574</v>
      </c>
      <c r="D4691" s="27">
        <v>2294</v>
      </c>
      <c r="E4691" s="24"/>
      <c r="F4691" s="24"/>
      <c r="G4691" s="27" t="s">
        <v>34</v>
      </c>
    </row>
    <row r="4692" spans="3:7" x14ac:dyDescent="0.25">
      <c r="C4692" s="26" t="s">
        <v>3573</v>
      </c>
      <c r="D4692" s="27">
        <v>3026</v>
      </c>
      <c r="E4692" s="24"/>
      <c r="F4692" s="24"/>
      <c r="G4692" s="27" t="s">
        <v>37</v>
      </c>
    </row>
    <row r="4693" spans="3:7" x14ac:dyDescent="0.25">
      <c r="C4693" s="26" t="s">
        <v>3572</v>
      </c>
      <c r="D4693" s="27">
        <v>3596</v>
      </c>
      <c r="E4693" s="24"/>
      <c r="F4693" s="24">
        <v>-5</v>
      </c>
      <c r="G4693" s="27" t="s">
        <v>37</v>
      </c>
    </row>
    <row r="4694" spans="3:7" x14ac:dyDescent="0.25">
      <c r="C4694" s="26" t="s">
        <v>3571</v>
      </c>
      <c r="D4694" s="27">
        <v>2463</v>
      </c>
      <c r="E4694" s="24"/>
      <c r="F4694" s="24"/>
      <c r="G4694" s="27" t="s">
        <v>34</v>
      </c>
    </row>
    <row r="4695" spans="3:7" x14ac:dyDescent="0.25">
      <c r="C4695" s="26" t="s">
        <v>3570</v>
      </c>
      <c r="D4695" s="27">
        <v>1738</v>
      </c>
      <c r="E4695" s="24"/>
      <c r="F4695" s="24"/>
      <c r="G4695" s="27" t="s">
        <v>36</v>
      </c>
    </row>
    <row r="4696" spans="3:7" x14ac:dyDescent="0.25">
      <c r="C4696" s="26" t="s">
        <v>3569</v>
      </c>
      <c r="D4696" s="27">
        <v>2371</v>
      </c>
      <c r="E4696" s="24"/>
      <c r="F4696" s="24"/>
      <c r="G4696" s="27" t="s">
        <v>34</v>
      </c>
    </row>
    <row r="4697" spans="3:7" x14ac:dyDescent="0.25">
      <c r="C4697" s="26" t="s">
        <v>3568</v>
      </c>
      <c r="D4697" s="27">
        <v>2404</v>
      </c>
      <c r="E4697" s="24"/>
      <c r="F4697" s="24"/>
      <c r="G4697" s="27" t="s">
        <v>34</v>
      </c>
    </row>
    <row r="4698" spans="3:7" x14ac:dyDescent="0.25">
      <c r="C4698" s="26" t="s">
        <v>3567</v>
      </c>
      <c r="D4698" s="27">
        <v>2411</v>
      </c>
      <c r="E4698" s="24"/>
      <c r="F4698" s="24"/>
      <c r="G4698" s="27" t="s">
        <v>34</v>
      </c>
    </row>
    <row r="4699" spans="3:7" x14ac:dyDescent="0.25">
      <c r="C4699" s="26" t="s">
        <v>3566</v>
      </c>
      <c r="D4699" s="27">
        <v>2463</v>
      </c>
      <c r="E4699" s="24"/>
      <c r="F4699" s="24"/>
      <c r="G4699" s="27" t="s">
        <v>34</v>
      </c>
    </row>
    <row r="4700" spans="3:7" x14ac:dyDescent="0.25">
      <c r="C4700" s="26" t="s">
        <v>3565</v>
      </c>
      <c r="D4700" s="27">
        <v>2436</v>
      </c>
      <c r="E4700" s="24"/>
      <c r="F4700" s="24"/>
      <c r="G4700" s="27" t="s">
        <v>34</v>
      </c>
    </row>
    <row r="4701" spans="3:7" x14ac:dyDescent="0.25">
      <c r="C4701" s="26" t="s">
        <v>3564</v>
      </c>
      <c r="D4701" s="27">
        <v>2899</v>
      </c>
      <c r="E4701" s="24"/>
      <c r="F4701" s="24"/>
      <c r="G4701" s="27" t="s">
        <v>34</v>
      </c>
    </row>
    <row r="4702" spans="3:7" x14ac:dyDescent="0.25">
      <c r="C4702" s="26" t="s">
        <v>3563</v>
      </c>
      <c r="D4702" s="27">
        <v>2349</v>
      </c>
      <c r="E4702" s="24"/>
      <c r="F4702" s="24"/>
      <c r="G4702" s="27" t="s">
        <v>34</v>
      </c>
    </row>
    <row r="4703" spans="3:7" x14ac:dyDescent="0.25">
      <c r="C4703" s="26" t="s">
        <v>3562</v>
      </c>
      <c r="D4703" s="27">
        <v>2383</v>
      </c>
      <c r="E4703" s="24"/>
      <c r="F4703" s="24"/>
      <c r="G4703" s="27" t="s">
        <v>34</v>
      </c>
    </row>
    <row r="4704" spans="3:7" x14ac:dyDescent="0.25">
      <c r="C4704" s="26" t="s">
        <v>3561</v>
      </c>
      <c r="D4704" s="27">
        <v>2490</v>
      </c>
      <c r="E4704" s="24"/>
      <c r="F4704" s="24"/>
      <c r="G4704" s="27" t="s">
        <v>34</v>
      </c>
    </row>
    <row r="4705" spans="3:7" x14ac:dyDescent="0.25">
      <c r="C4705" s="26" t="s">
        <v>3560</v>
      </c>
      <c r="D4705" s="27">
        <v>2197</v>
      </c>
      <c r="E4705" s="24"/>
      <c r="F4705" s="24"/>
      <c r="G4705" s="27" t="s">
        <v>34</v>
      </c>
    </row>
    <row r="4706" spans="3:7" x14ac:dyDescent="0.25">
      <c r="C4706" s="26" t="s">
        <v>3559</v>
      </c>
      <c r="D4706" s="27">
        <v>2717</v>
      </c>
      <c r="E4706" s="24"/>
      <c r="F4706" s="24"/>
      <c r="G4706" s="27" t="s">
        <v>34</v>
      </c>
    </row>
    <row r="4707" spans="3:7" x14ac:dyDescent="0.25">
      <c r="C4707" s="26" t="s">
        <v>3558</v>
      </c>
      <c r="D4707" s="27">
        <v>1949</v>
      </c>
      <c r="E4707" s="24"/>
      <c r="F4707" s="24"/>
      <c r="G4707" s="27" t="s">
        <v>36</v>
      </c>
    </row>
    <row r="4708" spans="3:7" x14ac:dyDescent="0.25">
      <c r="C4708" s="26" t="s">
        <v>3557</v>
      </c>
      <c r="D4708" s="27">
        <v>2514</v>
      </c>
      <c r="E4708" s="24"/>
      <c r="F4708" s="24"/>
      <c r="G4708" s="27" t="s">
        <v>34</v>
      </c>
    </row>
    <row r="4709" spans="3:7" x14ac:dyDescent="0.25">
      <c r="C4709" s="26" t="s">
        <v>3556</v>
      </c>
      <c r="D4709" s="27">
        <v>1091</v>
      </c>
      <c r="E4709" s="24"/>
      <c r="F4709" s="24"/>
      <c r="G4709" s="27" t="s">
        <v>35</v>
      </c>
    </row>
    <row r="4710" spans="3:7" x14ac:dyDescent="0.25">
      <c r="C4710" s="26" t="s">
        <v>3555</v>
      </c>
      <c r="D4710" s="27">
        <v>2873</v>
      </c>
      <c r="E4710" s="24"/>
      <c r="F4710" s="24"/>
      <c r="G4710" s="27" t="s">
        <v>34</v>
      </c>
    </row>
    <row r="4711" spans="3:7" x14ac:dyDescent="0.25">
      <c r="C4711" s="26" t="s">
        <v>3554</v>
      </c>
      <c r="D4711" s="27">
        <v>2012</v>
      </c>
      <c r="E4711" s="24"/>
      <c r="F4711" s="24"/>
      <c r="G4711" s="27" t="s">
        <v>36</v>
      </c>
    </row>
    <row r="4712" spans="3:7" x14ac:dyDescent="0.25">
      <c r="C4712" s="26" t="s">
        <v>3553</v>
      </c>
      <c r="D4712" s="27">
        <v>1612</v>
      </c>
      <c r="E4712" s="24"/>
      <c r="F4712" s="24"/>
      <c r="G4712" s="27" t="s">
        <v>36</v>
      </c>
    </row>
    <row r="4713" spans="3:7" x14ac:dyDescent="0.25">
      <c r="C4713" s="26" t="s">
        <v>3552</v>
      </c>
      <c r="D4713" s="27">
        <v>2151</v>
      </c>
      <c r="E4713" s="24"/>
      <c r="F4713" s="24"/>
      <c r="G4713" s="27" t="s">
        <v>34</v>
      </c>
    </row>
    <row r="4714" spans="3:7" x14ac:dyDescent="0.25">
      <c r="C4714" s="26" t="s">
        <v>3551</v>
      </c>
      <c r="D4714" s="27">
        <v>1824</v>
      </c>
      <c r="E4714" s="24"/>
      <c r="F4714" s="24"/>
      <c r="G4714" s="27" t="s">
        <v>36</v>
      </c>
    </row>
    <row r="4715" spans="3:7" x14ac:dyDescent="0.25">
      <c r="C4715" s="26" t="s">
        <v>3550</v>
      </c>
      <c r="D4715" s="27">
        <v>1789</v>
      </c>
      <c r="E4715" s="24"/>
      <c r="F4715" s="24">
        <v>0</v>
      </c>
      <c r="G4715" s="27" t="s">
        <v>36</v>
      </c>
    </row>
    <row r="4716" spans="3:7" x14ac:dyDescent="0.25">
      <c r="C4716" s="26" t="s">
        <v>3549</v>
      </c>
      <c r="D4716" s="27">
        <v>1602</v>
      </c>
      <c r="E4716" s="24"/>
      <c r="F4716" s="24"/>
      <c r="G4716" s="27" t="s">
        <v>36</v>
      </c>
    </row>
    <row r="4717" spans="3:7" x14ac:dyDescent="0.25">
      <c r="C4717" s="26" t="s">
        <v>3548</v>
      </c>
      <c r="D4717" s="27">
        <v>1055</v>
      </c>
      <c r="E4717" s="24"/>
      <c r="F4717" s="24"/>
      <c r="G4717" s="27" t="s">
        <v>35</v>
      </c>
    </row>
    <row r="4718" spans="3:7" x14ac:dyDescent="0.25">
      <c r="C4718" s="26" t="s">
        <v>3547</v>
      </c>
      <c r="D4718" s="27">
        <v>1333</v>
      </c>
      <c r="E4718" s="24"/>
      <c r="F4718" s="24"/>
      <c r="G4718" s="27" t="s">
        <v>35</v>
      </c>
    </row>
    <row r="4719" spans="3:7" x14ac:dyDescent="0.25">
      <c r="C4719" s="26" t="s">
        <v>3546</v>
      </c>
      <c r="D4719" s="27">
        <v>1384</v>
      </c>
      <c r="E4719" s="24"/>
      <c r="F4719" s="24"/>
      <c r="G4719" s="27" t="s">
        <v>35</v>
      </c>
    </row>
    <row r="4720" spans="3:7" x14ac:dyDescent="0.25">
      <c r="C4720" s="26" t="s">
        <v>3545</v>
      </c>
      <c r="D4720" s="27">
        <v>1102</v>
      </c>
      <c r="E4720" s="24"/>
      <c r="F4720" s="24"/>
      <c r="G4720" s="27" t="s">
        <v>35</v>
      </c>
    </row>
    <row r="4721" spans="3:7" x14ac:dyDescent="0.25">
      <c r="C4721" s="26" t="s">
        <v>3544</v>
      </c>
      <c r="D4721" s="27">
        <v>1406</v>
      </c>
      <c r="E4721" s="24"/>
      <c r="F4721" s="24"/>
      <c r="G4721" s="27" t="s">
        <v>36</v>
      </c>
    </row>
    <row r="4722" spans="3:7" x14ac:dyDescent="0.25">
      <c r="C4722" s="26" t="s">
        <v>3543</v>
      </c>
      <c r="D4722" s="27">
        <v>1893</v>
      </c>
      <c r="E4722" s="24"/>
      <c r="F4722" s="24"/>
      <c r="G4722" s="27" t="s">
        <v>36</v>
      </c>
    </row>
    <row r="4723" spans="3:7" x14ac:dyDescent="0.25">
      <c r="C4723" s="26" t="s">
        <v>3542</v>
      </c>
      <c r="D4723" s="27">
        <v>3026</v>
      </c>
      <c r="E4723" s="24"/>
      <c r="F4723" s="24"/>
      <c r="G4723" s="27" t="s">
        <v>37</v>
      </c>
    </row>
    <row r="4724" spans="3:7" x14ac:dyDescent="0.25">
      <c r="C4724" s="26" t="s">
        <v>3541</v>
      </c>
      <c r="D4724" s="27">
        <v>2695</v>
      </c>
      <c r="E4724" s="24"/>
      <c r="F4724" s="24"/>
      <c r="G4724" s="27" t="s">
        <v>34</v>
      </c>
    </row>
    <row r="4725" spans="3:7" x14ac:dyDescent="0.25">
      <c r="C4725" s="26" t="s">
        <v>3540</v>
      </c>
      <c r="D4725" s="27">
        <v>2494</v>
      </c>
      <c r="E4725" s="24"/>
      <c r="F4725" s="24"/>
      <c r="G4725" s="27" t="s">
        <v>34</v>
      </c>
    </row>
    <row r="4726" spans="3:7" x14ac:dyDescent="0.25">
      <c r="C4726" s="26" t="s">
        <v>3539</v>
      </c>
      <c r="D4726" s="27">
        <v>2417</v>
      </c>
      <c r="E4726" s="24"/>
      <c r="F4726" s="24"/>
      <c r="G4726" s="27" t="s">
        <v>34</v>
      </c>
    </row>
    <row r="4727" spans="3:7" x14ac:dyDescent="0.25">
      <c r="C4727" s="26" t="s">
        <v>3538</v>
      </c>
      <c r="D4727" s="27">
        <v>1221</v>
      </c>
      <c r="E4727" s="24"/>
      <c r="F4727" s="24"/>
      <c r="G4727" s="27" t="s">
        <v>35</v>
      </c>
    </row>
    <row r="4728" spans="3:7" x14ac:dyDescent="0.25">
      <c r="C4728" s="26" t="s">
        <v>3537</v>
      </c>
      <c r="D4728" s="27">
        <v>2576</v>
      </c>
      <c r="E4728" s="24"/>
      <c r="F4728" s="24"/>
      <c r="G4728" s="27" t="s">
        <v>34</v>
      </c>
    </row>
    <row r="4729" spans="3:7" x14ac:dyDescent="0.25">
      <c r="C4729" s="26" t="s">
        <v>3536</v>
      </c>
      <c r="D4729" s="27">
        <v>2909</v>
      </c>
      <c r="E4729" s="24"/>
      <c r="F4729" s="24"/>
      <c r="G4729" s="27" t="s">
        <v>34</v>
      </c>
    </row>
    <row r="4730" spans="3:7" x14ac:dyDescent="0.25">
      <c r="C4730" s="26" t="s">
        <v>3535</v>
      </c>
      <c r="D4730" s="27">
        <v>2329</v>
      </c>
      <c r="E4730" s="24"/>
      <c r="F4730" s="24"/>
      <c r="G4730" s="27" t="s">
        <v>34</v>
      </c>
    </row>
    <row r="4731" spans="3:7" x14ac:dyDescent="0.25">
      <c r="C4731" s="26" t="s">
        <v>3534</v>
      </c>
      <c r="D4731" s="27">
        <v>2572</v>
      </c>
      <c r="E4731" s="24"/>
      <c r="F4731" s="24"/>
      <c r="G4731" s="27" t="s">
        <v>34</v>
      </c>
    </row>
    <row r="4732" spans="3:7" x14ac:dyDescent="0.25">
      <c r="C4732" s="26" t="s">
        <v>3533</v>
      </c>
      <c r="D4732" s="27">
        <v>2810</v>
      </c>
      <c r="E4732" s="24"/>
      <c r="F4732" s="24"/>
      <c r="G4732" s="27" t="s">
        <v>34</v>
      </c>
    </row>
    <row r="4733" spans="3:7" x14ac:dyDescent="0.25">
      <c r="C4733" s="26" t="s">
        <v>3532</v>
      </c>
      <c r="D4733" s="27">
        <v>2802</v>
      </c>
      <c r="E4733" s="24"/>
      <c r="F4733" s="24"/>
      <c r="G4733" s="27" t="s">
        <v>34</v>
      </c>
    </row>
    <row r="4734" spans="3:7" x14ac:dyDescent="0.25">
      <c r="C4734" s="26" t="s">
        <v>3531</v>
      </c>
      <c r="D4734" s="27">
        <v>2725</v>
      </c>
      <c r="E4734" s="24"/>
      <c r="F4734" s="24"/>
      <c r="G4734" s="27" t="s">
        <v>34</v>
      </c>
    </row>
    <row r="4735" spans="3:7" x14ac:dyDescent="0.25">
      <c r="C4735" s="26" t="s">
        <v>3530</v>
      </c>
      <c r="D4735" s="27">
        <v>2358</v>
      </c>
      <c r="E4735" s="24"/>
      <c r="F4735" s="24"/>
      <c r="G4735" s="27" t="s">
        <v>34</v>
      </c>
    </row>
    <row r="4736" spans="3:7" x14ac:dyDescent="0.25">
      <c r="C4736" s="26" t="s">
        <v>3529</v>
      </c>
      <c r="D4736" s="27">
        <v>2703</v>
      </c>
      <c r="E4736" s="24"/>
      <c r="F4736" s="24"/>
      <c r="G4736" s="27" t="s">
        <v>34</v>
      </c>
    </row>
    <row r="4737" spans="3:7" x14ac:dyDescent="0.25">
      <c r="C4737" s="26" t="s">
        <v>3528</v>
      </c>
      <c r="D4737" s="27">
        <v>2239</v>
      </c>
      <c r="E4737" s="24"/>
      <c r="F4737" s="24"/>
      <c r="G4737" s="27" t="s">
        <v>34</v>
      </c>
    </row>
    <row r="4738" spans="3:7" x14ac:dyDescent="0.25">
      <c r="C4738" s="26" t="s">
        <v>3527</v>
      </c>
      <c r="D4738" s="27">
        <v>2198</v>
      </c>
      <c r="E4738" s="24"/>
      <c r="F4738" s="24"/>
      <c r="G4738" s="27" t="s">
        <v>34</v>
      </c>
    </row>
    <row r="4739" spans="3:7" x14ac:dyDescent="0.25">
      <c r="C4739" s="26" t="s">
        <v>3526</v>
      </c>
      <c r="D4739" s="27">
        <v>2474</v>
      </c>
      <c r="E4739" s="24"/>
      <c r="F4739" s="24"/>
      <c r="G4739" s="27" t="s">
        <v>34</v>
      </c>
    </row>
    <row r="4740" spans="3:7" x14ac:dyDescent="0.25">
      <c r="C4740" s="26" t="s">
        <v>3525</v>
      </c>
      <c r="D4740" s="27">
        <v>1981</v>
      </c>
      <c r="E4740" s="24"/>
      <c r="F4740" s="24"/>
      <c r="G4740" s="27" t="s">
        <v>36</v>
      </c>
    </row>
    <row r="4741" spans="3:7" x14ac:dyDescent="0.25">
      <c r="C4741" s="26" t="s">
        <v>3524</v>
      </c>
      <c r="D4741" s="27">
        <v>2410</v>
      </c>
      <c r="E4741" s="24"/>
      <c r="F4741" s="24"/>
      <c r="G4741" s="27" t="s">
        <v>34</v>
      </c>
    </row>
    <row r="4742" spans="3:7" x14ac:dyDescent="0.25">
      <c r="C4742" s="26" t="s">
        <v>3523</v>
      </c>
      <c r="D4742" s="27">
        <v>2512</v>
      </c>
      <c r="E4742" s="24"/>
      <c r="F4742" s="24"/>
      <c r="G4742" s="27" t="s">
        <v>34</v>
      </c>
    </row>
    <row r="4743" spans="3:7" x14ac:dyDescent="0.25">
      <c r="C4743" s="26" t="s">
        <v>3522</v>
      </c>
      <c r="D4743" s="27">
        <v>2530</v>
      </c>
      <c r="E4743" s="24"/>
      <c r="F4743" s="24"/>
      <c r="G4743" s="27" t="s">
        <v>34</v>
      </c>
    </row>
    <row r="4744" spans="3:7" x14ac:dyDescent="0.25">
      <c r="C4744" s="26" t="s">
        <v>3521</v>
      </c>
      <c r="D4744" s="27">
        <v>2450</v>
      </c>
      <c r="E4744" s="24"/>
      <c r="F4744" s="24"/>
      <c r="G4744" s="27" t="s">
        <v>34</v>
      </c>
    </row>
    <row r="4745" spans="3:7" x14ac:dyDescent="0.25">
      <c r="C4745" s="26" t="s">
        <v>3520</v>
      </c>
      <c r="D4745" s="27">
        <v>2633</v>
      </c>
      <c r="E4745" s="24"/>
      <c r="F4745" s="24"/>
      <c r="G4745" s="27" t="s">
        <v>34</v>
      </c>
    </row>
    <row r="4746" spans="3:7" x14ac:dyDescent="0.25">
      <c r="C4746" s="26" t="s">
        <v>3519</v>
      </c>
      <c r="D4746" s="27">
        <v>1577</v>
      </c>
      <c r="E4746" s="24"/>
      <c r="F4746" s="24"/>
      <c r="G4746" s="27" t="s">
        <v>36</v>
      </c>
    </row>
    <row r="4747" spans="3:7" x14ac:dyDescent="0.25">
      <c r="C4747" s="26" t="s">
        <v>3518</v>
      </c>
      <c r="D4747" s="27">
        <v>1142</v>
      </c>
      <c r="E4747" s="24"/>
      <c r="F4747" s="24"/>
      <c r="G4747" s="27" t="s">
        <v>35</v>
      </c>
    </row>
    <row r="4748" spans="3:7" x14ac:dyDescent="0.25">
      <c r="C4748" s="26" t="s">
        <v>3517</v>
      </c>
      <c r="D4748" s="27">
        <v>2776</v>
      </c>
      <c r="E4748" s="24"/>
      <c r="F4748" s="24"/>
      <c r="G4748" s="27" t="s">
        <v>34</v>
      </c>
    </row>
    <row r="4749" spans="3:7" x14ac:dyDescent="0.25">
      <c r="C4749" s="26" t="s">
        <v>3516</v>
      </c>
      <c r="D4749" s="27">
        <v>2768</v>
      </c>
      <c r="E4749" s="24"/>
      <c r="F4749" s="24"/>
      <c r="G4749" s="27" t="s">
        <v>34</v>
      </c>
    </row>
    <row r="4750" spans="3:7" x14ac:dyDescent="0.25">
      <c r="C4750" s="26" t="s">
        <v>3515</v>
      </c>
      <c r="D4750" s="27">
        <v>2606</v>
      </c>
      <c r="E4750" s="24"/>
      <c r="F4750" s="24"/>
      <c r="G4750" s="27" t="s">
        <v>34</v>
      </c>
    </row>
    <row r="4751" spans="3:7" x14ac:dyDescent="0.25">
      <c r="C4751" s="26" t="s">
        <v>3514</v>
      </c>
      <c r="D4751" s="27">
        <v>2685</v>
      </c>
      <c r="E4751" s="24"/>
      <c r="F4751" s="24"/>
      <c r="G4751" s="27" t="s">
        <v>34</v>
      </c>
    </row>
    <row r="4752" spans="3:7" x14ac:dyDescent="0.25">
      <c r="C4752" s="26" t="s">
        <v>3513</v>
      </c>
      <c r="D4752" s="27">
        <v>2641</v>
      </c>
      <c r="E4752" s="24"/>
      <c r="F4752" s="24"/>
      <c r="G4752" s="27" t="s">
        <v>34</v>
      </c>
    </row>
    <row r="4753" spans="3:7" x14ac:dyDescent="0.25">
      <c r="C4753" s="26" t="s">
        <v>3512</v>
      </c>
      <c r="D4753" s="27">
        <v>2344</v>
      </c>
      <c r="E4753" s="24"/>
      <c r="F4753" s="24"/>
      <c r="G4753" s="27" t="s">
        <v>34</v>
      </c>
    </row>
    <row r="4754" spans="3:7" x14ac:dyDescent="0.25">
      <c r="C4754" s="26" t="s">
        <v>3511</v>
      </c>
      <c r="D4754" s="27">
        <v>1542</v>
      </c>
      <c r="E4754" s="24"/>
      <c r="F4754" s="24"/>
      <c r="G4754" s="27" t="s">
        <v>36</v>
      </c>
    </row>
    <row r="4755" spans="3:7" x14ac:dyDescent="0.25">
      <c r="C4755" s="26" t="s">
        <v>3510</v>
      </c>
      <c r="D4755" s="27">
        <v>2719</v>
      </c>
      <c r="E4755" s="24"/>
      <c r="F4755" s="24"/>
      <c r="G4755" s="27" t="s">
        <v>34</v>
      </c>
    </row>
    <row r="4756" spans="3:7" x14ac:dyDescent="0.25">
      <c r="C4756" s="26" t="s">
        <v>3509</v>
      </c>
      <c r="D4756" s="27">
        <v>2477</v>
      </c>
      <c r="E4756" s="24"/>
      <c r="F4756" s="24"/>
      <c r="G4756" s="27" t="s">
        <v>34</v>
      </c>
    </row>
    <row r="4757" spans="3:7" x14ac:dyDescent="0.25">
      <c r="C4757" s="26" t="s">
        <v>3508</v>
      </c>
      <c r="D4757" s="27">
        <v>2879</v>
      </c>
      <c r="E4757" s="24"/>
      <c r="F4757" s="24"/>
      <c r="G4757" s="27" t="s">
        <v>34</v>
      </c>
    </row>
    <row r="4758" spans="3:7" x14ac:dyDescent="0.25">
      <c r="C4758" s="26" t="s">
        <v>3507</v>
      </c>
      <c r="D4758" s="27">
        <v>2362</v>
      </c>
      <c r="E4758" s="24"/>
      <c r="F4758" s="24"/>
      <c r="G4758" s="27" t="s">
        <v>34</v>
      </c>
    </row>
    <row r="4759" spans="3:7" x14ac:dyDescent="0.25">
      <c r="C4759" s="26" t="s">
        <v>3506</v>
      </c>
      <c r="D4759" s="27">
        <v>1366</v>
      </c>
      <c r="E4759" s="24"/>
      <c r="F4759" s="24"/>
      <c r="G4759" s="27" t="s">
        <v>35</v>
      </c>
    </row>
    <row r="4760" spans="3:7" x14ac:dyDescent="0.25">
      <c r="C4760" s="26" t="s">
        <v>3505</v>
      </c>
      <c r="D4760" s="27">
        <v>2944</v>
      </c>
      <c r="E4760" s="24"/>
      <c r="F4760" s="24"/>
      <c r="G4760" s="27" t="s">
        <v>34</v>
      </c>
    </row>
    <row r="4761" spans="3:7" x14ac:dyDescent="0.25">
      <c r="C4761" s="26" t="s">
        <v>3504</v>
      </c>
      <c r="D4761" s="27">
        <v>1678</v>
      </c>
      <c r="E4761" s="24"/>
      <c r="F4761" s="24"/>
      <c r="G4761" s="27" t="s">
        <v>36</v>
      </c>
    </row>
    <row r="4762" spans="3:7" x14ac:dyDescent="0.25">
      <c r="C4762" s="26" t="s">
        <v>3503</v>
      </c>
      <c r="D4762" s="27">
        <v>630</v>
      </c>
      <c r="E4762" s="24"/>
      <c r="F4762" s="24"/>
      <c r="G4762" s="27" t="s">
        <v>38</v>
      </c>
    </row>
    <row r="4763" spans="3:7" x14ac:dyDescent="0.25">
      <c r="C4763" s="26" t="s">
        <v>3502</v>
      </c>
      <c r="D4763" s="27">
        <v>1546</v>
      </c>
      <c r="E4763" s="24"/>
      <c r="F4763" s="24"/>
      <c r="G4763" s="27" t="s">
        <v>36</v>
      </c>
    </row>
    <row r="4764" spans="3:7" x14ac:dyDescent="0.25">
      <c r="C4764" s="26" t="s">
        <v>3501</v>
      </c>
      <c r="D4764" s="27">
        <v>2365</v>
      </c>
      <c r="E4764" s="24"/>
      <c r="F4764" s="24"/>
      <c r="G4764" s="27" t="s">
        <v>34</v>
      </c>
    </row>
    <row r="4765" spans="3:7" x14ac:dyDescent="0.25">
      <c r="C4765" s="26" t="s">
        <v>3500</v>
      </c>
      <c r="D4765" s="27">
        <v>1882</v>
      </c>
      <c r="E4765" s="24"/>
      <c r="F4765" s="24"/>
      <c r="G4765" s="27" t="s">
        <v>36</v>
      </c>
    </row>
    <row r="4766" spans="3:7" x14ac:dyDescent="0.25">
      <c r="C4766" s="26" t="s">
        <v>3499</v>
      </c>
      <c r="D4766" s="27">
        <v>1748</v>
      </c>
      <c r="E4766" s="24"/>
      <c r="F4766" s="24"/>
      <c r="G4766" s="27" t="s">
        <v>36</v>
      </c>
    </row>
    <row r="4767" spans="3:7" x14ac:dyDescent="0.25">
      <c r="C4767" s="26" t="s">
        <v>3498</v>
      </c>
      <c r="D4767" s="27">
        <v>2717</v>
      </c>
      <c r="E4767" s="24"/>
      <c r="F4767" s="24"/>
      <c r="G4767" s="27" t="s">
        <v>34</v>
      </c>
    </row>
    <row r="4768" spans="3:7" x14ac:dyDescent="0.25">
      <c r="C4768" s="26" t="s">
        <v>3497</v>
      </c>
      <c r="D4768" s="27">
        <v>1006</v>
      </c>
      <c r="E4768" s="24"/>
      <c r="F4768" s="24"/>
      <c r="G4768" s="27" t="s">
        <v>35</v>
      </c>
    </row>
    <row r="4769" spans="3:7" x14ac:dyDescent="0.25">
      <c r="C4769" s="26" t="s">
        <v>3496</v>
      </c>
      <c r="D4769" s="27">
        <v>2256</v>
      </c>
      <c r="E4769" s="24"/>
      <c r="F4769" s="24"/>
      <c r="G4769" s="27" t="s">
        <v>34</v>
      </c>
    </row>
    <row r="4770" spans="3:7" x14ac:dyDescent="0.25">
      <c r="C4770" s="26" t="s">
        <v>3495</v>
      </c>
      <c r="D4770" s="27">
        <v>4266</v>
      </c>
      <c r="E4770" s="24"/>
      <c r="F4770" s="24"/>
      <c r="G4770" s="27" t="s">
        <v>37</v>
      </c>
    </row>
    <row r="4771" spans="3:7" x14ac:dyDescent="0.25">
      <c r="C4771" s="26" t="s">
        <v>3494</v>
      </c>
      <c r="D4771" s="27">
        <v>1106</v>
      </c>
      <c r="E4771" s="24"/>
      <c r="F4771" s="24"/>
      <c r="G4771" s="27" t="s">
        <v>35</v>
      </c>
    </row>
    <row r="4772" spans="3:7" x14ac:dyDescent="0.25">
      <c r="C4772" s="26" t="s">
        <v>3493</v>
      </c>
      <c r="D4772" s="27">
        <v>2389</v>
      </c>
      <c r="E4772" s="24"/>
      <c r="F4772" s="24"/>
      <c r="G4772" s="27" t="s">
        <v>34</v>
      </c>
    </row>
    <row r="4773" spans="3:7" x14ac:dyDescent="0.25">
      <c r="C4773" s="26" t="s">
        <v>3492</v>
      </c>
      <c r="D4773" s="27">
        <v>2859</v>
      </c>
      <c r="E4773" s="24"/>
      <c r="F4773" s="24"/>
      <c r="G4773" s="27" t="s">
        <v>34</v>
      </c>
    </row>
    <row r="4774" spans="3:7" x14ac:dyDescent="0.25">
      <c r="C4774" s="26" t="s">
        <v>3491</v>
      </c>
      <c r="D4774" s="27">
        <v>2999</v>
      </c>
      <c r="E4774" s="24"/>
      <c r="F4774" s="24"/>
      <c r="G4774" s="27" t="s">
        <v>34</v>
      </c>
    </row>
    <row r="4775" spans="3:7" x14ac:dyDescent="0.25">
      <c r="C4775" s="26" t="s">
        <v>3490</v>
      </c>
      <c r="D4775" s="27">
        <v>3532</v>
      </c>
      <c r="E4775" s="24"/>
      <c r="F4775" s="24"/>
      <c r="G4775" s="27" t="s">
        <v>37</v>
      </c>
    </row>
    <row r="4776" spans="3:7" x14ac:dyDescent="0.25">
      <c r="C4776" s="26" t="s">
        <v>3489</v>
      </c>
      <c r="D4776" s="27">
        <v>3126</v>
      </c>
      <c r="E4776" s="24"/>
      <c r="F4776" s="24"/>
      <c r="G4776" s="27" t="s">
        <v>37</v>
      </c>
    </row>
    <row r="4777" spans="3:7" x14ac:dyDescent="0.25">
      <c r="C4777" s="26" t="s">
        <v>3488</v>
      </c>
      <c r="D4777" s="27">
        <v>2655</v>
      </c>
      <c r="E4777" s="24"/>
      <c r="F4777" s="24"/>
      <c r="G4777" s="27" t="s">
        <v>34</v>
      </c>
    </row>
    <row r="4778" spans="3:7" x14ac:dyDescent="0.25">
      <c r="C4778" s="26" t="s">
        <v>3487</v>
      </c>
      <c r="D4778" s="27">
        <v>1513</v>
      </c>
      <c r="E4778" s="24"/>
      <c r="F4778" s="24"/>
      <c r="G4778" s="27" t="s">
        <v>36</v>
      </c>
    </row>
    <row r="4779" spans="3:7" x14ac:dyDescent="0.25">
      <c r="C4779" s="26" t="s">
        <v>3486</v>
      </c>
      <c r="D4779" s="27">
        <v>2555</v>
      </c>
      <c r="E4779" s="24"/>
      <c r="F4779" s="24"/>
      <c r="G4779" s="27" t="s">
        <v>34</v>
      </c>
    </row>
    <row r="4780" spans="3:7" x14ac:dyDescent="0.25">
      <c r="C4780" s="26" t="s">
        <v>3485</v>
      </c>
      <c r="D4780" s="27">
        <v>2688</v>
      </c>
      <c r="E4780" s="24"/>
      <c r="F4780" s="24"/>
      <c r="G4780" s="27" t="s">
        <v>34</v>
      </c>
    </row>
    <row r="4781" spans="3:7" x14ac:dyDescent="0.25">
      <c r="C4781" s="26" t="s">
        <v>3484</v>
      </c>
      <c r="D4781" s="27">
        <v>1857</v>
      </c>
      <c r="E4781" s="24"/>
      <c r="F4781" s="24"/>
      <c r="G4781" s="27" t="s">
        <v>36</v>
      </c>
    </row>
    <row r="4782" spans="3:7" x14ac:dyDescent="0.25">
      <c r="C4782" s="26" t="s">
        <v>3483</v>
      </c>
      <c r="D4782" s="27">
        <v>1536</v>
      </c>
      <c r="E4782" s="24"/>
      <c r="F4782" s="24"/>
      <c r="G4782" s="27" t="s">
        <v>36</v>
      </c>
    </row>
    <row r="4783" spans="3:7" x14ac:dyDescent="0.25">
      <c r="C4783" s="26" t="s">
        <v>3482</v>
      </c>
      <c r="D4783" s="27">
        <v>2325</v>
      </c>
      <c r="E4783" s="24"/>
      <c r="F4783" s="24"/>
      <c r="G4783" s="27" t="s">
        <v>34</v>
      </c>
    </row>
    <row r="4784" spans="3:7" x14ac:dyDescent="0.25">
      <c r="C4784" s="26" t="s">
        <v>3481</v>
      </c>
      <c r="D4784" s="27">
        <v>3828</v>
      </c>
      <c r="E4784" s="24"/>
      <c r="F4784" s="24"/>
      <c r="G4784" s="27" t="s">
        <v>37</v>
      </c>
    </row>
    <row r="4785" spans="3:7" x14ac:dyDescent="0.25">
      <c r="C4785" s="26" t="s">
        <v>3480</v>
      </c>
      <c r="D4785" s="27">
        <v>3120</v>
      </c>
      <c r="E4785" s="24"/>
      <c r="F4785" s="24"/>
      <c r="G4785" s="27" t="s">
        <v>37</v>
      </c>
    </row>
    <row r="4786" spans="3:7" x14ac:dyDescent="0.25">
      <c r="C4786" s="26" t="s">
        <v>3479</v>
      </c>
      <c r="D4786" s="27">
        <v>903</v>
      </c>
      <c r="E4786" s="24"/>
      <c r="F4786" s="24"/>
      <c r="G4786" s="27" t="s">
        <v>35</v>
      </c>
    </row>
    <row r="4787" spans="3:7" x14ac:dyDescent="0.25">
      <c r="C4787" s="26" t="s">
        <v>3478</v>
      </c>
      <c r="D4787" s="27">
        <v>1492</v>
      </c>
      <c r="E4787" s="24"/>
      <c r="F4787" s="24"/>
      <c r="G4787" s="27" t="s">
        <v>36</v>
      </c>
    </row>
    <row r="4788" spans="3:7" x14ac:dyDescent="0.25">
      <c r="C4788" s="26" t="s">
        <v>3477</v>
      </c>
      <c r="D4788" s="27">
        <v>2947</v>
      </c>
      <c r="E4788" s="24"/>
      <c r="F4788" s="24"/>
      <c r="G4788" s="27" t="s">
        <v>34</v>
      </c>
    </row>
    <row r="4789" spans="3:7" x14ac:dyDescent="0.25">
      <c r="C4789" s="26" t="s">
        <v>3476</v>
      </c>
      <c r="D4789" s="27">
        <v>3074</v>
      </c>
      <c r="E4789" s="24"/>
      <c r="F4789" s="24"/>
      <c r="G4789" s="27" t="s">
        <v>37</v>
      </c>
    </row>
    <row r="4790" spans="3:7" x14ac:dyDescent="0.25">
      <c r="C4790" s="26" t="s">
        <v>3475</v>
      </c>
      <c r="D4790" s="27">
        <v>2229</v>
      </c>
      <c r="E4790" s="24"/>
      <c r="F4790" s="24"/>
      <c r="G4790" s="27" t="s">
        <v>34</v>
      </c>
    </row>
    <row r="4791" spans="3:7" x14ac:dyDescent="0.25">
      <c r="C4791" s="26" t="s">
        <v>3474</v>
      </c>
      <c r="D4791" s="27">
        <v>2404</v>
      </c>
      <c r="E4791" s="24"/>
      <c r="F4791" s="24"/>
      <c r="G4791" s="27" t="s">
        <v>34</v>
      </c>
    </row>
    <row r="4792" spans="3:7" x14ac:dyDescent="0.25">
      <c r="C4792" s="26" t="s">
        <v>3473</v>
      </c>
      <c r="D4792" s="27">
        <v>3526</v>
      </c>
      <c r="E4792" s="24"/>
      <c r="F4792" s="24"/>
      <c r="G4792" s="27" t="s">
        <v>37</v>
      </c>
    </row>
    <row r="4793" spans="3:7" x14ac:dyDescent="0.25">
      <c r="C4793" s="26" t="s">
        <v>3472</v>
      </c>
      <c r="D4793" s="27">
        <v>2340</v>
      </c>
      <c r="E4793" s="24"/>
      <c r="F4793" s="24"/>
      <c r="G4793" s="27" t="s">
        <v>34</v>
      </c>
    </row>
    <row r="4794" spans="3:7" x14ac:dyDescent="0.25">
      <c r="C4794" s="26" t="s">
        <v>3471</v>
      </c>
      <c r="D4794" s="27">
        <v>2127</v>
      </c>
      <c r="E4794" s="24"/>
      <c r="F4794" s="24"/>
      <c r="G4794" s="27" t="s">
        <v>34</v>
      </c>
    </row>
    <row r="4795" spans="3:7" x14ac:dyDescent="0.25">
      <c r="C4795" s="26" t="s">
        <v>3470</v>
      </c>
      <c r="D4795" s="27">
        <v>1258</v>
      </c>
      <c r="E4795" s="24"/>
      <c r="F4795" s="24"/>
      <c r="G4795" s="27" t="s">
        <v>35</v>
      </c>
    </row>
    <row r="4796" spans="3:7" x14ac:dyDescent="0.25">
      <c r="C4796" s="26" t="s">
        <v>3469</v>
      </c>
      <c r="D4796" s="27">
        <v>2812</v>
      </c>
      <c r="E4796" s="24"/>
      <c r="F4796" s="24"/>
      <c r="G4796" s="27" t="s">
        <v>34</v>
      </c>
    </row>
    <row r="4797" spans="3:7" x14ac:dyDescent="0.25">
      <c r="C4797" s="26" t="s">
        <v>3468</v>
      </c>
      <c r="D4797" s="27">
        <v>1681</v>
      </c>
      <c r="E4797" s="24"/>
      <c r="F4797" s="24"/>
      <c r="G4797" s="27" t="s">
        <v>36</v>
      </c>
    </row>
    <row r="4798" spans="3:7" x14ac:dyDescent="0.25">
      <c r="C4798" s="26" t="s">
        <v>3467</v>
      </c>
      <c r="D4798" s="27">
        <v>2409</v>
      </c>
      <c r="E4798" s="24"/>
      <c r="F4798" s="24"/>
      <c r="G4798" s="27" t="s">
        <v>34</v>
      </c>
    </row>
    <row r="4799" spans="3:7" x14ac:dyDescent="0.25">
      <c r="C4799" s="26" t="s">
        <v>3466</v>
      </c>
      <c r="D4799" s="27">
        <v>2634</v>
      </c>
      <c r="E4799" s="24"/>
      <c r="F4799" s="24"/>
      <c r="G4799" s="27" t="s">
        <v>34</v>
      </c>
    </row>
    <row r="4800" spans="3:7" x14ac:dyDescent="0.25">
      <c r="C4800" s="26" t="s">
        <v>3465</v>
      </c>
      <c r="D4800" s="27">
        <v>1260</v>
      </c>
      <c r="E4800" s="24"/>
      <c r="F4800" s="24"/>
      <c r="G4800" s="27" t="s">
        <v>35</v>
      </c>
    </row>
    <row r="4801" spans="3:7" x14ac:dyDescent="0.25">
      <c r="C4801" s="26" t="s">
        <v>3464</v>
      </c>
      <c r="D4801" s="27">
        <v>2285</v>
      </c>
      <c r="E4801" s="24"/>
      <c r="F4801" s="24"/>
      <c r="G4801" s="27" t="s">
        <v>34</v>
      </c>
    </row>
    <row r="4802" spans="3:7" x14ac:dyDescent="0.25">
      <c r="C4802" s="26" t="s">
        <v>3463</v>
      </c>
      <c r="D4802" s="27">
        <v>1743</v>
      </c>
      <c r="E4802" s="24"/>
      <c r="F4802" s="24"/>
      <c r="G4802" s="27" t="s">
        <v>36</v>
      </c>
    </row>
    <row r="4803" spans="3:7" x14ac:dyDescent="0.25">
      <c r="C4803" s="26" t="s">
        <v>3462</v>
      </c>
      <c r="D4803" s="27">
        <v>1694</v>
      </c>
      <c r="E4803" s="24"/>
      <c r="F4803" s="24"/>
      <c r="G4803" s="27" t="s">
        <v>36</v>
      </c>
    </row>
    <row r="4804" spans="3:7" x14ac:dyDescent="0.25">
      <c r="C4804" s="26" t="s">
        <v>3461</v>
      </c>
      <c r="D4804" s="27">
        <v>1473</v>
      </c>
      <c r="E4804" s="24"/>
      <c r="F4804" s="24"/>
      <c r="G4804" s="27" t="s">
        <v>36</v>
      </c>
    </row>
    <row r="4805" spans="3:7" x14ac:dyDescent="0.25">
      <c r="C4805" s="26" t="s">
        <v>3460</v>
      </c>
      <c r="D4805" s="27">
        <v>2022</v>
      </c>
      <c r="E4805" s="24"/>
      <c r="F4805" s="24"/>
      <c r="G4805" s="27" t="s">
        <v>36</v>
      </c>
    </row>
    <row r="4806" spans="3:7" x14ac:dyDescent="0.25">
      <c r="C4806" s="26" t="s">
        <v>3459</v>
      </c>
      <c r="D4806" s="27">
        <v>2442</v>
      </c>
      <c r="E4806" s="24"/>
      <c r="F4806" s="24"/>
      <c r="G4806" s="27" t="s">
        <v>34</v>
      </c>
    </row>
    <row r="4807" spans="3:7" x14ac:dyDescent="0.25">
      <c r="C4807" s="26" t="s">
        <v>3458</v>
      </c>
      <c r="D4807" s="27">
        <v>1763</v>
      </c>
      <c r="E4807" s="24"/>
      <c r="F4807" s="24"/>
      <c r="G4807" s="27" t="s">
        <v>36</v>
      </c>
    </row>
    <row r="4808" spans="3:7" x14ac:dyDescent="0.25">
      <c r="C4808" s="26" t="s">
        <v>3457</v>
      </c>
      <c r="D4808" s="27">
        <v>1328</v>
      </c>
      <c r="E4808" s="24"/>
      <c r="F4808" s="24"/>
      <c r="G4808" s="27" t="s">
        <v>35</v>
      </c>
    </row>
    <row r="4809" spans="3:7" x14ac:dyDescent="0.25">
      <c r="C4809" s="26" t="s">
        <v>3456</v>
      </c>
      <c r="D4809" s="27">
        <v>2738</v>
      </c>
      <c r="E4809" s="24"/>
      <c r="F4809" s="24"/>
      <c r="G4809" s="27" t="s">
        <v>34</v>
      </c>
    </row>
    <row r="4810" spans="3:7" x14ac:dyDescent="0.25">
      <c r="C4810" s="26" t="s">
        <v>3455</v>
      </c>
      <c r="D4810" s="27">
        <v>2393</v>
      </c>
      <c r="E4810" s="24"/>
      <c r="F4810" s="24"/>
      <c r="G4810" s="27" t="s">
        <v>34</v>
      </c>
    </row>
    <row r="4811" spans="3:7" x14ac:dyDescent="0.25">
      <c r="C4811" s="26" t="s">
        <v>3454</v>
      </c>
      <c r="D4811" s="27">
        <v>2754</v>
      </c>
      <c r="E4811" s="24"/>
      <c r="F4811" s="24"/>
      <c r="G4811" s="27" t="s">
        <v>34</v>
      </c>
    </row>
    <row r="4812" spans="3:7" x14ac:dyDescent="0.25">
      <c r="C4812" s="26" t="s">
        <v>3453</v>
      </c>
      <c r="D4812" s="27">
        <v>2522</v>
      </c>
      <c r="E4812" s="24"/>
      <c r="F4812" s="24"/>
      <c r="G4812" s="27" t="s">
        <v>34</v>
      </c>
    </row>
    <row r="4813" spans="3:7" x14ac:dyDescent="0.25">
      <c r="C4813" s="26" t="s">
        <v>3452</v>
      </c>
      <c r="D4813" s="27">
        <v>2844</v>
      </c>
      <c r="E4813" s="24"/>
      <c r="F4813" s="24"/>
      <c r="G4813" s="27" t="s">
        <v>34</v>
      </c>
    </row>
    <row r="4814" spans="3:7" x14ac:dyDescent="0.25">
      <c r="C4814" s="26" t="s">
        <v>3451</v>
      </c>
      <c r="D4814" s="27">
        <v>2701</v>
      </c>
      <c r="E4814" s="24"/>
      <c r="F4814" s="24"/>
      <c r="G4814" s="27" t="s">
        <v>34</v>
      </c>
    </row>
    <row r="4815" spans="3:7" x14ac:dyDescent="0.25">
      <c r="C4815" s="26" t="s">
        <v>3450</v>
      </c>
      <c r="D4815" s="27">
        <v>1705</v>
      </c>
      <c r="E4815" s="24"/>
      <c r="F4815" s="24">
        <v>0</v>
      </c>
      <c r="G4815" s="27" t="s">
        <v>36</v>
      </c>
    </row>
    <row r="4816" spans="3:7" x14ac:dyDescent="0.25">
      <c r="C4816" s="26" t="s">
        <v>3449</v>
      </c>
      <c r="D4816" s="27">
        <v>2166</v>
      </c>
      <c r="E4816" s="24"/>
      <c r="F4816" s="24"/>
      <c r="G4816" s="27" t="s">
        <v>34</v>
      </c>
    </row>
    <row r="4817" spans="3:7" x14ac:dyDescent="0.25">
      <c r="C4817" s="26" t="s">
        <v>3448</v>
      </c>
      <c r="D4817" s="27">
        <v>1059</v>
      </c>
      <c r="E4817" s="24"/>
      <c r="F4817" s="24"/>
      <c r="G4817" s="27" t="s">
        <v>35</v>
      </c>
    </row>
    <row r="4818" spans="3:7" x14ac:dyDescent="0.25">
      <c r="C4818" s="26" t="s">
        <v>3447</v>
      </c>
      <c r="D4818" s="27">
        <v>3122</v>
      </c>
      <c r="E4818" s="24"/>
      <c r="F4818" s="24"/>
      <c r="G4818" s="27" t="s">
        <v>37</v>
      </c>
    </row>
    <row r="4819" spans="3:7" x14ac:dyDescent="0.25">
      <c r="C4819" s="26" t="s">
        <v>3446</v>
      </c>
      <c r="D4819" s="27">
        <v>2388</v>
      </c>
      <c r="E4819" s="24"/>
      <c r="F4819" s="24"/>
      <c r="G4819" s="27" t="s">
        <v>34</v>
      </c>
    </row>
    <row r="4820" spans="3:7" x14ac:dyDescent="0.25">
      <c r="C4820" s="26" t="s">
        <v>3445</v>
      </c>
      <c r="D4820" s="27">
        <v>2404</v>
      </c>
      <c r="E4820" s="24"/>
      <c r="F4820" s="24"/>
      <c r="G4820" s="27" t="s">
        <v>34</v>
      </c>
    </row>
    <row r="4821" spans="3:7" x14ac:dyDescent="0.25">
      <c r="C4821" s="26" t="s">
        <v>3444</v>
      </c>
      <c r="D4821" s="27">
        <v>2584</v>
      </c>
      <c r="E4821" s="24"/>
      <c r="F4821" s="24"/>
      <c r="G4821" s="27" t="s">
        <v>34</v>
      </c>
    </row>
    <row r="4822" spans="3:7" x14ac:dyDescent="0.25">
      <c r="C4822" s="26" t="s">
        <v>3443</v>
      </c>
      <c r="D4822" s="27">
        <v>3379</v>
      </c>
      <c r="E4822" s="24"/>
      <c r="F4822" s="24"/>
      <c r="G4822" s="27" t="s">
        <v>37</v>
      </c>
    </row>
    <row r="4823" spans="3:7" x14ac:dyDescent="0.25">
      <c r="C4823" s="26" t="s">
        <v>3442</v>
      </c>
      <c r="D4823" s="27">
        <v>887</v>
      </c>
      <c r="E4823" s="24"/>
      <c r="F4823" s="24"/>
      <c r="G4823" s="27" t="s">
        <v>38</v>
      </c>
    </row>
    <row r="4824" spans="3:7" x14ac:dyDescent="0.25">
      <c r="C4824" s="26" t="s">
        <v>3441</v>
      </c>
      <c r="D4824" s="27">
        <v>1513</v>
      </c>
      <c r="E4824" s="24"/>
      <c r="F4824" s="24"/>
      <c r="G4824" s="27" t="s">
        <v>36</v>
      </c>
    </row>
    <row r="4825" spans="3:7" x14ac:dyDescent="0.25">
      <c r="C4825" s="26" t="s">
        <v>3440</v>
      </c>
      <c r="D4825" s="27">
        <v>1812</v>
      </c>
      <c r="E4825" s="24"/>
      <c r="F4825" s="24"/>
      <c r="G4825" s="27" t="s">
        <v>36</v>
      </c>
    </row>
    <row r="4826" spans="3:7" x14ac:dyDescent="0.25">
      <c r="C4826" s="26" t="s">
        <v>3439</v>
      </c>
      <c r="D4826" s="27">
        <v>1615</v>
      </c>
      <c r="E4826" s="24"/>
      <c r="F4826" s="24"/>
      <c r="G4826" s="27" t="s">
        <v>36</v>
      </c>
    </row>
    <row r="4827" spans="3:7" x14ac:dyDescent="0.25">
      <c r="C4827" s="26" t="s">
        <v>3438</v>
      </c>
      <c r="D4827" s="27">
        <v>2404</v>
      </c>
      <c r="E4827" s="24"/>
      <c r="F4827" s="24"/>
      <c r="G4827" s="27" t="s">
        <v>34</v>
      </c>
    </row>
    <row r="4828" spans="3:7" x14ac:dyDescent="0.25">
      <c r="C4828" s="26" t="s">
        <v>3437</v>
      </c>
      <c r="D4828" s="27">
        <v>2667</v>
      </c>
      <c r="E4828" s="24"/>
      <c r="F4828" s="24"/>
      <c r="G4828" s="27" t="s">
        <v>34</v>
      </c>
    </row>
    <row r="4829" spans="3:7" x14ac:dyDescent="0.25">
      <c r="C4829" s="26" t="s">
        <v>3436</v>
      </c>
      <c r="D4829" s="27">
        <v>2266</v>
      </c>
      <c r="E4829" s="24"/>
      <c r="F4829" s="24"/>
      <c r="G4829" s="27" t="s">
        <v>34</v>
      </c>
    </row>
    <row r="4830" spans="3:7" x14ac:dyDescent="0.25">
      <c r="C4830" s="26" t="s">
        <v>3435</v>
      </c>
      <c r="D4830" s="27">
        <v>2623</v>
      </c>
      <c r="E4830" s="24"/>
      <c r="F4830" s="24"/>
      <c r="G4830" s="27" t="s">
        <v>34</v>
      </c>
    </row>
    <row r="4831" spans="3:7" x14ac:dyDescent="0.25">
      <c r="C4831" s="26" t="s">
        <v>3434</v>
      </c>
      <c r="D4831" s="27">
        <v>1841</v>
      </c>
      <c r="E4831" s="24"/>
      <c r="F4831" s="24"/>
      <c r="G4831" s="27" t="s">
        <v>36</v>
      </c>
    </row>
    <row r="4832" spans="3:7" x14ac:dyDescent="0.25">
      <c r="C4832" s="26" t="s">
        <v>3433</v>
      </c>
      <c r="D4832" s="27">
        <v>1097</v>
      </c>
      <c r="E4832" s="24"/>
      <c r="F4832" s="24"/>
      <c r="G4832" s="27" t="s">
        <v>35</v>
      </c>
    </row>
    <row r="4833" spans="3:7" x14ac:dyDescent="0.25">
      <c r="C4833" s="26" t="s">
        <v>3432</v>
      </c>
      <c r="D4833" s="27">
        <v>1193</v>
      </c>
      <c r="E4833" s="24"/>
      <c r="F4833" s="24"/>
      <c r="G4833" s="27" t="s">
        <v>35</v>
      </c>
    </row>
    <row r="4834" spans="3:7" x14ac:dyDescent="0.25">
      <c r="C4834" s="26" t="s">
        <v>3431</v>
      </c>
      <c r="D4834" s="27">
        <v>1395</v>
      </c>
      <c r="E4834" s="24"/>
      <c r="F4834" s="24"/>
      <c r="G4834" s="27" t="s">
        <v>35</v>
      </c>
    </row>
    <row r="4835" spans="3:7" x14ac:dyDescent="0.25">
      <c r="C4835" s="26" t="s">
        <v>3430</v>
      </c>
      <c r="D4835" s="27">
        <v>2687</v>
      </c>
      <c r="E4835" s="24"/>
      <c r="F4835" s="24"/>
      <c r="G4835" s="27" t="s">
        <v>34</v>
      </c>
    </row>
    <row r="4836" spans="3:7" x14ac:dyDescent="0.25">
      <c r="C4836" s="26" t="s">
        <v>3429</v>
      </c>
      <c r="D4836" s="27">
        <v>1218</v>
      </c>
      <c r="E4836" s="24"/>
      <c r="F4836" s="24"/>
      <c r="G4836" s="27" t="s">
        <v>35</v>
      </c>
    </row>
    <row r="4837" spans="3:7" x14ac:dyDescent="0.25">
      <c r="C4837" s="26" t="s">
        <v>3428</v>
      </c>
      <c r="D4837" s="27">
        <v>1935</v>
      </c>
      <c r="E4837" s="24"/>
      <c r="F4837" s="24"/>
      <c r="G4837" s="27" t="s">
        <v>36</v>
      </c>
    </row>
    <row r="4838" spans="3:7" x14ac:dyDescent="0.25">
      <c r="C4838" s="26" t="s">
        <v>3427</v>
      </c>
      <c r="D4838" s="27">
        <v>1282</v>
      </c>
      <c r="E4838" s="24"/>
      <c r="F4838" s="24"/>
      <c r="G4838" s="27" t="s">
        <v>35</v>
      </c>
    </row>
    <row r="4839" spans="3:7" x14ac:dyDescent="0.25">
      <c r="C4839" s="26" t="s">
        <v>3426</v>
      </c>
      <c r="D4839" s="27">
        <v>2016</v>
      </c>
      <c r="E4839" s="24"/>
      <c r="F4839" s="24"/>
      <c r="G4839" s="27" t="s">
        <v>36</v>
      </c>
    </row>
    <row r="4840" spans="3:7" x14ac:dyDescent="0.25">
      <c r="C4840" s="26" t="s">
        <v>3425</v>
      </c>
      <c r="D4840" s="27">
        <v>2377</v>
      </c>
      <c r="E4840" s="24"/>
      <c r="F4840" s="24"/>
      <c r="G4840" s="27" t="s">
        <v>34</v>
      </c>
    </row>
    <row r="4841" spans="3:7" x14ac:dyDescent="0.25">
      <c r="C4841" s="26" t="s">
        <v>3424</v>
      </c>
      <c r="D4841" s="27">
        <v>4407</v>
      </c>
      <c r="E4841" s="24"/>
      <c r="F4841" s="24"/>
      <c r="G4841" s="27" t="s">
        <v>37</v>
      </c>
    </row>
    <row r="4842" spans="3:7" x14ac:dyDescent="0.25">
      <c r="C4842" s="26" t="s">
        <v>3423</v>
      </c>
      <c r="D4842" s="27">
        <v>1298</v>
      </c>
      <c r="E4842" s="24"/>
      <c r="F4842" s="24"/>
      <c r="G4842" s="27" t="s">
        <v>35</v>
      </c>
    </row>
    <row r="4843" spans="3:7" x14ac:dyDescent="0.25">
      <c r="C4843" s="26" t="s">
        <v>3422</v>
      </c>
      <c r="D4843" s="27">
        <v>3084</v>
      </c>
      <c r="E4843" s="24"/>
      <c r="F4843" s="24"/>
      <c r="G4843" s="27" t="s">
        <v>37</v>
      </c>
    </row>
    <row r="4844" spans="3:7" x14ac:dyDescent="0.25">
      <c r="C4844" s="26" t="s">
        <v>3421</v>
      </c>
      <c r="D4844" s="27">
        <v>1524</v>
      </c>
      <c r="E4844" s="24"/>
      <c r="F4844" s="24"/>
      <c r="G4844" s="27" t="s">
        <v>36</v>
      </c>
    </row>
    <row r="4845" spans="3:7" x14ac:dyDescent="0.25">
      <c r="C4845" s="26" t="s">
        <v>3420</v>
      </c>
      <c r="D4845" s="27">
        <v>1335</v>
      </c>
      <c r="E4845" s="24"/>
      <c r="F4845" s="24"/>
      <c r="G4845" s="27" t="s">
        <v>35</v>
      </c>
    </row>
    <row r="4846" spans="3:7" x14ac:dyDescent="0.25">
      <c r="C4846" s="26" t="s">
        <v>3419</v>
      </c>
      <c r="D4846" s="27">
        <v>2534</v>
      </c>
      <c r="E4846" s="24"/>
      <c r="F4846" s="24"/>
      <c r="G4846" s="27" t="s">
        <v>34</v>
      </c>
    </row>
    <row r="4847" spans="3:7" x14ac:dyDescent="0.25">
      <c r="C4847" s="26" t="s">
        <v>3418</v>
      </c>
      <c r="D4847" s="27">
        <v>1704</v>
      </c>
      <c r="E4847" s="24"/>
      <c r="F4847" s="24"/>
      <c r="G4847" s="27" t="s">
        <v>36</v>
      </c>
    </row>
    <row r="4848" spans="3:7" x14ac:dyDescent="0.25">
      <c r="C4848" s="26" t="s">
        <v>3417</v>
      </c>
      <c r="D4848" s="27">
        <v>1970</v>
      </c>
      <c r="E4848" s="24"/>
      <c r="F4848" s="24"/>
      <c r="G4848" s="27" t="s">
        <v>36</v>
      </c>
    </row>
    <row r="4849" spans="3:7" x14ac:dyDescent="0.25">
      <c r="C4849" s="26" t="s">
        <v>3416</v>
      </c>
      <c r="D4849" s="27">
        <v>1905</v>
      </c>
      <c r="E4849" s="24"/>
      <c r="F4849" s="24"/>
      <c r="G4849" s="27" t="s">
        <v>36</v>
      </c>
    </row>
    <row r="4850" spans="3:7" x14ac:dyDescent="0.25">
      <c r="C4850" s="26" t="s">
        <v>3415</v>
      </c>
      <c r="D4850" s="27">
        <v>2894</v>
      </c>
      <c r="E4850" s="24"/>
      <c r="F4850" s="24"/>
      <c r="G4850" s="27" t="s">
        <v>34</v>
      </c>
    </row>
    <row r="4851" spans="3:7" x14ac:dyDescent="0.25">
      <c r="C4851" s="26" t="s">
        <v>3414</v>
      </c>
      <c r="D4851" s="27">
        <v>2410</v>
      </c>
      <c r="E4851" s="24"/>
      <c r="F4851" s="24"/>
      <c r="G4851" s="27" t="s">
        <v>34</v>
      </c>
    </row>
    <row r="4852" spans="3:7" x14ac:dyDescent="0.25">
      <c r="C4852" s="26" t="s">
        <v>3413</v>
      </c>
      <c r="D4852" s="27">
        <v>2410</v>
      </c>
      <c r="E4852" s="24"/>
      <c r="F4852" s="24"/>
      <c r="G4852" s="27" t="s">
        <v>34</v>
      </c>
    </row>
    <row r="4853" spans="3:7" x14ac:dyDescent="0.25">
      <c r="C4853" s="26" t="s">
        <v>3412</v>
      </c>
      <c r="D4853" s="27">
        <v>2784</v>
      </c>
      <c r="E4853" s="24"/>
      <c r="F4853" s="24"/>
      <c r="G4853" s="27" t="s">
        <v>34</v>
      </c>
    </row>
    <row r="4854" spans="3:7" x14ac:dyDescent="0.25">
      <c r="C4854" s="26" t="s">
        <v>3411</v>
      </c>
      <c r="D4854" s="27">
        <v>2612</v>
      </c>
      <c r="E4854" s="24"/>
      <c r="F4854" s="24"/>
      <c r="G4854" s="27" t="s">
        <v>34</v>
      </c>
    </row>
    <row r="4855" spans="3:7" x14ac:dyDescent="0.25">
      <c r="C4855" s="26" t="s">
        <v>3410</v>
      </c>
      <c r="D4855" s="27">
        <v>1300</v>
      </c>
      <c r="E4855" s="24"/>
      <c r="F4855" s="24"/>
      <c r="G4855" s="27" t="s">
        <v>35</v>
      </c>
    </row>
    <row r="4856" spans="3:7" x14ac:dyDescent="0.25">
      <c r="C4856" s="26" t="s">
        <v>3409</v>
      </c>
      <c r="D4856" s="27">
        <v>1981</v>
      </c>
      <c r="E4856" s="24"/>
      <c r="F4856" s="24"/>
      <c r="G4856" s="27" t="s">
        <v>36</v>
      </c>
    </row>
    <row r="4857" spans="3:7" x14ac:dyDescent="0.25">
      <c r="C4857" s="26" t="s">
        <v>3408</v>
      </c>
      <c r="D4857" s="27">
        <v>3044</v>
      </c>
      <c r="E4857" s="24"/>
      <c r="F4857" s="24"/>
      <c r="G4857" s="27" t="s">
        <v>37</v>
      </c>
    </row>
    <row r="4858" spans="3:7" x14ac:dyDescent="0.25">
      <c r="C4858" s="26" t="s">
        <v>3407</v>
      </c>
      <c r="D4858" s="27">
        <v>2086</v>
      </c>
      <c r="E4858" s="24"/>
      <c r="F4858" s="24"/>
      <c r="G4858" s="27" t="s">
        <v>36</v>
      </c>
    </row>
    <row r="4859" spans="3:7" x14ac:dyDescent="0.25">
      <c r="C4859" s="26" t="s">
        <v>3406</v>
      </c>
      <c r="D4859" s="27">
        <v>2073</v>
      </c>
      <c r="E4859" s="24"/>
      <c r="F4859" s="24"/>
      <c r="G4859" s="27" t="s">
        <v>36</v>
      </c>
    </row>
    <row r="4860" spans="3:7" x14ac:dyDescent="0.25">
      <c r="C4860" s="26" t="s">
        <v>3405</v>
      </c>
      <c r="D4860" s="27">
        <v>1862</v>
      </c>
      <c r="E4860" s="24"/>
      <c r="F4860" s="24"/>
      <c r="G4860" s="27" t="s">
        <v>36</v>
      </c>
    </row>
    <row r="4861" spans="3:7" x14ac:dyDescent="0.25">
      <c r="C4861" s="26" t="s">
        <v>3404</v>
      </c>
      <c r="D4861" s="27">
        <v>2428</v>
      </c>
      <c r="E4861" s="24"/>
      <c r="F4861" s="24"/>
      <c r="G4861" s="27" t="s">
        <v>34</v>
      </c>
    </row>
    <row r="4862" spans="3:7" x14ac:dyDescent="0.25">
      <c r="C4862" s="26" t="s">
        <v>3403</v>
      </c>
      <c r="D4862" s="27">
        <v>2428</v>
      </c>
      <c r="E4862" s="24"/>
      <c r="F4862" s="24"/>
      <c r="G4862" s="27" t="s">
        <v>34</v>
      </c>
    </row>
    <row r="4863" spans="3:7" x14ac:dyDescent="0.25">
      <c r="C4863" s="26" t="s">
        <v>3402</v>
      </c>
      <c r="D4863" s="27">
        <v>2585</v>
      </c>
      <c r="E4863" s="24"/>
      <c r="F4863" s="24"/>
      <c r="G4863" s="27" t="s">
        <v>34</v>
      </c>
    </row>
    <row r="4864" spans="3:7" x14ac:dyDescent="0.25">
      <c r="C4864" s="26" t="s">
        <v>3401</v>
      </c>
      <c r="D4864" s="27">
        <v>2423</v>
      </c>
      <c r="E4864" s="24"/>
      <c r="F4864" s="24"/>
      <c r="G4864" s="27" t="s">
        <v>34</v>
      </c>
    </row>
    <row r="4865" spans="3:7" x14ac:dyDescent="0.25">
      <c r="C4865" s="26" t="s">
        <v>3400</v>
      </c>
      <c r="D4865" s="27">
        <v>2483</v>
      </c>
      <c r="E4865" s="24"/>
      <c r="F4865" s="24"/>
      <c r="G4865" s="27" t="s">
        <v>34</v>
      </c>
    </row>
    <row r="4866" spans="3:7" x14ac:dyDescent="0.25">
      <c r="C4866" s="26" t="s">
        <v>3399</v>
      </c>
      <c r="D4866" s="27">
        <v>1057</v>
      </c>
      <c r="E4866" s="24"/>
      <c r="F4866" s="24"/>
      <c r="G4866" s="27" t="s">
        <v>35</v>
      </c>
    </row>
    <row r="4867" spans="3:7" x14ac:dyDescent="0.25">
      <c r="C4867" s="26" t="s">
        <v>3398</v>
      </c>
      <c r="D4867" s="27">
        <v>2952</v>
      </c>
      <c r="E4867" s="24"/>
      <c r="F4867" s="24"/>
      <c r="G4867" s="27" t="s">
        <v>34</v>
      </c>
    </row>
    <row r="4868" spans="3:7" x14ac:dyDescent="0.25">
      <c r="C4868" s="26" t="s">
        <v>3397</v>
      </c>
      <c r="D4868" s="27">
        <v>2401</v>
      </c>
      <c r="E4868" s="24"/>
      <c r="F4868" s="24"/>
      <c r="G4868" s="27" t="s">
        <v>34</v>
      </c>
    </row>
    <row r="4869" spans="3:7" x14ac:dyDescent="0.25">
      <c r="C4869" s="26" t="s">
        <v>3396</v>
      </c>
      <c r="D4869" s="27">
        <v>2487</v>
      </c>
      <c r="E4869" s="24"/>
      <c r="F4869" s="24"/>
      <c r="G4869" s="27" t="s">
        <v>34</v>
      </c>
    </row>
    <row r="4870" spans="3:7" x14ac:dyDescent="0.25">
      <c r="C4870" s="26" t="s">
        <v>3395</v>
      </c>
      <c r="D4870" s="27">
        <v>2701</v>
      </c>
      <c r="E4870" s="24"/>
      <c r="F4870" s="24"/>
      <c r="G4870" s="27" t="s">
        <v>34</v>
      </c>
    </row>
    <row r="4871" spans="3:7" x14ac:dyDescent="0.25">
      <c r="C4871" s="26" t="s">
        <v>3394</v>
      </c>
      <c r="D4871" s="27">
        <v>3484</v>
      </c>
      <c r="E4871" s="24"/>
      <c r="F4871" s="24"/>
      <c r="G4871" s="27" t="s">
        <v>37</v>
      </c>
    </row>
    <row r="4872" spans="3:7" x14ac:dyDescent="0.25">
      <c r="C4872" s="26" t="s">
        <v>3393</v>
      </c>
      <c r="D4872" s="27">
        <v>2446</v>
      </c>
      <c r="E4872" s="24"/>
      <c r="F4872" s="24"/>
      <c r="G4872" s="27" t="s">
        <v>34</v>
      </c>
    </row>
    <row r="4873" spans="3:7" x14ac:dyDescent="0.25">
      <c r="C4873" s="26" t="s">
        <v>3392</v>
      </c>
      <c r="D4873" s="27">
        <v>2524</v>
      </c>
      <c r="E4873" s="24"/>
      <c r="F4873" s="24"/>
      <c r="G4873" s="27" t="s">
        <v>34</v>
      </c>
    </row>
    <row r="4874" spans="3:7" x14ac:dyDescent="0.25">
      <c r="C4874" s="26" t="s">
        <v>3391</v>
      </c>
      <c r="D4874" s="27">
        <v>3955</v>
      </c>
      <c r="E4874" s="24"/>
      <c r="F4874" s="24"/>
      <c r="G4874" s="27" t="s">
        <v>37</v>
      </c>
    </row>
    <row r="4875" spans="3:7" x14ac:dyDescent="0.25">
      <c r="C4875" s="26" t="s">
        <v>3390</v>
      </c>
      <c r="D4875" s="27">
        <v>1528</v>
      </c>
      <c r="E4875" s="24"/>
      <c r="F4875" s="24"/>
      <c r="G4875" s="27" t="s">
        <v>36</v>
      </c>
    </row>
    <row r="4876" spans="3:7" x14ac:dyDescent="0.25">
      <c r="C4876" s="26" t="s">
        <v>3389</v>
      </c>
      <c r="D4876" s="27">
        <v>3452</v>
      </c>
      <c r="E4876" s="24"/>
      <c r="F4876" s="24"/>
      <c r="G4876" s="27" t="s">
        <v>37</v>
      </c>
    </row>
    <row r="4877" spans="3:7" x14ac:dyDescent="0.25">
      <c r="C4877" s="26" t="s">
        <v>3388</v>
      </c>
      <c r="D4877" s="27">
        <v>2656</v>
      </c>
      <c r="E4877" s="24"/>
      <c r="F4877" s="24"/>
      <c r="G4877" s="27" t="s">
        <v>34</v>
      </c>
    </row>
    <row r="4878" spans="3:7" x14ac:dyDescent="0.25">
      <c r="C4878" s="26" t="s">
        <v>3387</v>
      </c>
      <c r="D4878" s="27">
        <v>2403</v>
      </c>
      <c r="E4878" s="24"/>
      <c r="F4878" s="24"/>
      <c r="G4878" s="27" t="s">
        <v>34</v>
      </c>
    </row>
    <row r="4879" spans="3:7" x14ac:dyDescent="0.25">
      <c r="C4879" s="26" t="s">
        <v>3386</v>
      </c>
      <c r="D4879" s="27">
        <v>3865</v>
      </c>
      <c r="E4879" s="24"/>
      <c r="F4879" s="24"/>
      <c r="G4879" s="27" t="s">
        <v>37</v>
      </c>
    </row>
    <row r="4880" spans="3:7" x14ac:dyDescent="0.25">
      <c r="C4880" s="26" t="s">
        <v>3385</v>
      </c>
      <c r="D4880" s="27">
        <v>2270</v>
      </c>
      <c r="E4880" s="24"/>
      <c r="F4880" s="24"/>
      <c r="G4880" s="27" t="s">
        <v>34</v>
      </c>
    </row>
    <row r="4881" spans="3:7" x14ac:dyDescent="0.25">
      <c r="C4881" s="26" t="s">
        <v>3384</v>
      </c>
      <c r="D4881" s="27">
        <v>2389</v>
      </c>
      <c r="E4881" s="24"/>
      <c r="F4881" s="24"/>
      <c r="G4881" s="27" t="s">
        <v>34</v>
      </c>
    </row>
    <row r="4882" spans="3:7" x14ac:dyDescent="0.25">
      <c r="C4882" s="26" t="s">
        <v>3383</v>
      </c>
      <c r="D4882" s="27">
        <v>2355</v>
      </c>
      <c r="E4882" s="24"/>
      <c r="F4882" s="24"/>
      <c r="G4882" s="27" t="s">
        <v>34</v>
      </c>
    </row>
    <row r="4883" spans="3:7" x14ac:dyDescent="0.25">
      <c r="C4883" s="26" t="s">
        <v>3382</v>
      </c>
      <c r="D4883" s="27">
        <v>1993</v>
      </c>
      <c r="E4883" s="24"/>
      <c r="F4883" s="24"/>
      <c r="G4883" s="27" t="s">
        <v>36</v>
      </c>
    </row>
    <row r="4884" spans="3:7" x14ac:dyDescent="0.25">
      <c r="C4884" s="26" t="s">
        <v>3381</v>
      </c>
      <c r="D4884" s="27">
        <v>1989</v>
      </c>
      <c r="E4884" s="24"/>
      <c r="F4884" s="24"/>
      <c r="G4884" s="27" t="s">
        <v>36</v>
      </c>
    </row>
    <row r="4885" spans="3:7" x14ac:dyDescent="0.25">
      <c r="C4885" s="26" t="s">
        <v>3380</v>
      </c>
      <c r="D4885" s="27">
        <v>1259</v>
      </c>
      <c r="E4885" s="24"/>
      <c r="F4885" s="24"/>
      <c r="G4885" s="27" t="s">
        <v>35</v>
      </c>
    </row>
    <row r="4886" spans="3:7" x14ac:dyDescent="0.25">
      <c r="C4886" s="26" t="s">
        <v>3379</v>
      </c>
      <c r="D4886" s="27">
        <v>1099</v>
      </c>
      <c r="E4886" s="24"/>
      <c r="F4886" s="24"/>
      <c r="G4886" s="27" t="s">
        <v>35</v>
      </c>
    </row>
    <row r="4887" spans="3:7" x14ac:dyDescent="0.25">
      <c r="C4887" s="26" t="s">
        <v>3378</v>
      </c>
      <c r="D4887" s="27">
        <v>1745</v>
      </c>
      <c r="E4887" s="24"/>
      <c r="F4887" s="24"/>
      <c r="G4887" s="27" t="s">
        <v>36</v>
      </c>
    </row>
    <row r="4888" spans="3:7" x14ac:dyDescent="0.25">
      <c r="C4888" s="26" t="s">
        <v>3377</v>
      </c>
      <c r="D4888" s="27">
        <v>1208</v>
      </c>
      <c r="E4888" s="24"/>
      <c r="F4888" s="24"/>
      <c r="G4888" s="27" t="s">
        <v>35</v>
      </c>
    </row>
    <row r="4889" spans="3:7" x14ac:dyDescent="0.25">
      <c r="C4889" s="26" t="s">
        <v>3376</v>
      </c>
      <c r="D4889" s="27">
        <v>1881</v>
      </c>
      <c r="E4889" s="24"/>
      <c r="F4889" s="24"/>
      <c r="G4889" s="27" t="s">
        <v>36</v>
      </c>
    </row>
    <row r="4890" spans="3:7" x14ac:dyDescent="0.25">
      <c r="C4890" s="26" t="s">
        <v>3375</v>
      </c>
      <c r="D4890" s="27">
        <v>1334</v>
      </c>
      <c r="E4890" s="24"/>
      <c r="F4890" s="24"/>
      <c r="G4890" s="27" t="s">
        <v>35</v>
      </c>
    </row>
    <row r="4891" spans="3:7" x14ac:dyDescent="0.25">
      <c r="C4891" s="26" t="s">
        <v>3374</v>
      </c>
      <c r="D4891" s="27">
        <v>2704</v>
      </c>
      <c r="E4891" s="24"/>
      <c r="F4891" s="24"/>
      <c r="G4891" s="27" t="s">
        <v>34</v>
      </c>
    </row>
    <row r="4892" spans="3:7" x14ac:dyDescent="0.25">
      <c r="C4892" s="26" t="s">
        <v>3373</v>
      </c>
      <c r="D4892" s="27">
        <v>2619</v>
      </c>
      <c r="E4892" s="24"/>
      <c r="F4892" s="24"/>
      <c r="G4892" s="27" t="s">
        <v>34</v>
      </c>
    </row>
    <row r="4893" spans="3:7" x14ac:dyDescent="0.25">
      <c r="C4893" s="26" t="s">
        <v>3372</v>
      </c>
      <c r="D4893" s="27">
        <v>2737</v>
      </c>
      <c r="E4893" s="24"/>
      <c r="F4893" s="24"/>
      <c r="G4893" s="27" t="s">
        <v>34</v>
      </c>
    </row>
    <row r="4894" spans="3:7" x14ac:dyDescent="0.25">
      <c r="C4894" s="26" t="s">
        <v>3371</v>
      </c>
      <c r="D4894" s="27">
        <v>4100</v>
      </c>
      <c r="E4894" s="24"/>
      <c r="F4894" s="24"/>
      <c r="G4894" s="27" t="s">
        <v>37</v>
      </c>
    </row>
    <row r="4895" spans="3:7" x14ac:dyDescent="0.25">
      <c r="C4895" s="26" t="s">
        <v>3370</v>
      </c>
      <c r="D4895" s="27">
        <v>2541</v>
      </c>
      <c r="E4895" s="24"/>
      <c r="F4895" s="24"/>
      <c r="G4895" s="27" t="s">
        <v>34</v>
      </c>
    </row>
    <row r="4896" spans="3:7" x14ac:dyDescent="0.25">
      <c r="C4896" s="26" t="s">
        <v>3369</v>
      </c>
      <c r="D4896" s="27">
        <v>3386</v>
      </c>
      <c r="E4896" s="24"/>
      <c r="F4896" s="24"/>
      <c r="G4896" s="27" t="s">
        <v>37</v>
      </c>
    </row>
    <row r="4897" spans="3:7" x14ac:dyDescent="0.25">
      <c r="C4897" s="26" t="s">
        <v>3368</v>
      </c>
      <c r="D4897" s="27">
        <v>2569</v>
      </c>
      <c r="E4897" s="24"/>
      <c r="F4897" s="24"/>
      <c r="G4897" s="27" t="s">
        <v>34</v>
      </c>
    </row>
    <row r="4898" spans="3:7" x14ac:dyDescent="0.25">
      <c r="C4898" s="26" t="s">
        <v>3367</v>
      </c>
      <c r="D4898" s="27">
        <v>3756</v>
      </c>
      <c r="E4898" s="24"/>
      <c r="F4898" s="24"/>
      <c r="G4898" s="27" t="s">
        <v>37</v>
      </c>
    </row>
    <row r="4899" spans="3:7" x14ac:dyDescent="0.25">
      <c r="C4899" s="26" t="s">
        <v>3366</v>
      </c>
      <c r="D4899" s="27">
        <v>1945</v>
      </c>
      <c r="E4899" s="24"/>
      <c r="F4899" s="24"/>
      <c r="G4899" s="27" t="s">
        <v>36</v>
      </c>
    </row>
    <row r="4900" spans="3:7" x14ac:dyDescent="0.25">
      <c r="C4900" s="26" t="s">
        <v>3365</v>
      </c>
      <c r="D4900" s="27">
        <v>4313</v>
      </c>
      <c r="E4900" s="24"/>
      <c r="F4900" s="24"/>
      <c r="G4900" s="27" t="s">
        <v>37</v>
      </c>
    </row>
    <row r="4901" spans="3:7" x14ac:dyDescent="0.25">
      <c r="C4901" s="26" t="s">
        <v>3364</v>
      </c>
      <c r="D4901" s="27">
        <v>2594</v>
      </c>
      <c r="E4901" s="24"/>
      <c r="F4901" s="24"/>
      <c r="G4901" s="27" t="s">
        <v>34</v>
      </c>
    </row>
    <row r="4902" spans="3:7" x14ac:dyDescent="0.25">
      <c r="C4902" s="26" t="s">
        <v>3363</v>
      </c>
      <c r="D4902" s="27">
        <v>1629</v>
      </c>
      <c r="E4902" s="24"/>
      <c r="F4902" s="24"/>
      <c r="G4902" s="27" t="s">
        <v>36</v>
      </c>
    </row>
    <row r="4903" spans="3:7" x14ac:dyDescent="0.25">
      <c r="C4903" s="26" t="s">
        <v>3362</v>
      </c>
      <c r="D4903" s="27">
        <v>2252</v>
      </c>
      <c r="E4903" s="24"/>
      <c r="F4903" s="24"/>
      <c r="G4903" s="27" t="s">
        <v>34</v>
      </c>
    </row>
    <row r="4904" spans="3:7" x14ac:dyDescent="0.25">
      <c r="C4904" s="26" t="s">
        <v>3361</v>
      </c>
      <c r="D4904" s="27">
        <v>2689</v>
      </c>
      <c r="E4904" s="24"/>
      <c r="F4904" s="24"/>
      <c r="G4904" s="27" t="s">
        <v>34</v>
      </c>
    </row>
    <row r="4905" spans="3:7" x14ac:dyDescent="0.25">
      <c r="C4905" s="26" t="s">
        <v>3360</v>
      </c>
      <c r="D4905" s="27">
        <v>2604</v>
      </c>
      <c r="E4905" s="24"/>
      <c r="F4905" s="24"/>
      <c r="G4905" s="27" t="s">
        <v>34</v>
      </c>
    </row>
    <row r="4906" spans="3:7" x14ac:dyDescent="0.25">
      <c r="C4906" s="26" t="s">
        <v>3359</v>
      </c>
      <c r="D4906" s="27">
        <v>988</v>
      </c>
      <c r="E4906" s="24"/>
      <c r="F4906" s="24"/>
      <c r="G4906" s="27" t="s">
        <v>35</v>
      </c>
    </row>
    <row r="4907" spans="3:7" x14ac:dyDescent="0.25">
      <c r="C4907" s="26" t="s">
        <v>3358</v>
      </c>
      <c r="D4907" s="27">
        <v>821</v>
      </c>
      <c r="E4907" s="24"/>
      <c r="F4907" s="24"/>
      <c r="G4907" s="27" t="s">
        <v>38</v>
      </c>
    </row>
    <row r="4908" spans="3:7" x14ac:dyDescent="0.25">
      <c r="C4908" s="26" t="s">
        <v>3357</v>
      </c>
      <c r="D4908" s="27">
        <v>848</v>
      </c>
      <c r="E4908" s="24"/>
      <c r="F4908" s="24"/>
      <c r="G4908" s="27" t="s">
        <v>38</v>
      </c>
    </row>
    <row r="4909" spans="3:7" x14ac:dyDescent="0.25">
      <c r="C4909" s="26" t="s">
        <v>3356</v>
      </c>
      <c r="D4909" s="27">
        <v>2524</v>
      </c>
      <c r="E4909" s="24"/>
      <c r="F4909" s="24"/>
      <c r="G4909" s="27" t="s">
        <v>34</v>
      </c>
    </row>
    <row r="4910" spans="3:7" x14ac:dyDescent="0.25">
      <c r="C4910" s="26" t="s">
        <v>3355</v>
      </c>
      <c r="D4910" s="27">
        <v>780</v>
      </c>
      <c r="E4910" s="24"/>
      <c r="F4910" s="24"/>
      <c r="G4910" s="27" t="s">
        <v>38</v>
      </c>
    </row>
    <row r="4911" spans="3:7" x14ac:dyDescent="0.25">
      <c r="C4911" s="26" t="s">
        <v>3354</v>
      </c>
      <c r="D4911" s="27">
        <v>2187</v>
      </c>
      <c r="E4911" s="24"/>
      <c r="F4911" s="24"/>
      <c r="G4911" s="27" t="s">
        <v>34</v>
      </c>
    </row>
    <row r="4912" spans="3:7" x14ac:dyDescent="0.25">
      <c r="C4912" s="26" t="s">
        <v>3353</v>
      </c>
      <c r="D4912" s="27">
        <v>2355</v>
      </c>
      <c r="E4912" s="24"/>
      <c r="F4912" s="24"/>
      <c r="G4912" s="27" t="s">
        <v>34</v>
      </c>
    </row>
    <row r="4913" spans="3:7" x14ac:dyDescent="0.25">
      <c r="C4913" s="26" t="s">
        <v>3352</v>
      </c>
      <c r="D4913" s="27">
        <v>2825</v>
      </c>
      <c r="E4913" s="24"/>
      <c r="F4913" s="24"/>
      <c r="G4913" s="27" t="s">
        <v>34</v>
      </c>
    </row>
    <row r="4914" spans="3:7" x14ac:dyDescent="0.25">
      <c r="C4914" s="26" t="s">
        <v>3351</v>
      </c>
      <c r="D4914" s="27">
        <v>2734</v>
      </c>
      <c r="E4914" s="24"/>
      <c r="F4914" s="24"/>
      <c r="G4914" s="27" t="s">
        <v>34</v>
      </c>
    </row>
    <row r="4915" spans="3:7" x14ac:dyDescent="0.25">
      <c r="C4915" s="26" t="s">
        <v>3350</v>
      </c>
      <c r="D4915" s="27">
        <v>2447</v>
      </c>
      <c r="E4915" s="24"/>
      <c r="F4915" s="24"/>
      <c r="G4915" s="27" t="s">
        <v>34</v>
      </c>
    </row>
    <row r="4916" spans="3:7" x14ac:dyDescent="0.25">
      <c r="C4916" s="26" t="s">
        <v>3349</v>
      </c>
      <c r="D4916" s="27">
        <v>2745</v>
      </c>
      <c r="E4916" s="24"/>
      <c r="F4916" s="24"/>
      <c r="G4916" s="27" t="s">
        <v>34</v>
      </c>
    </row>
    <row r="4917" spans="3:7" x14ac:dyDescent="0.25">
      <c r="C4917" s="26" t="s">
        <v>3348</v>
      </c>
      <c r="D4917" s="27">
        <v>2404</v>
      </c>
      <c r="E4917" s="24"/>
      <c r="F4917" s="24"/>
      <c r="G4917" s="27" t="s">
        <v>34</v>
      </c>
    </row>
    <row r="4918" spans="3:7" x14ac:dyDescent="0.25">
      <c r="C4918" s="26" t="s">
        <v>3347</v>
      </c>
      <c r="D4918" s="27">
        <v>2446</v>
      </c>
      <c r="E4918" s="24"/>
      <c r="F4918" s="24">
        <v>-5</v>
      </c>
      <c r="G4918" s="27" t="s">
        <v>34</v>
      </c>
    </row>
    <row r="4919" spans="3:7" x14ac:dyDescent="0.25">
      <c r="C4919" s="26" t="s">
        <v>3346</v>
      </c>
      <c r="D4919" s="27">
        <v>2389</v>
      </c>
      <c r="E4919" s="24"/>
      <c r="F4919" s="24"/>
      <c r="G4919" s="27" t="s">
        <v>34</v>
      </c>
    </row>
    <row r="4920" spans="3:7" x14ac:dyDescent="0.25">
      <c r="C4920" s="26" t="s">
        <v>3345</v>
      </c>
      <c r="D4920" s="27">
        <v>2383</v>
      </c>
      <c r="E4920" s="24"/>
      <c r="F4920" s="24"/>
      <c r="G4920" s="27" t="s">
        <v>34</v>
      </c>
    </row>
    <row r="4921" spans="3:7" x14ac:dyDescent="0.25">
      <c r="C4921" s="26" t="s">
        <v>3344</v>
      </c>
      <c r="D4921" s="27">
        <v>1494</v>
      </c>
      <c r="E4921" s="24"/>
      <c r="F4921" s="24"/>
      <c r="G4921" s="27" t="s">
        <v>36</v>
      </c>
    </row>
    <row r="4922" spans="3:7" x14ac:dyDescent="0.25">
      <c r="C4922" s="26" t="s">
        <v>3343</v>
      </c>
      <c r="D4922" s="27">
        <v>1899</v>
      </c>
      <c r="E4922" s="24"/>
      <c r="F4922" s="24"/>
      <c r="G4922" s="27" t="s">
        <v>36</v>
      </c>
    </row>
    <row r="4923" spans="3:7" x14ac:dyDescent="0.25">
      <c r="C4923" s="26" t="s">
        <v>3342</v>
      </c>
      <c r="D4923" s="27">
        <v>1705</v>
      </c>
      <c r="E4923" s="24"/>
      <c r="F4923" s="24"/>
      <c r="G4923" s="27" t="s">
        <v>36</v>
      </c>
    </row>
    <row r="4924" spans="3:7" x14ac:dyDescent="0.25">
      <c r="C4924" s="26" t="s">
        <v>3341</v>
      </c>
      <c r="D4924" s="27">
        <v>3076</v>
      </c>
      <c r="E4924" s="24"/>
      <c r="F4924" s="24"/>
      <c r="G4924" s="27" t="s">
        <v>37</v>
      </c>
    </row>
    <row r="4925" spans="3:7" x14ac:dyDescent="0.25">
      <c r="C4925" s="26" t="s">
        <v>3340</v>
      </c>
      <c r="D4925" s="27">
        <v>2401</v>
      </c>
      <c r="E4925" s="24"/>
      <c r="F4925" s="24"/>
      <c r="G4925" s="27" t="s">
        <v>34</v>
      </c>
    </row>
    <row r="4926" spans="3:7" x14ac:dyDescent="0.25">
      <c r="C4926" s="26" t="s">
        <v>3339</v>
      </c>
      <c r="D4926" s="27">
        <v>1184</v>
      </c>
      <c r="E4926" s="24"/>
      <c r="F4926" s="24"/>
      <c r="G4926" s="27" t="s">
        <v>35</v>
      </c>
    </row>
    <row r="4927" spans="3:7" x14ac:dyDescent="0.25">
      <c r="C4927" s="26" t="s">
        <v>3338</v>
      </c>
      <c r="D4927" s="27">
        <v>2675</v>
      </c>
      <c r="E4927" s="24"/>
      <c r="F4927" s="24"/>
      <c r="G4927" s="27" t="s">
        <v>34</v>
      </c>
    </row>
    <row r="4928" spans="3:7" x14ac:dyDescent="0.25">
      <c r="C4928" s="26" t="s">
        <v>3337</v>
      </c>
      <c r="D4928" s="27">
        <v>2383</v>
      </c>
      <c r="E4928" s="24"/>
      <c r="F4928" s="24"/>
      <c r="G4928" s="27" t="s">
        <v>34</v>
      </c>
    </row>
    <row r="4929" spans="3:7" x14ac:dyDescent="0.25">
      <c r="C4929" s="26" t="s">
        <v>3336</v>
      </c>
      <c r="D4929" s="27">
        <v>968</v>
      </c>
      <c r="E4929" s="24"/>
      <c r="F4929" s="24"/>
      <c r="G4929" s="27" t="s">
        <v>35</v>
      </c>
    </row>
    <row r="4930" spans="3:7" x14ac:dyDescent="0.25">
      <c r="C4930" s="26" t="s">
        <v>3335</v>
      </c>
      <c r="D4930" s="27">
        <v>1549</v>
      </c>
      <c r="E4930" s="24"/>
      <c r="F4930" s="24"/>
      <c r="G4930" s="27" t="s">
        <v>36</v>
      </c>
    </row>
    <row r="4931" spans="3:7" x14ac:dyDescent="0.25">
      <c r="C4931" s="26" t="s">
        <v>3334</v>
      </c>
      <c r="D4931" s="27">
        <v>2416</v>
      </c>
      <c r="E4931" s="24"/>
      <c r="F4931" s="24"/>
      <c r="G4931" s="27" t="s">
        <v>34</v>
      </c>
    </row>
    <row r="4932" spans="3:7" x14ac:dyDescent="0.25">
      <c r="C4932" s="26" t="s">
        <v>3333</v>
      </c>
      <c r="D4932" s="27">
        <v>2762</v>
      </c>
      <c r="E4932" s="24"/>
      <c r="F4932" s="24"/>
      <c r="G4932" s="27" t="s">
        <v>34</v>
      </c>
    </row>
    <row r="4933" spans="3:7" x14ac:dyDescent="0.25">
      <c r="C4933" s="26" t="s">
        <v>3332</v>
      </c>
      <c r="D4933" s="27">
        <v>3191</v>
      </c>
      <c r="E4933" s="24"/>
      <c r="F4933" s="24"/>
      <c r="G4933" s="27" t="s">
        <v>37</v>
      </c>
    </row>
    <row r="4934" spans="3:7" x14ac:dyDescent="0.25">
      <c r="C4934" s="26" t="s">
        <v>3331</v>
      </c>
      <c r="D4934" s="27">
        <v>1236</v>
      </c>
      <c r="E4934" s="24"/>
      <c r="F4934" s="24"/>
      <c r="G4934" s="27" t="s">
        <v>35</v>
      </c>
    </row>
    <row r="4935" spans="3:7" x14ac:dyDescent="0.25">
      <c r="C4935" s="26" t="s">
        <v>3330</v>
      </c>
      <c r="D4935" s="27">
        <v>1953</v>
      </c>
      <c r="E4935" s="24"/>
      <c r="F4935" s="24"/>
      <c r="G4935" s="27" t="s">
        <v>36</v>
      </c>
    </row>
    <row r="4936" spans="3:7" x14ac:dyDescent="0.25">
      <c r="C4936" s="26" t="s">
        <v>3329</v>
      </c>
      <c r="D4936" s="27">
        <v>3429</v>
      </c>
      <c r="E4936" s="24"/>
      <c r="F4936" s="24"/>
      <c r="G4936" s="27" t="s">
        <v>37</v>
      </c>
    </row>
    <row r="4937" spans="3:7" x14ac:dyDescent="0.25">
      <c r="C4937" s="26" t="s">
        <v>3328</v>
      </c>
      <c r="D4937" s="27">
        <v>2410</v>
      </c>
      <c r="E4937" s="24"/>
      <c r="F4937" s="24"/>
      <c r="G4937" s="27" t="s">
        <v>34</v>
      </c>
    </row>
    <row r="4938" spans="3:7" x14ac:dyDescent="0.25">
      <c r="C4938" s="26" t="s">
        <v>3327</v>
      </c>
      <c r="D4938" s="27">
        <v>2456</v>
      </c>
      <c r="E4938" s="24"/>
      <c r="F4938" s="24"/>
      <c r="G4938" s="27" t="s">
        <v>34</v>
      </c>
    </row>
    <row r="4939" spans="3:7" x14ac:dyDescent="0.25">
      <c r="C4939" s="26" t="s">
        <v>3326</v>
      </c>
      <c r="D4939" s="27">
        <v>3186</v>
      </c>
      <c r="E4939" s="24"/>
      <c r="F4939" s="24"/>
      <c r="G4939" s="27" t="s">
        <v>37</v>
      </c>
    </row>
    <row r="4940" spans="3:7" x14ac:dyDescent="0.25">
      <c r="C4940" s="26" t="s">
        <v>3325</v>
      </c>
      <c r="D4940" s="27">
        <v>1317</v>
      </c>
      <c r="E4940" s="24"/>
      <c r="F4940" s="24"/>
      <c r="G4940" s="27" t="s">
        <v>35</v>
      </c>
    </row>
    <row r="4941" spans="3:7" x14ac:dyDescent="0.25">
      <c r="C4941" s="26" t="s">
        <v>3324</v>
      </c>
      <c r="D4941" s="27">
        <v>1162</v>
      </c>
      <c r="E4941" s="24"/>
      <c r="F4941" s="24"/>
      <c r="G4941" s="27" t="s">
        <v>35</v>
      </c>
    </row>
    <row r="4942" spans="3:7" x14ac:dyDescent="0.25">
      <c r="C4942" s="26" t="s">
        <v>3323</v>
      </c>
      <c r="D4942" s="27">
        <v>1085</v>
      </c>
      <c r="E4942" s="24"/>
      <c r="F4942" s="24"/>
      <c r="G4942" s="27" t="s">
        <v>35</v>
      </c>
    </row>
    <row r="4943" spans="3:7" x14ac:dyDescent="0.25">
      <c r="C4943" s="26" t="s">
        <v>3322</v>
      </c>
      <c r="D4943" s="27">
        <v>1877</v>
      </c>
      <c r="E4943" s="24"/>
      <c r="F4943" s="24"/>
      <c r="G4943" s="27" t="s">
        <v>36</v>
      </c>
    </row>
    <row r="4944" spans="3:7" x14ac:dyDescent="0.25">
      <c r="C4944" s="26" t="s">
        <v>3321</v>
      </c>
      <c r="D4944" s="27">
        <v>3432</v>
      </c>
      <c r="E4944" s="24"/>
      <c r="F4944" s="24"/>
      <c r="G4944" s="27" t="s">
        <v>37</v>
      </c>
    </row>
    <row r="4945" spans="3:7" x14ac:dyDescent="0.25">
      <c r="C4945" s="26" t="s">
        <v>3320</v>
      </c>
      <c r="D4945" s="27">
        <v>2016</v>
      </c>
      <c r="E4945" s="24"/>
      <c r="F4945" s="24"/>
      <c r="G4945" s="27" t="s">
        <v>36</v>
      </c>
    </row>
    <row r="4946" spans="3:7" x14ac:dyDescent="0.25">
      <c r="C4946" s="26" t="s">
        <v>3319</v>
      </c>
      <c r="D4946" s="27">
        <v>817</v>
      </c>
      <c r="E4946" s="24"/>
      <c r="F4946" s="24"/>
      <c r="G4946" s="27" t="s">
        <v>38</v>
      </c>
    </row>
    <row r="4947" spans="3:7" x14ac:dyDescent="0.25">
      <c r="C4947" s="26" t="s">
        <v>3318</v>
      </c>
      <c r="D4947" s="27">
        <v>2633</v>
      </c>
      <c r="E4947" s="24"/>
      <c r="F4947" s="24"/>
      <c r="G4947" s="27" t="s">
        <v>34</v>
      </c>
    </row>
    <row r="4948" spans="3:7" x14ac:dyDescent="0.25">
      <c r="C4948" s="26" t="s">
        <v>3317</v>
      </c>
      <c r="D4948" s="27">
        <v>1716</v>
      </c>
      <c r="E4948" s="24"/>
      <c r="F4948" s="24"/>
      <c r="G4948" s="27" t="s">
        <v>36</v>
      </c>
    </row>
    <row r="4949" spans="3:7" x14ac:dyDescent="0.25">
      <c r="C4949" s="26" t="s">
        <v>3316</v>
      </c>
      <c r="D4949" s="27">
        <v>2730</v>
      </c>
      <c r="E4949" s="24"/>
      <c r="F4949" s="24"/>
      <c r="G4949" s="27" t="s">
        <v>34</v>
      </c>
    </row>
    <row r="4950" spans="3:7" x14ac:dyDescent="0.25">
      <c r="C4950" s="26" t="s">
        <v>3315</v>
      </c>
      <c r="D4950" s="27">
        <v>2557</v>
      </c>
      <c r="E4950" s="24"/>
      <c r="F4950" s="24"/>
      <c r="G4950" s="27" t="s">
        <v>34</v>
      </c>
    </row>
    <row r="4951" spans="3:7" x14ac:dyDescent="0.25">
      <c r="C4951" s="26" t="s">
        <v>3314</v>
      </c>
      <c r="D4951" s="27">
        <v>1924</v>
      </c>
      <c r="E4951" s="24"/>
      <c r="F4951" s="24"/>
      <c r="G4951" s="27" t="s">
        <v>36</v>
      </c>
    </row>
    <row r="4952" spans="3:7" x14ac:dyDescent="0.25">
      <c r="C4952" s="26" t="s">
        <v>3313</v>
      </c>
      <c r="D4952" s="27">
        <v>1567</v>
      </c>
      <c r="E4952" s="24"/>
      <c r="F4952" s="24"/>
      <c r="G4952" s="27" t="s">
        <v>36</v>
      </c>
    </row>
    <row r="4953" spans="3:7" x14ac:dyDescent="0.25">
      <c r="C4953" s="26" t="s">
        <v>3312</v>
      </c>
      <c r="D4953" s="27">
        <v>2399</v>
      </c>
      <c r="E4953" s="24"/>
      <c r="F4953" s="24"/>
      <c r="G4953" s="27" t="s">
        <v>34</v>
      </c>
    </row>
    <row r="4954" spans="3:7" x14ac:dyDescent="0.25">
      <c r="C4954" s="26" t="s">
        <v>3311</v>
      </c>
      <c r="D4954" s="27">
        <v>2383</v>
      </c>
      <c r="E4954" s="24"/>
      <c r="F4954" s="24"/>
      <c r="G4954" s="27" t="s">
        <v>34</v>
      </c>
    </row>
    <row r="4955" spans="3:7" x14ac:dyDescent="0.25">
      <c r="C4955" s="26" t="s">
        <v>3310</v>
      </c>
      <c r="D4955" s="27">
        <v>2802</v>
      </c>
      <c r="E4955" s="24"/>
      <c r="F4955" s="24"/>
      <c r="G4955" s="27" t="s">
        <v>34</v>
      </c>
    </row>
    <row r="4956" spans="3:7" x14ac:dyDescent="0.25">
      <c r="C4956" s="26" t="s">
        <v>3309</v>
      </c>
      <c r="D4956" s="27">
        <v>2942</v>
      </c>
      <c r="E4956" s="24"/>
      <c r="F4956" s="24"/>
      <c r="G4956" s="27" t="s">
        <v>34</v>
      </c>
    </row>
    <row r="4957" spans="3:7" x14ac:dyDescent="0.25">
      <c r="C4957" s="26" t="s">
        <v>3308</v>
      </c>
      <c r="D4957" s="27">
        <v>2261</v>
      </c>
      <c r="E4957" s="24"/>
      <c r="F4957" s="24">
        <v>5</v>
      </c>
      <c r="G4957" s="27" t="s">
        <v>34</v>
      </c>
    </row>
    <row r="4958" spans="3:7" x14ac:dyDescent="0.25">
      <c r="C4958" s="26" t="s">
        <v>3307</v>
      </c>
      <c r="D4958" s="27">
        <v>1702</v>
      </c>
      <c r="E4958" s="24"/>
      <c r="F4958" s="24"/>
      <c r="G4958" s="27" t="s">
        <v>36</v>
      </c>
    </row>
    <row r="4959" spans="3:7" x14ac:dyDescent="0.25">
      <c r="C4959" s="26" t="s">
        <v>3306</v>
      </c>
      <c r="D4959" s="27">
        <v>751</v>
      </c>
      <c r="E4959" s="24"/>
      <c r="F4959" s="24"/>
      <c r="G4959" s="27" t="s">
        <v>38</v>
      </c>
    </row>
    <row r="4960" spans="3:7" x14ac:dyDescent="0.25">
      <c r="C4960" s="26" t="s">
        <v>3305</v>
      </c>
      <c r="D4960" s="27">
        <v>2141</v>
      </c>
      <c r="E4960" s="24"/>
      <c r="F4960" s="24"/>
      <c r="G4960" s="27" t="s">
        <v>34</v>
      </c>
    </row>
    <row r="4961" spans="3:7" x14ac:dyDescent="0.25">
      <c r="C4961" s="26" t="s">
        <v>3304</v>
      </c>
      <c r="D4961" s="27">
        <v>2614</v>
      </c>
      <c r="E4961" s="24"/>
      <c r="F4961" s="24"/>
      <c r="G4961" s="27" t="s">
        <v>34</v>
      </c>
    </row>
    <row r="4962" spans="3:7" x14ac:dyDescent="0.25">
      <c r="C4962" s="26" t="s">
        <v>3303</v>
      </c>
      <c r="D4962" s="27">
        <v>1984</v>
      </c>
      <c r="E4962" s="24"/>
      <c r="F4962" s="24"/>
      <c r="G4962" s="27" t="s">
        <v>36</v>
      </c>
    </row>
    <row r="4963" spans="3:7" x14ac:dyDescent="0.25">
      <c r="C4963" s="26" t="s">
        <v>3302</v>
      </c>
      <c r="D4963" s="27">
        <v>1205</v>
      </c>
      <c r="E4963" s="24"/>
      <c r="F4963" s="24"/>
      <c r="G4963" s="27" t="s">
        <v>35</v>
      </c>
    </row>
    <row r="4964" spans="3:7" x14ac:dyDescent="0.25">
      <c r="C4964" s="26" t="s">
        <v>3301</v>
      </c>
      <c r="D4964" s="27">
        <v>1898</v>
      </c>
      <c r="E4964" s="24"/>
      <c r="F4964" s="24"/>
      <c r="G4964" s="27" t="s">
        <v>36</v>
      </c>
    </row>
    <row r="4965" spans="3:7" x14ac:dyDescent="0.25">
      <c r="C4965" s="26" t="s">
        <v>3300</v>
      </c>
      <c r="D4965" s="27">
        <v>2485</v>
      </c>
      <c r="E4965" s="24"/>
      <c r="F4965" s="24"/>
      <c r="G4965" s="27" t="s">
        <v>34</v>
      </c>
    </row>
    <row r="4966" spans="3:7" x14ac:dyDescent="0.25">
      <c r="C4966" s="26" t="s">
        <v>3299</v>
      </c>
      <c r="D4966" s="27">
        <v>2328</v>
      </c>
      <c r="E4966" s="24"/>
      <c r="F4966" s="24"/>
      <c r="G4966" s="27" t="s">
        <v>34</v>
      </c>
    </row>
    <row r="4967" spans="3:7" x14ac:dyDescent="0.25">
      <c r="C4967" s="26" t="s">
        <v>3298</v>
      </c>
      <c r="D4967" s="27">
        <v>1229</v>
      </c>
      <c r="E4967" s="24"/>
      <c r="F4967" s="24"/>
      <c r="G4967" s="27" t="s">
        <v>35</v>
      </c>
    </row>
    <row r="4968" spans="3:7" x14ac:dyDescent="0.25">
      <c r="C4968" s="26" t="s">
        <v>3297</v>
      </c>
      <c r="D4968" s="27">
        <v>829</v>
      </c>
      <c r="E4968" s="24"/>
      <c r="F4968" s="24"/>
      <c r="G4968" s="27" t="s">
        <v>38</v>
      </c>
    </row>
    <row r="4969" spans="3:7" x14ac:dyDescent="0.25">
      <c r="C4969" s="26" t="s">
        <v>3296</v>
      </c>
      <c r="D4969" s="27">
        <v>2438</v>
      </c>
      <c r="E4969" s="24"/>
      <c r="F4969" s="24"/>
      <c r="G4969" s="27" t="s">
        <v>34</v>
      </c>
    </row>
    <row r="4970" spans="3:7" x14ac:dyDescent="0.25">
      <c r="C4970" s="26" t="s">
        <v>3295</v>
      </c>
      <c r="D4970" s="27">
        <v>1235</v>
      </c>
      <c r="E4970" s="24"/>
      <c r="F4970" s="24"/>
      <c r="G4970" s="27" t="s">
        <v>35</v>
      </c>
    </row>
    <row r="4971" spans="3:7" x14ac:dyDescent="0.25">
      <c r="C4971" s="26" t="s">
        <v>3294</v>
      </c>
      <c r="D4971" s="27">
        <v>1053</v>
      </c>
      <c r="E4971" s="24"/>
      <c r="F4971" s="24"/>
      <c r="G4971" s="27" t="s">
        <v>35</v>
      </c>
    </row>
    <row r="4972" spans="3:7" x14ac:dyDescent="0.25">
      <c r="C4972" s="26" t="s">
        <v>3293</v>
      </c>
      <c r="D4972" s="27">
        <v>888</v>
      </c>
      <c r="E4972" s="24"/>
      <c r="F4972" s="24"/>
      <c r="G4972" s="27" t="s">
        <v>38</v>
      </c>
    </row>
    <row r="4973" spans="3:7" x14ac:dyDescent="0.25">
      <c r="C4973" s="26" t="s">
        <v>3292</v>
      </c>
      <c r="D4973" s="27">
        <v>2283</v>
      </c>
      <c r="E4973" s="24"/>
      <c r="F4973" s="24"/>
      <c r="G4973" s="27" t="s">
        <v>34</v>
      </c>
    </row>
    <row r="4974" spans="3:7" x14ac:dyDescent="0.25">
      <c r="C4974" s="26" t="s">
        <v>3291</v>
      </c>
      <c r="D4974" s="27">
        <v>2334</v>
      </c>
      <c r="E4974" s="24"/>
      <c r="F4974" s="24"/>
      <c r="G4974" s="27" t="s">
        <v>34</v>
      </c>
    </row>
    <row r="4975" spans="3:7" x14ac:dyDescent="0.25">
      <c r="C4975" s="26" t="s">
        <v>3290</v>
      </c>
      <c r="D4975" s="27">
        <v>1435</v>
      </c>
      <c r="E4975" s="24"/>
      <c r="F4975" s="24"/>
      <c r="G4975" s="27" t="s">
        <v>36</v>
      </c>
    </row>
    <row r="4976" spans="3:7" x14ac:dyDescent="0.25">
      <c r="C4976" s="26" t="s">
        <v>3289</v>
      </c>
      <c r="D4976" s="27">
        <v>2012</v>
      </c>
      <c r="E4976" s="24"/>
      <c r="F4976" s="24"/>
      <c r="G4976" s="27" t="s">
        <v>36</v>
      </c>
    </row>
    <row r="4977" spans="3:7" x14ac:dyDescent="0.25">
      <c r="C4977" s="26" t="s">
        <v>3288</v>
      </c>
      <c r="D4977" s="27">
        <v>1868</v>
      </c>
      <c r="E4977" s="24"/>
      <c r="F4977" s="24"/>
      <c r="G4977" s="27" t="s">
        <v>36</v>
      </c>
    </row>
    <row r="4978" spans="3:7" x14ac:dyDescent="0.25">
      <c r="C4978" s="26" t="s">
        <v>3287</v>
      </c>
      <c r="D4978" s="27">
        <v>1983</v>
      </c>
      <c r="E4978" s="24"/>
      <c r="F4978" s="24"/>
      <c r="G4978" s="27" t="s">
        <v>36</v>
      </c>
    </row>
    <row r="4979" spans="3:7" x14ac:dyDescent="0.25">
      <c r="C4979" s="26" t="s">
        <v>3286</v>
      </c>
      <c r="D4979" s="27">
        <v>2383</v>
      </c>
      <c r="E4979" s="24"/>
      <c r="F4979" s="24"/>
      <c r="G4979" s="27" t="s">
        <v>34</v>
      </c>
    </row>
    <row r="4980" spans="3:7" x14ac:dyDescent="0.25">
      <c r="C4980" s="26" t="s">
        <v>3285</v>
      </c>
      <c r="D4980" s="27">
        <v>2434</v>
      </c>
      <c r="E4980" s="24"/>
      <c r="F4980" s="24"/>
      <c r="G4980" s="27" t="s">
        <v>34</v>
      </c>
    </row>
    <row r="4981" spans="3:7" x14ac:dyDescent="0.25">
      <c r="C4981" s="26" t="s">
        <v>3284</v>
      </c>
      <c r="D4981" s="27">
        <v>4512</v>
      </c>
      <c r="E4981" s="24"/>
      <c r="F4981" s="24"/>
      <c r="G4981" s="27" t="s">
        <v>37</v>
      </c>
    </row>
    <row r="4982" spans="3:7" x14ac:dyDescent="0.25">
      <c r="C4982" s="26" t="s">
        <v>3283</v>
      </c>
      <c r="D4982" s="27">
        <v>1693</v>
      </c>
      <c r="E4982" s="24"/>
      <c r="F4982" s="24"/>
      <c r="G4982" s="27" t="s">
        <v>36</v>
      </c>
    </row>
    <row r="4983" spans="3:7" x14ac:dyDescent="0.25">
      <c r="C4983" s="26" t="s">
        <v>3282</v>
      </c>
      <c r="D4983" s="27">
        <v>3297</v>
      </c>
      <c r="E4983" s="24"/>
      <c r="F4983" s="24"/>
      <c r="G4983" s="27" t="s">
        <v>37</v>
      </c>
    </row>
    <row r="4984" spans="3:7" x14ac:dyDescent="0.25">
      <c r="C4984" s="26" t="s">
        <v>3281</v>
      </c>
      <c r="D4984" s="27">
        <v>3327</v>
      </c>
      <c r="E4984" s="24"/>
      <c r="F4984" s="24"/>
      <c r="G4984" s="27" t="s">
        <v>37</v>
      </c>
    </row>
    <row r="4985" spans="3:7" x14ac:dyDescent="0.25">
      <c r="C4985" s="26" t="s">
        <v>3280</v>
      </c>
      <c r="D4985" s="27">
        <v>2618</v>
      </c>
      <c r="E4985" s="24"/>
      <c r="F4985" s="24"/>
      <c r="G4985" s="27" t="s">
        <v>34</v>
      </c>
    </row>
    <row r="4986" spans="3:7" x14ac:dyDescent="0.25">
      <c r="C4986" s="26" t="s">
        <v>3279</v>
      </c>
      <c r="D4986" s="27">
        <v>2619</v>
      </c>
      <c r="E4986" s="24"/>
      <c r="F4986" s="24"/>
      <c r="G4986" s="27" t="s">
        <v>34</v>
      </c>
    </row>
    <row r="4987" spans="3:7" x14ac:dyDescent="0.25">
      <c r="C4987" s="26" t="s">
        <v>3278</v>
      </c>
      <c r="D4987" s="27">
        <v>3921</v>
      </c>
      <c r="E4987" s="24"/>
      <c r="F4987" s="24"/>
      <c r="G4987" s="27" t="s">
        <v>37</v>
      </c>
    </row>
    <row r="4988" spans="3:7" x14ac:dyDescent="0.25">
      <c r="C4988" s="26" t="s">
        <v>3277</v>
      </c>
      <c r="D4988" s="27">
        <v>2557</v>
      </c>
      <c r="E4988" s="24"/>
      <c r="F4988" s="24"/>
      <c r="G4988" s="27" t="s">
        <v>34</v>
      </c>
    </row>
    <row r="4989" spans="3:7" x14ac:dyDescent="0.25">
      <c r="C4989" s="26" t="s">
        <v>3276</v>
      </c>
      <c r="D4989" s="27">
        <v>2669</v>
      </c>
      <c r="E4989" s="24"/>
      <c r="F4989" s="24"/>
      <c r="G4989" s="27" t="s">
        <v>34</v>
      </c>
    </row>
    <row r="4990" spans="3:7" x14ac:dyDescent="0.25">
      <c r="C4990" s="26" t="s">
        <v>3275</v>
      </c>
      <c r="D4990" s="27">
        <v>2228</v>
      </c>
      <c r="E4990" s="24"/>
      <c r="F4990" s="24"/>
      <c r="G4990" s="27" t="s">
        <v>34</v>
      </c>
    </row>
    <row r="4991" spans="3:7" x14ac:dyDescent="0.25">
      <c r="C4991" s="26" t="s">
        <v>3274</v>
      </c>
      <c r="D4991" s="27">
        <v>1725</v>
      </c>
      <c r="E4991" s="24"/>
      <c r="F4991" s="24"/>
      <c r="G4991" s="27" t="s">
        <v>36</v>
      </c>
    </row>
    <row r="4992" spans="3:7" x14ac:dyDescent="0.25">
      <c r="C4992" s="26" t="s">
        <v>3273</v>
      </c>
      <c r="D4992" s="27">
        <v>2651</v>
      </c>
      <c r="E4992" s="24"/>
      <c r="F4992" s="24"/>
      <c r="G4992" s="27" t="s">
        <v>34</v>
      </c>
    </row>
    <row r="4993" spans="3:7" x14ac:dyDescent="0.25">
      <c r="C4993" s="26" t="s">
        <v>3272</v>
      </c>
      <c r="D4993" s="27">
        <v>717</v>
      </c>
      <c r="E4993" s="24"/>
      <c r="F4993" s="24"/>
      <c r="G4993" s="27" t="s">
        <v>38</v>
      </c>
    </row>
    <row r="4994" spans="3:7" x14ac:dyDescent="0.25">
      <c r="C4994" s="26" t="s">
        <v>3271</v>
      </c>
      <c r="D4994" s="27">
        <v>2557</v>
      </c>
      <c r="E4994" s="24"/>
      <c r="F4994" s="24"/>
      <c r="G4994" s="27" t="s">
        <v>34</v>
      </c>
    </row>
    <row r="4995" spans="3:7" x14ac:dyDescent="0.25">
      <c r="C4995" s="26" t="s">
        <v>3270</v>
      </c>
      <c r="D4995" s="27">
        <v>1033</v>
      </c>
      <c r="E4995" s="24"/>
      <c r="F4995" s="24"/>
      <c r="G4995" s="27" t="s">
        <v>35</v>
      </c>
    </row>
    <row r="4996" spans="3:7" x14ac:dyDescent="0.25">
      <c r="C4996" s="26" t="s">
        <v>3269</v>
      </c>
      <c r="D4996" s="27">
        <v>1562</v>
      </c>
      <c r="E4996" s="24"/>
      <c r="F4996" s="24"/>
      <c r="G4996" s="27" t="s">
        <v>36</v>
      </c>
    </row>
    <row r="4997" spans="3:7" x14ac:dyDescent="0.25">
      <c r="C4997" s="26" t="s">
        <v>3268</v>
      </c>
      <c r="D4997" s="27">
        <v>1260</v>
      </c>
      <c r="E4997" s="24"/>
      <c r="F4997" s="24"/>
      <c r="G4997" s="27" t="s">
        <v>35</v>
      </c>
    </row>
    <row r="4998" spans="3:7" x14ac:dyDescent="0.25">
      <c r="C4998" s="26" t="s">
        <v>3267</v>
      </c>
      <c r="D4998" s="27">
        <v>2347</v>
      </c>
      <c r="E4998" s="24"/>
      <c r="F4998" s="24"/>
      <c r="G4998" s="27" t="s">
        <v>34</v>
      </c>
    </row>
    <row r="4999" spans="3:7" x14ac:dyDescent="0.25">
      <c r="C4999" s="26" t="s">
        <v>3266</v>
      </c>
      <c r="D4999" s="27">
        <v>2603</v>
      </c>
      <c r="E4999" s="24"/>
      <c r="F4999" s="24"/>
      <c r="G4999" s="27" t="s">
        <v>34</v>
      </c>
    </row>
    <row r="5000" spans="3:7" x14ac:dyDescent="0.25">
      <c r="C5000" s="26" t="s">
        <v>3265</v>
      </c>
      <c r="D5000" s="27">
        <v>1086</v>
      </c>
      <c r="E5000" s="24"/>
      <c r="F5000" s="24"/>
      <c r="G5000" s="27" t="s">
        <v>35</v>
      </c>
    </row>
    <row r="5001" spans="3:7" x14ac:dyDescent="0.25">
      <c r="C5001" s="26" t="s">
        <v>3264</v>
      </c>
      <c r="D5001" s="27">
        <v>2541</v>
      </c>
      <c r="E5001" s="24"/>
      <c r="F5001" s="24"/>
      <c r="G5001" s="27" t="s">
        <v>34</v>
      </c>
    </row>
    <row r="5002" spans="3:7" x14ac:dyDescent="0.25">
      <c r="C5002" s="26" t="s">
        <v>3263</v>
      </c>
      <c r="D5002" s="27">
        <v>3330</v>
      </c>
      <c r="E5002" s="24"/>
      <c r="F5002" s="24"/>
      <c r="G5002" s="27" t="s">
        <v>37</v>
      </c>
    </row>
    <row r="5003" spans="3:7" x14ac:dyDescent="0.25">
      <c r="C5003" s="26" t="s">
        <v>3262</v>
      </c>
      <c r="D5003" s="27">
        <v>2655</v>
      </c>
      <c r="E5003" s="24"/>
      <c r="F5003" s="24"/>
      <c r="G5003" s="27" t="s">
        <v>34</v>
      </c>
    </row>
    <row r="5004" spans="3:7" x14ac:dyDescent="0.25">
      <c r="C5004" s="26" t="s">
        <v>3261</v>
      </c>
      <c r="D5004" s="27">
        <v>2638</v>
      </c>
      <c r="E5004" s="24"/>
      <c r="F5004" s="24"/>
      <c r="G5004" s="27" t="s">
        <v>34</v>
      </c>
    </row>
    <row r="5005" spans="3:7" x14ac:dyDescent="0.25">
      <c r="C5005" s="26" t="s">
        <v>3260</v>
      </c>
      <c r="D5005" s="27">
        <v>2394</v>
      </c>
      <c r="E5005" s="24"/>
      <c r="F5005" s="24"/>
      <c r="G5005" s="27" t="s">
        <v>34</v>
      </c>
    </row>
    <row r="5006" spans="3:7" x14ac:dyDescent="0.25">
      <c r="C5006" s="26" t="s">
        <v>3259</v>
      </c>
      <c r="D5006" s="27">
        <v>1166</v>
      </c>
      <c r="E5006" s="24"/>
      <c r="F5006" s="24"/>
      <c r="G5006" s="27" t="s">
        <v>35</v>
      </c>
    </row>
    <row r="5007" spans="3:7" x14ac:dyDescent="0.25">
      <c r="C5007" s="26" t="s">
        <v>3258</v>
      </c>
      <c r="D5007" s="27">
        <v>2882</v>
      </c>
      <c r="E5007" s="24"/>
      <c r="F5007" s="24"/>
      <c r="G5007" s="27" t="s">
        <v>34</v>
      </c>
    </row>
    <row r="5008" spans="3:7" x14ac:dyDescent="0.25">
      <c r="C5008" s="26" t="s">
        <v>3257</v>
      </c>
      <c r="D5008" s="27">
        <v>952</v>
      </c>
      <c r="E5008" s="24"/>
      <c r="F5008" s="24"/>
      <c r="G5008" s="27" t="s">
        <v>35</v>
      </c>
    </row>
    <row r="5009" spans="3:7" x14ac:dyDescent="0.25">
      <c r="C5009" s="26" t="s">
        <v>3256</v>
      </c>
      <c r="D5009" s="27">
        <v>3034</v>
      </c>
      <c r="E5009" s="24"/>
      <c r="F5009" s="24">
        <v>-5</v>
      </c>
      <c r="G5009" s="27" t="s">
        <v>37</v>
      </c>
    </row>
    <row r="5010" spans="3:7" x14ac:dyDescent="0.25">
      <c r="C5010" s="26" t="s">
        <v>3255</v>
      </c>
      <c r="D5010" s="27">
        <v>2502</v>
      </c>
      <c r="E5010" s="24"/>
      <c r="F5010" s="24"/>
      <c r="G5010" s="27" t="s">
        <v>34</v>
      </c>
    </row>
    <row r="5011" spans="3:7" x14ac:dyDescent="0.25">
      <c r="C5011" s="26" t="s">
        <v>3254</v>
      </c>
      <c r="D5011" s="27">
        <v>2662</v>
      </c>
      <c r="E5011" s="24"/>
      <c r="F5011" s="24"/>
      <c r="G5011" s="27" t="s">
        <v>34</v>
      </c>
    </row>
    <row r="5012" spans="3:7" x14ac:dyDescent="0.25">
      <c r="C5012" s="26" t="s">
        <v>3253</v>
      </c>
      <c r="D5012" s="27">
        <v>3109</v>
      </c>
      <c r="E5012" s="24"/>
      <c r="F5012" s="24"/>
      <c r="G5012" s="27" t="s">
        <v>37</v>
      </c>
    </row>
    <row r="5013" spans="3:7" x14ac:dyDescent="0.25">
      <c r="C5013" s="26" t="s">
        <v>3252</v>
      </c>
      <c r="D5013" s="27">
        <v>2112</v>
      </c>
      <c r="E5013" s="24"/>
      <c r="F5013" s="24"/>
      <c r="G5013" s="27" t="s">
        <v>34</v>
      </c>
    </row>
    <row r="5014" spans="3:7" x14ac:dyDescent="0.25">
      <c r="C5014" s="26" t="s">
        <v>3251</v>
      </c>
      <c r="D5014" s="27">
        <v>2641</v>
      </c>
      <c r="E5014" s="24"/>
      <c r="F5014" s="24"/>
      <c r="G5014" s="27" t="s">
        <v>34</v>
      </c>
    </row>
    <row r="5015" spans="3:7" x14ac:dyDescent="0.25">
      <c r="C5015" s="26" t="s">
        <v>3250</v>
      </c>
      <c r="D5015" s="27">
        <v>2167</v>
      </c>
      <c r="E5015" s="24"/>
      <c r="F5015" s="24"/>
      <c r="G5015" s="27" t="s">
        <v>34</v>
      </c>
    </row>
    <row r="5016" spans="3:7" x14ac:dyDescent="0.25">
      <c r="C5016" s="26" t="s">
        <v>3249</v>
      </c>
      <c r="D5016" s="27">
        <v>2989</v>
      </c>
      <c r="E5016" s="24"/>
      <c r="F5016" s="24"/>
      <c r="G5016" s="27" t="s">
        <v>34</v>
      </c>
    </row>
    <row r="5017" spans="3:7" x14ac:dyDescent="0.25">
      <c r="C5017" s="26" t="s">
        <v>3248</v>
      </c>
      <c r="D5017" s="27">
        <v>1236</v>
      </c>
      <c r="E5017" s="24"/>
      <c r="F5017" s="24"/>
      <c r="G5017" s="27" t="s">
        <v>35</v>
      </c>
    </row>
    <row r="5018" spans="3:7" x14ac:dyDescent="0.25">
      <c r="C5018" s="26" t="s">
        <v>3247</v>
      </c>
      <c r="D5018" s="27">
        <v>796</v>
      </c>
      <c r="E5018" s="24"/>
      <c r="F5018" s="24"/>
      <c r="G5018" s="27" t="s">
        <v>38</v>
      </c>
    </row>
    <row r="5019" spans="3:7" x14ac:dyDescent="0.25">
      <c r="C5019" s="26" t="s">
        <v>3246</v>
      </c>
      <c r="D5019" s="27">
        <v>2739</v>
      </c>
      <c r="E5019" s="24"/>
      <c r="F5019" s="24"/>
      <c r="G5019" s="27" t="s">
        <v>34</v>
      </c>
    </row>
    <row r="5020" spans="3:7" x14ac:dyDescent="0.25">
      <c r="C5020" s="26" t="s">
        <v>3245</v>
      </c>
      <c r="D5020" s="27">
        <v>3139</v>
      </c>
      <c r="E5020" s="24"/>
      <c r="F5020" s="24"/>
      <c r="G5020" s="27" t="s">
        <v>37</v>
      </c>
    </row>
    <row r="5021" spans="3:7" x14ac:dyDescent="0.25">
      <c r="C5021" s="26" t="s">
        <v>3244</v>
      </c>
      <c r="D5021" s="27">
        <v>2333</v>
      </c>
      <c r="E5021" s="24"/>
      <c r="F5021" s="24"/>
      <c r="G5021" s="27" t="s">
        <v>34</v>
      </c>
    </row>
    <row r="5022" spans="3:7" x14ac:dyDescent="0.25">
      <c r="C5022" s="26" t="s">
        <v>3243</v>
      </c>
      <c r="D5022" s="27">
        <v>2551</v>
      </c>
      <c r="E5022" s="24"/>
      <c r="F5022" s="24"/>
      <c r="G5022" s="27" t="s">
        <v>34</v>
      </c>
    </row>
    <row r="5023" spans="3:7" x14ac:dyDescent="0.25">
      <c r="C5023" s="26" t="s">
        <v>3242</v>
      </c>
      <c r="D5023" s="27">
        <v>3608</v>
      </c>
      <c r="E5023" s="24"/>
      <c r="F5023" s="24"/>
      <c r="G5023" s="27" t="s">
        <v>37</v>
      </c>
    </row>
    <row r="5024" spans="3:7" x14ac:dyDescent="0.25">
      <c r="C5024" s="26" t="s">
        <v>3241</v>
      </c>
      <c r="D5024" s="27">
        <v>2751</v>
      </c>
      <c r="E5024" s="24"/>
      <c r="F5024" s="24"/>
      <c r="G5024" s="27" t="s">
        <v>34</v>
      </c>
    </row>
    <row r="5025" spans="3:7" x14ac:dyDescent="0.25">
      <c r="C5025" s="26" t="s">
        <v>3240</v>
      </c>
      <c r="D5025" s="27">
        <v>2084</v>
      </c>
      <c r="E5025" s="24"/>
      <c r="F5025" s="24"/>
      <c r="G5025" s="27" t="s">
        <v>36</v>
      </c>
    </row>
    <row r="5026" spans="3:7" x14ac:dyDescent="0.25">
      <c r="C5026" s="26" t="s">
        <v>3239</v>
      </c>
      <c r="D5026" s="27">
        <v>2510</v>
      </c>
      <c r="E5026" s="24"/>
      <c r="F5026" s="24"/>
      <c r="G5026" s="27" t="s">
        <v>34</v>
      </c>
    </row>
    <row r="5027" spans="3:7" x14ac:dyDescent="0.25">
      <c r="C5027" s="26" t="s">
        <v>3238</v>
      </c>
      <c r="D5027" s="27">
        <v>1878</v>
      </c>
      <c r="E5027" s="24"/>
      <c r="F5027" s="24"/>
      <c r="G5027" s="27" t="s">
        <v>36</v>
      </c>
    </row>
    <row r="5028" spans="3:7" x14ac:dyDescent="0.25">
      <c r="C5028" s="26" t="s">
        <v>3237</v>
      </c>
      <c r="D5028" s="27">
        <v>1176</v>
      </c>
      <c r="E5028" s="24"/>
      <c r="F5028" s="24"/>
      <c r="G5028" s="27" t="s">
        <v>35</v>
      </c>
    </row>
    <row r="5029" spans="3:7" x14ac:dyDescent="0.25">
      <c r="C5029" s="26" t="s">
        <v>3236</v>
      </c>
      <c r="D5029" s="27">
        <v>2609</v>
      </c>
      <c r="E5029" s="24"/>
      <c r="F5029" s="24"/>
      <c r="G5029" s="27" t="s">
        <v>34</v>
      </c>
    </row>
    <row r="5030" spans="3:7" x14ac:dyDescent="0.25">
      <c r="C5030" s="26" t="s">
        <v>3235</v>
      </c>
      <c r="D5030" s="27">
        <v>2731</v>
      </c>
      <c r="E5030" s="24"/>
      <c r="F5030" s="24"/>
      <c r="G5030" s="27" t="s">
        <v>34</v>
      </c>
    </row>
    <row r="5031" spans="3:7" x14ac:dyDescent="0.25">
      <c r="C5031" s="26" t="s">
        <v>3234</v>
      </c>
      <c r="D5031" s="27">
        <v>2980</v>
      </c>
      <c r="E5031" s="24"/>
      <c r="F5031" s="24"/>
      <c r="G5031" s="27" t="s">
        <v>34</v>
      </c>
    </row>
    <row r="5032" spans="3:7" x14ac:dyDescent="0.25">
      <c r="C5032" s="26" t="s">
        <v>3233</v>
      </c>
      <c r="D5032" s="27">
        <v>2062</v>
      </c>
      <c r="E5032" s="24"/>
      <c r="F5032" s="24"/>
      <c r="G5032" s="27" t="s">
        <v>36</v>
      </c>
    </row>
    <row r="5033" spans="3:7" x14ac:dyDescent="0.25">
      <c r="C5033" s="26" t="s">
        <v>3232</v>
      </c>
      <c r="D5033" s="27">
        <v>1087</v>
      </c>
      <c r="E5033" s="24"/>
      <c r="F5033" s="24"/>
      <c r="G5033" s="27" t="s">
        <v>35</v>
      </c>
    </row>
    <row r="5034" spans="3:7" x14ac:dyDescent="0.25">
      <c r="C5034" s="26" t="s">
        <v>3231</v>
      </c>
      <c r="D5034" s="27">
        <v>2151</v>
      </c>
      <c r="E5034" s="24"/>
      <c r="F5034" s="24"/>
      <c r="G5034" s="27" t="s">
        <v>34</v>
      </c>
    </row>
    <row r="5035" spans="3:7" x14ac:dyDescent="0.25">
      <c r="C5035" s="26" t="s">
        <v>3230</v>
      </c>
      <c r="D5035" s="27">
        <v>1921</v>
      </c>
      <c r="E5035" s="24"/>
      <c r="F5035" s="24"/>
      <c r="G5035" s="27" t="s">
        <v>36</v>
      </c>
    </row>
    <row r="5036" spans="3:7" x14ac:dyDescent="0.25">
      <c r="C5036" s="26" t="s">
        <v>3229</v>
      </c>
      <c r="D5036" s="27">
        <v>2133</v>
      </c>
      <c r="E5036" s="24"/>
      <c r="F5036" s="24"/>
      <c r="G5036" s="27" t="s">
        <v>34</v>
      </c>
    </row>
    <row r="5037" spans="3:7" x14ac:dyDescent="0.25">
      <c r="C5037" s="26" t="s">
        <v>3228</v>
      </c>
      <c r="D5037" s="27">
        <v>2394</v>
      </c>
      <c r="E5037" s="24"/>
      <c r="F5037" s="24"/>
      <c r="G5037" s="27" t="s">
        <v>34</v>
      </c>
    </row>
    <row r="5038" spans="3:7" x14ac:dyDescent="0.25">
      <c r="C5038" s="26" t="s">
        <v>3227</v>
      </c>
      <c r="D5038" s="27">
        <v>895</v>
      </c>
      <c r="E5038" s="24"/>
      <c r="F5038" s="24"/>
      <c r="G5038" s="27" t="s">
        <v>38</v>
      </c>
    </row>
    <row r="5039" spans="3:7" x14ac:dyDescent="0.25">
      <c r="C5039" s="26" t="s">
        <v>3226</v>
      </c>
      <c r="D5039" s="27">
        <v>1097</v>
      </c>
      <c r="E5039" s="24"/>
      <c r="F5039" s="24"/>
      <c r="G5039" s="27" t="s">
        <v>35</v>
      </c>
    </row>
    <row r="5040" spans="3:7" x14ac:dyDescent="0.25">
      <c r="C5040" s="26" t="s">
        <v>3225</v>
      </c>
      <c r="D5040" s="27">
        <v>1380</v>
      </c>
      <c r="E5040" s="24"/>
      <c r="F5040" s="24"/>
      <c r="G5040" s="27" t="s">
        <v>35</v>
      </c>
    </row>
    <row r="5041" spans="3:7" x14ac:dyDescent="0.25">
      <c r="C5041" s="26" t="s">
        <v>3224</v>
      </c>
      <c r="D5041" s="27">
        <v>3510</v>
      </c>
      <c r="E5041" s="24"/>
      <c r="F5041" s="24"/>
      <c r="G5041" s="27" t="s">
        <v>37</v>
      </c>
    </row>
    <row r="5042" spans="3:7" x14ac:dyDescent="0.25">
      <c r="C5042" s="26" t="s">
        <v>3223</v>
      </c>
      <c r="D5042" s="27">
        <v>1136</v>
      </c>
      <c r="E5042" s="24"/>
      <c r="F5042" s="24"/>
      <c r="G5042" s="27" t="s">
        <v>35</v>
      </c>
    </row>
    <row r="5043" spans="3:7" x14ac:dyDescent="0.25">
      <c r="C5043" s="26" t="s">
        <v>3222</v>
      </c>
      <c r="D5043" s="27">
        <v>1335</v>
      </c>
      <c r="E5043" s="24"/>
      <c r="F5043" s="24"/>
      <c r="G5043" s="27" t="s">
        <v>35</v>
      </c>
    </row>
    <row r="5044" spans="3:7" x14ac:dyDescent="0.25">
      <c r="C5044" s="26" t="s">
        <v>3221</v>
      </c>
      <c r="D5044" s="27">
        <v>2557</v>
      </c>
      <c r="E5044" s="24"/>
      <c r="F5044" s="24"/>
      <c r="G5044" s="27" t="s">
        <v>34</v>
      </c>
    </row>
    <row r="5045" spans="3:7" x14ac:dyDescent="0.25">
      <c r="C5045" s="26" t="s">
        <v>3220</v>
      </c>
      <c r="D5045" s="27">
        <v>1653</v>
      </c>
      <c r="E5045" s="24"/>
      <c r="F5045" s="24"/>
      <c r="G5045" s="27" t="s">
        <v>36</v>
      </c>
    </row>
    <row r="5046" spans="3:7" x14ac:dyDescent="0.25">
      <c r="C5046" s="26" t="s">
        <v>3219</v>
      </c>
      <c r="D5046" s="27">
        <v>2898</v>
      </c>
      <c r="E5046" s="24"/>
      <c r="F5046" s="24">
        <v>-5</v>
      </c>
      <c r="G5046" s="27" t="s">
        <v>34</v>
      </c>
    </row>
    <row r="5047" spans="3:7" x14ac:dyDescent="0.25">
      <c r="C5047" s="26" t="s">
        <v>3218</v>
      </c>
      <c r="D5047" s="27">
        <v>2623</v>
      </c>
      <c r="E5047" s="24"/>
      <c r="F5047" s="24"/>
      <c r="G5047" s="27" t="s">
        <v>34</v>
      </c>
    </row>
    <row r="5048" spans="3:7" x14ac:dyDescent="0.25">
      <c r="C5048" s="26" t="s">
        <v>3217</v>
      </c>
      <c r="D5048" s="27">
        <v>2245</v>
      </c>
      <c r="E5048" s="24"/>
      <c r="F5048" s="24"/>
      <c r="G5048" s="27" t="s">
        <v>34</v>
      </c>
    </row>
    <row r="5049" spans="3:7" x14ac:dyDescent="0.25">
      <c r="C5049" s="26" t="s">
        <v>3216</v>
      </c>
      <c r="D5049" s="27">
        <v>2751</v>
      </c>
      <c r="E5049" s="24"/>
      <c r="F5049" s="24"/>
      <c r="G5049" s="27" t="s">
        <v>34</v>
      </c>
    </row>
    <row r="5050" spans="3:7" x14ac:dyDescent="0.25">
      <c r="C5050" s="26" t="s">
        <v>3215</v>
      </c>
      <c r="D5050" s="27">
        <v>2479</v>
      </c>
      <c r="E5050" s="24"/>
      <c r="F5050" s="24"/>
      <c r="G5050" s="27" t="s">
        <v>34</v>
      </c>
    </row>
    <row r="5051" spans="3:7" x14ac:dyDescent="0.25">
      <c r="C5051" s="26" t="s">
        <v>3214</v>
      </c>
      <c r="D5051" s="27">
        <v>3348</v>
      </c>
      <c r="E5051" s="24"/>
      <c r="F5051" s="24"/>
      <c r="G5051" s="27" t="s">
        <v>37</v>
      </c>
    </row>
    <row r="5052" spans="3:7" x14ac:dyDescent="0.25">
      <c r="C5052" s="26" t="s">
        <v>3213</v>
      </c>
      <c r="D5052" s="27">
        <v>1511</v>
      </c>
      <c r="E5052" s="24"/>
      <c r="F5052" s="24"/>
      <c r="G5052" s="27" t="s">
        <v>36</v>
      </c>
    </row>
    <row r="5053" spans="3:7" x14ac:dyDescent="0.25">
      <c r="C5053" s="26" t="s">
        <v>3212</v>
      </c>
      <c r="D5053" s="27">
        <v>1772</v>
      </c>
      <c r="E5053" s="24"/>
      <c r="F5053" s="24"/>
      <c r="G5053" s="27" t="s">
        <v>36</v>
      </c>
    </row>
    <row r="5054" spans="3:7" x14ac:dyDescent="0.25">
      <c r="C5054" s="26" t="s">
        <v>3211</v>
      </c>
      <c r="D5054" s="27">
        <v>3209</v>
      </c>
      <c r="E5054" s="24"/>
      <c r="F5054" s="24"/>
      <c r="G5054" s="27" t="s">
        <v>37</v>
      </c>
    </row>
    <row r="5055" spans="3:7" x14ac:dyDescent="0.25">
      <c r="C5055" s="26" t="s">
        <v>3210</v>
      </c>
      <c r="D5055" s="27">
        <v>2657</v>
      </c>
      <c r="E5055" s="24"/>
      <c r="F5055" s="24"/>
      <c r="G5055" s="27" t="s">
        <v>34</v>
      </c>
    </row>
    <row r="5056" spans="3:7" x14ac:dyDescent="0.25">
      <c r="C5056" s="26" t="s">
        <v>3209</v>
      </c>
      <c r="D5056" s="27">
        <v>2964</v>
      </c>
      <c r="E5056" s="24"/>
      <c r="F5056" s="24"/>
      <c r="G5056" s="27" t="s">
        <v>34</v>
      </c>
    </row>
    <row r="5057" spans="3:7" x14ac:dyDescent="0.25">
      <c r="C5057" s="26" t="s">
        <v>3208</v>
      </c>
      <c r="D5057" s="27">
        <v>3070</v>
      </c>
      <c r="E5057" s="24"/>
      <c r="F5057" s="24"/>
      <c r="G5057" s="27" t="s">
        <v>37</v>
      </c>
    </row>
    <row r="5058" spans="3:7" x14ac:dyDescent="0.25">
      <c r="C5058" s="26" t="s">
        <v>3207</v>
      </c>
      <c r="D5058" s="27">
        <v>1986</v>
      </c>
      <c r="E5058" s="24"/>
      <c r="F5058" s="24"/>
      <c r="G5058" s="27" t="s">
        <v>36</v>
      </c>
    </row>
    <row r="5059" spans="3:7" x14ac:dyDescent="0.25">
      <c r="C5059" s="26" t="s">
        <v>3206</v>
      </c>
      <c r="D5059" s="27">
        <v>1568</v>
      </c>
      <c r="E5059" s="24"/>
      <c r="F5059" s="24"/>
      <c r="G5059" s="27" t="s">
        <v>36</v>
      </c>
    </row>
    <row r="5060" spans="3:7" x14ac:dyDescent="0.25">
      <c r="C5060" s="26" t="s">
        <v>3205</v>
      </c>
      <c r="D5060" s="27">
        <v>1645</v>
      </c>
      <c r="E5060" s="24"/>
      <c r="F5060" s="24"/>
      <c r="G5060" s="27" t="s">
        <v>36</v>
      </c>
    </row>
    <row r="5061" spans="3:7" x14ac:dyDescent="0.25">
      <c r="C5061" s="26" t="s">
        <v>3204</v>
      </c>
      <c r="D5061" s="27">
        <v>3151</v>
      </c>
      <c r="E5061" s="24"/>
      <c r="F5061" s="24"/>
      <c r="G5061" s="27" t="s">
        <v>37</v>
      </c>
    </row>
    <row r="5062" spans="3:7" x14ac:dyDescent="0.25">
      <c r="C5062" s="26" t="s">
        <v>3203</v>
      </c>
      <c r="D5062" s="27">
        <v>2973</v>
      </c>
      <c r="E5062" s="24"/>
      <c r="F5062" s="24"/>
      <c r="G5062" s="27" t="s">
        <v>34</v>
      </c>
    </row>
    <row r="5063" spans="3:7" x14ac:dyDescent="0.25">
      <c r="C5063" s="26" t="s">
        <v>3202</v>
      </c>
      <c r="D5063" s="27">
        <v>2638</v>
      </c>
      <c r="E5063" s="24"/>
      <c r="F5063" s="24"/>
      <c r="G5063" s="27" t="s">
        <v>34</v>
      </c>
    </row>
    <row r="5064" spans="3:7" x14ac:dyDescent="0.25">
      <c r="C5064" s="26" t="s">
        <v>3201</v>
      </c>
      <c r="D5064" s="27">
        <v>3535</v>
      </c>
      <c r="E5064" s="24"/>
      <c r="F5064" s="24"/>
      <c r="G5064" s="27" t="s">
        <v>37</v>
      </c>
    </row>
    <row r="5065" spans="3:7" x14ac:dyDescent="0.25">
      <c r="C5065" s="26" t="s">
        <v>3200</v>
      </c>
      <c r="D5065" s="27">
        <v>1963</v>
      </c>
      <c r="E5065" s="24"/>
      <c r="F5065" s="24"/>
      <c r="G5065" s="27" t="s">
        <v>36</v>
      </c>
    </row>
    <row r="5066" spans="3:7" x14ac:dyDescent="0.25">
      <c r="C5066" s="26" t="s">
        <v>3199</v>
      </c>
      <c r="D5066" s="27">
        <v>2551</v>
      </c>
      <c r="E5066" s="24"/>
      <c r="F5066" s="24"/>
      <c r="G5066" s="27" t="s">
        <v>34</v>
      </c>
    </row>
    <row r="5067" spans="3:7" x14ac:dyDescent="0.25">
      <c r="C5067" s="26" t="s">
        <v>3198</v>
      </c>
      <c r="D5067" s="27">
        <v>2993</v>
      </c>
      <c r="E5067" s="24"/>
      <c r="F5067" s="24"/>
      <c r="G5067" s="27" t="s">
        <v>34</v>
      </c>
    </row>
    <row r="5068" spans="3:7" x14ac:dyDescent="0.25">
      <c r="C5068" s="26" t="s">
        <v>3198</v>
      </c>
      <c r="D5068" s="27">
        <v>2504</v>
      </c>
      <c r="E5068" s="24"/>
      <c r="F5068" s="24"/>
      <c r="G5068" s="27" t="s">
        <v>34</v>
      </c>
    </row>
    <row r="5069" spans="3:7" x14ac:dyDescent="0.25">
      <c r="C5069" s="26" t="s">
        <v>3197</v>
      </c>
      <c r="D5069" s="27">
        <v>2411</v>
      </c>
      <c r="E5069" s="24"/>
      <c r="F5069" s="24"/>
      <c r="G5069" s="27" t="s">
        <v>34</v>
      </c>
    </row>
    <row r="5070" spans="3:7" x14ac:dyDescent="0.25">
      <c r="C5070" s="26" t="s">
        <v>3196</v>
      </c>
      <c r="D5070" s="27">
        <v>2879</v>
      </c>
      <c r="E5070" s="24"/>
      <c r="F5070" s="24"/>
      <c r="G5070" s="27" t="s">
        <v>34</v>
      </c>
    </row>
    <row r="5071" spans="3:7" x14ac:dyDescent="0.25">
      <c r="C5071" s="26" t="s">
        <v>3195</v>
      </c>
      <c r="D5071" s="27">
        <v>4221</v>
      </c>
      <c r="E5071" s="24"/>
      <c r="F5071" s="24"/>
      <c r="G5071" s="27" t="s">
        <v>37</v>
      </c>
    </row>
    <row r="5072" spans="3:7" x14ac:dyDescent="0.25">
      <c r="C5072" s="26" t="s">
        <v>3194</v>
      </c>
      <c r="D5072" s="27">
        <v>2238</v>
      </c>
      <c r="E5072" s="24"/>
      <c r="F5072" s="24"/>
      <c r="G5072" s="27" t="s">
        <v>34</v>
      </c>
    </row>
    <row r="5073" spans="3:7" x14ac:dyDescent="0.25">
      <c r="C5073" s="26" t="s">
        <v>3193</v>
      </c>
      <c r="D5073" s="27">
        <v>2701</v>
      </c>
      <c r="E5073" s="24"/>
      <c r="F5073" s="24"/>
      <c r="G5073" s="27" t="s">
        <v>34</v>
      </c>
    </row>
    <row r="5074" spans="3:7" x14ac:dyDescent="0.25">
      <c r="C5074" s="26" t="s">
        <v>3192</v>
      </c>
      <c r="D5074" s="27">
        <v>2982</v>
      </c>
      <c r="E5074" s="24"/>
      <c r="F5074" s="24"/>
      <c r="G5074" s="27" t="s">
        <v>34</v>
      </c>
    </row>
    <row r="5075" spans="3:7" x14ac:dyDescent="0.25">
      <c r="C5075" s="26" t="s">
        <v>3191</v>
      </c>
      <c r="D5075" s="27">
        <v>1518</v>
      </c>
      <c r="E5075" s="24"/>
      <c r="F5075" s="24"/>
      <c r="G5075" s="27" t="s">
        <v>36</v>
      </c>
    </row>
    <row r="5076" spans="3:7" x14ac:dyDescent="0.25">
      <c r="C5076" s="26" t="s">
        <v>3190</v>
      </c>
      <c r="D5076" s="27">
        <v>3135</v>
      </c>
      <c r="E5076" s="24"/>
      <c r="F5076" s="24"/>
      <c r="G5076" s="27" t="s">
        <v>37</v>
      </c>
    </row>
    <row r="5077" spans="3:7" x14ac:dyDescent="0.25">
      <c r="C5077" s="26" t="s">
        <v>3189</v>
      </c>
      <c r="D5077" s="27">
        <v>3834</v>
      </c>
      <c r="E5077" s="24"/>
      <c r="F5077" s="24"/>
      <c r="G5077" s="27" t="s">
        <v>37</v>
      </c>
    </row>
    <row r="5078" spans="3:7" x14ac:dyDescent="0.25">
      <c r="C5078" s="26" t="s">
        <v>3188</v>
      </c>
      <c r="D5078" s="27">
        <v>3408</v>
      </c>
      <c r="E5078" s="24"/>
      <c r="F5078" s="24"/>
      <c r="G5078" s="27" t="s">
        <v>37</v>
      </c>
    </row>
    <row r="5079" spans="3:7" x14ac:dyDescent="0.25">
      <c r="C5079" s="26" t="s">
        <v>3187</v>
      </c>
      <c r="D5079" s="27">
        <v>2704</v>
      </c>
      <c r="E5079" s="24"/>
      <c r="F5079" s="24"/>
      <c r="G5079" s="27" t="s">
        <v>34</v>
      </c>
    </row>
    <row r="5080" spans="3:7" x14ac:dyDescent="0.25">
      <c r="C5080" s="26" t="s">
        <v>3186</v>
      </c>
      <c r="D5080" s="27">
        <v>1914</v>
      </c>
      <c r="E5080" s="24"/>
      <c r="F5080" s="24"/>
      <c r="G5080" s="27" t="s">
        <v>36</v>
      </c>
    </row>
    <row r="5081" spans="3:7" x14ac:dyDescent="0.25">
      <c r="C5081" s="26" t="s">
        <v>3185</v>
      </c>
      <c r="D5081" s="27">
        <v>2377</v>
      </c>
      <c r="E5081" s="24"/>
      <c r="F5081" s="24"/>
      <c r="G5081" s="27" t="s">
        <v>34</v>
      </c>
    </row>
    <row r="5082" spans="3:7" x14ac:dyDescent="0.25">
      <c r="C5082" s="26" t="s">
        <v>3184</v>
      </c>
      <c r="D5082" s="27">
        <v>2081</v>
      </c>
      <c r="E5082" s="24"/>
      <c r="F5082" s="24"/>
      <c r="G5082" s="27" t="s">
        <v>36</v>
      </c>
    </row>
    <row r="5083" spans="3:7" x14ac:dyDescent="0.25">
      <c r="C5083" s="26" t="s">
        <v>3183</v>
      </c>
      <c r="D5083" s="27">
        <v>2581</v>
      </c>
      <c r="E5083" s="24"/>
      <c r="F5083" s="24"/>
      <c r="G5083" s="27" t="s">
        <v>34</v>
      </c>
    </row>
    <row r="5084" spans="3:7" x14ac:dyDescent="0.25">
      <c r="C5084" s="26" t="s">
        <v>3182</v>
      </c>
      <c r="D5084" s="27">
        <v>1841</v>
      </c>
      <c r="E5084" s="24"/>
      <c r="F5084" s="24"/>
      <c r="G5084" s="27" t="s">
        <v>36</v>
      </c>
    </row>
    <row r="5085" spans="3:7" x14ac:dyDescent="0.25">
      <c r="C5085" s="26" t="s">
        <v>3181</v>
      </c>
      <c r="D5085" s="27">
        <v>2200</v>
      </c>
      <c r="E5085" s="24"/>
      <c r="F5085" s="24"/>
      <c r="G5085" s="27" t="s">
        <v>34</v>
      </c>
    </row>
    <row r="5086" spans="3:7" x14ac:dyDescent="0.25">
      <c r="C5086" s="26" t="s">
        <v>3180</v>
      </c>
      <c r="D5086" s="27">
        <v>1811</v>
      </c>
      <c r="E5086" s="24"/>
      <c r="F5086" s="24"/>
      <c r="G5086" s="27" t="s">
        <v>36</v>
      </c>
    </row>
    <row r="5087" spans="3:7" x14ac:dyDescent="0.25">
      <c r="C5087" s="26" t="s">
        <v>3179</v>
      </c>
      <c r="D5087" s="27">
        <v>2082</v>
      </c>
      <c r="E5087" s="24"/>
      <c r="F5087" s="24"/>
      <c r="G5087" s="27" t="s">
        <v>36</v>
      </c>
    </row>
    <row r="5088" spans="3:7" x14ac:dyDescent="0.25">
      <c r="C5088" s="26" t="s">
        <v>3178</v>
      </c>
      <c r="D5088" s="27">
        <v>1556</v>
      </c>
      <c r="E5088" s="24"/>
      <c r="F5088" s="24"/>
      <c r="G5088" s="27" t="s">
        <v>36</v>
      </c>
    </row>
    <row r="5089" spans="3:7" x14ac:dyDescent="0.25">
      <c r="C5089" s="26" t="s">
        <v>3177</v>
      </c>
      <c r="D5089" s="27">
        <v>3550</v>
      </c>
      <c r="E5089" s="24"/>
      <c r="F5089" s="24"/>
      <c r="G5089" s="27" t="s">
        <v>37</v>
      </c>
    </row>
    <row r="5090" spans="3:7" x14ac:dyDescent="0.25">
      <c r="C5090" s="26" t="s">
        <v>3176</v>
      </c>
      <c r="D5090" s="27">
        <v>3966</v>
      </c>
      <c r="E5090" s="24"/>
      <c r="F5090" s="24"/>
      <c r="G5090" s="27" t="s">
        <v>37</v>
      </c>
    </row>
    <row r="5091" spans="3:7" x14ac:dyDescent="0.25">
      <c r="C5091" s="26" t="s">
        <v>3175</v>
      </c>
      <c r="D5091" s="27">
        <v>2440</v>
      </c>
      <c r="E5091" s="24"/>
      <c r="F5091" s="24"/>
      <c r="G5091" s="27" t="s">
        <v>34</v>
      </c>
    </row>
    <row r="5092" spans="3:7" x14ac:dyDescent="0.25">
      <c r="C5092" s="26" t="s">
        <v>3174</v>
      </c>
      <c r="D5092" s="27">
        <v>1763</v>
      </c>
      <c r="E5092" s="24"/>
      <c r="F5092" s="24"/>
      <c r="G5092" s="27" t="s">
        <v>36</v>
      </c>
    </row>
    <row r="5093" spans="3:7" x14ac:dyDescent="0.25">
      <c r="C5093" s="26" t="s">
        <v>3173</v>
      </c>
      <c r="D5093" s="27">
        <v>901</v>
      </c>
      <c r="E5093" s="24"/>
      <c r="F5093" s="24"/>
      <c r="G5093" s="27" t="s">
        <v>35</v>
      </c>
    </row>
    <row r="5094" spans="3:7" x14ac:dyDescent="0.25">
      <c r="C5094" s="26" t="s">
        <v>3172</v>
      </c>
      <c r="D5094" s="27">
        <v>1576</v>
      </c>
      <c r="E5094" s="24"/>
      <c r="F5094" s="24"/>
      <c r="G5094" s="27" t="s">
        <v>36</v>
      </c>
    </row>
    <row r="5095" spans="3:7" x14ac:dyDescent="0.25">
      <c r="C5095" s="26" t="s">
        <v>3171</v>
      </c>
      <c r="D5095" s="27">
        <v>2601</v>
      </c>
      <c r="E5095" s="24"/>
      <c r="F5095" s="24"/>
      <c r="G5095" s="27" t="s">
        <v>34</v>
      </c>
    </row>
    <row r="5096" spans="3:7" x14ac:dyDescent="0.25">
      <c r="C5096" s="26" t="s">
        <v>3170</v>
      </c>
      <c r="D5096" s="27">
        <v>2768</v>
      </c>
      <c r="E5096" s="24"/>
      <c r="F5096" s="24"/>
      <c r="G5096" s="27" t="s">
        <v>34</v>
      </c>
    </row>
    <row r="5097" spans="3:7" x14ac:dyDescent="0.25">
      <c r="C5097" s="26" t="s">
        <v>3169</v>
      </c>
      <c r="D5097" s="27">
        <v>1006</v>
      </c>
      <c r="E5097" s="24"/>
      <c r="F5097" s="24"/>
      <c r="G5097" s="27" t="s">
        <v>35</v>
      </c>
    </row>
    <row r="5098" spans="3:7" x14ac:dyDescent="0.25">
      <c r="C5098" s="26" t="s">
        <v>3168</v>
      </c>
      <c r="D5098" s="27">
        <v>2188</v>
      </c>
      <c r="E5098" s="24"/>
      <c r="F5098" s="24"/>
      <c r="G5098" s="27" t="s">
        <v>34</v>
      </c>
    </row>
    <row r="5099" spans="3:7" x14ac:dyDescent="0.25">
      <c r="C5099" s="26" t="s">
        <v>3167</v>
      </c>
      <c r="D5099" s="27">
        <v>3147</v>
      </c>
      <c r="E5099" s="24"/>
      <c r="F5099" s="24"/>
      <c r="G5099" s="27" t="s">
        <v>37</v>
      </c>
    </row>
    <row r="5100" spans="3:7" x14ac:dyDescent="0.25">
      <c r="C5100" s="26" t="s">
        <v>3166</v>
      </c>
      <c r="D5100" s="27">
        <v>2264</v>
      </c>
      <c r="E5100" s="24"/>
      <c r="F5100" s="24"/>
      <c r="G5100" s="27" t="s">
        <v>34</v>
      </c>
    </row>
    <row r="5101" spans="3:7" x14ac:dyDescent="0.25">
      <c r="C5101" s="26" t="s">
        <v>3165</v>
      </c>
      <c r="D5101" s="27">
        <v>2521</v>
      </c>
      <c r="E5101" s="24"/>
      <c r="F5101" s="24"/>
      <c r="G5101" s="27" t="s">
        <v>34</v>
      </c>
    </row>
    <row r="5102" spans="3:7" x14ac:dyDescent="0.25">
      <c r="C5102" s="26" t="s">
        <v>3164</v>
      </c>
      <c r="D5102" s="27">
        <v>1626</v>
      </c>
      <c r="E5102" s="24"/>
      <c r="F5102" s="24"/>
      <c r="G5102" s="27" t="s">
        <v>36</v>
      </c>
    </row>
    <row r="5103" spans="3:7" x14ac:dyDescent="0.25">
      <c r="C5103" s="26" t="s">
        <v>3163</v>
      </c>
      <c r="D5103" s="27">
        <v>2630</v>
      </c>
      <c r="E5103" s="24"/>
      <c r="F5103" s="24"/>
      <c r="G5103" s="27" t="s">
        <v>34</v>
      </c>
    </row>
    <row r="5104" spans="3:7" x14ac:dyDescent="0.25">
      <c r="C5104" s="26" t="s">
        <v>3162</v>
      </c>
      <c r="D5104" s="27">
        <v>2868</v>
      </c>
      <c r="E5104" s="24"/>
      <c r="F5104" s="24"/>
      <c r="G5104" s="27" t="s">
        <v>34</v>
      </c>
    </row>
    <row r="5105" spans="3:7" x14ac:dyDescent="0.25">
      <c r="C5105" s="26" t="s">
        <v>3161</v>
      </c>
      <c r="D5105" s="27">
        <v>3179</v>
      </c>
      <c r="E5105" s="24"/>
      <c r="F5105" s="24"/>
      <c r="G5105" s="27" t="s">
        <v>37</v>
      </c>
    </row>
    <row r="5106" spans="3:7" x14ac:dyDescent="0.25">
      <c r="C5106" s="26" t="s">
        <v>3160</v>
      </c>
      <c r="D5106" s="27">
        <v>3210</v>
      </c>
      <c r="E5106" s="24"/>
      <c r="F5106" s="24"/>
      <c r="G5106" s="27" t="s">
        <v>37</v>
      </c>
    </row>
    <row r="5107" spans="3:7" x14ac:dyDescent="0.25">
      <c r="C5107" s="26" t="s">
        <v>3159</v>
      </c>
      <c r="D5107" s="27">
        <v>2383</v>
      </c>
      <c r="E5107" s="24"/>
      <c r="F5107" s="24"/>
      <c r="G5107" s="27" t="s">
        <v>34</v>
      </c>
    </row>
    <row r="5108" spans="3:7" x14ac:dyDescent="0.25">
      <c r="C5108" s="26" t="s">
        <v>3158</v>
      </c>
      <c r="D5108" s="27">
        <v>2404</v>
      </c>
      <c r="E5108" s="24"/>
      <c r="F5108" s="24"/>
      <c r="G5108" s="27" t="s">
        <v>34</v>
      </c>
    </row>
    <row r="5109" spans="3:7" x14ac:dyDescent="0.25">
      <c r="C5109" s="26" t="s">
        <v>3157</v>
      </c>
      <c r="D5109" s="27">
        <v>3266</v>
      </c>
      <c r="E5109" s="24"/>
      <c r="F5109" s="24"/>
      <c r="G5109" s="27" t="s">
        <v>37</v>
      </c>
    </row>
    <row r="5110" spans="3:7" x14ac:dyDescent="0.25">
      <c r="C5110" s="26" t="s">
        <v>3156</v>
      </c>
      <c r="D5110" s="27">
        <v>2755</v>
      </c>
      <c r="E5110" s="24"/>
      <c r="F5110" s="24"/>
      <c r="G5110" s="27" t="s">
        <v>34</v>
      </c>
    </row>
    <row r="5111" spans="3:7" x14ac:dyDescent="0.25">
      <c r="C5111" s="26" t="s">
        <v>3155</v>
      </c>
      <c r="D5111" s="27">
        <v>3620</v>
      </c>
      <c r="E5111" s="24"/>
      <c r="F5111" s="24"/>
      <c r="G5111" s="27" t="s">
        <v>37</v>
      </c>
    </row>
    <row r="5112" spans="3:7" x14ac:dyDescent="0.25">
      <c r="C5112" s="26" t="s">
        <v>3154</v>
      </c>
      <c r="D5112" s="27">
        <v>2389</v>
      </c>
      <c r="E5112" s="24"/>
      <c r="F5112" s="24"/>
      <c r="G5112" s="27" t="s">
        <v>34</v>
      </c>
    </row>
    <row r="5113" spans="3:7" x14ac:dyDescent="0.25">
      <c r="C5113" s="26" t="s">
        <v>3153</v>
      </c>
      <c r="D5113" s="27">
        <v>2782</v>
      </c>
      <c r="E5113" s="24"/>
      <c r="F5113" s="24"/>
      <c r="G5113" s="27" t="s">
        <v>34</v>
      </c>
    </row>
    <row r="5114" spans="3:7" x14ac:dyDescent="0.25">
      <c r="C5114" s="26" t="s">
        <v>3152</v>
      </c>
      <c r="D5114" s="27">
        <v>3496</v>
      </c>
      <c r="E5114" s="24"/>
      <c r="F5114" s="24"/>
      <c r="G5114" s="27" t="s">
        <v>37</v>
      </c>
    </row>
    <row r="5115" spans="3:7" x14ac:dyDescent="0.25">
      <c r="C5115" s="26" t="s">
        <v>3151</v>
      </c>
      <c r="D5115" s="27">
        <v>2940</v>
      </c>
      <c r="E5115" s="24"/>
      <c r="F5115" s="24"/>
      <c r="G5115" s="27" t="s">
        <v>34</v>
      </c>
    </row>
    <row r="5116" spans="3:7" x14ac:dyDescent="0.25">
      <c r="C5116" s="26" t="s">
        <v>3150</v>
      </c>
      <c r="D5116" s="27">
        <v>1453</v>
      </c>
      <c r="E5116" s="24"/>
      <c r="F5116" s="24"/>
      <c r="G5116" s="27" t="s">
        <v>36</v>
      </c>
    </row>
    <row r="5117" spans="3:7" x14ac:dyDescent="0.25">
      <c r="C5117" s="26" t="s">
        <v>3149</v>
      </c>
      <c r="D5117" s="27">
        <v>2690</v>
      </c>
      <c r="E5117" s="24"/>
      <c r="F5117" s="24">
        <v>-2</v>
      </c>
      <c r="G5117" s="27" t="s">
        <v>34</v>
      </c>
    </row>
    <row r="5118" spans="3:7" x14ac:dyDescent="0.25">
      <c r="C5118" s="26" t="s">
        <v>3148</v>
      </c>
      <c r="D5118" s="27">
        <v>2289</v>
      </c>
      <c r="E5118" s="24"/>
      <c r="F5118" s="24">
        <v>-2</v>
      </c>
      <c r="G5118" s="27" t="s">
        <v>34</v>
      </c>
    </row>
    <row r="5119" spans="3:7" x14ac:dyDescent="0.25">
      <c r="C5119" s="26" t="s">
        <v>3147</v>
      </c>
      <c r="D5119" s="27">
        <v>2083</v>
      </c>
      <c r="E5119" s="24"/>
      <c r="F5119" s="24"/>
      <c r="G5119" s="27" t="s">
        <v>36</v>
      </c>
    </row>
    <row r="5120" spans="3:7" x14ac:dyDescent="0.25">
      <c r="C5120" s="26" t="s">
        <v>3146</v>
      </c>
      <c r="D5120" s="27">
        <v>2695</v>
      </c>
      <c r="E5120" s="24"/>
      <c r="F5120" s="24"/>
      <c r="G5120" s="27" t="s">
        <v>34</v>
      </c>
    </row>
    <row r="5121" spans="3:7" x14ac:dyDescent="0.25">
      <c r="C5121" s="26" t="s">
        <v>3145</v>
      </c>
      <c r="D5121" s="27">
        <v>2324</v>
      </c>
      <c r="E5121" s="24"/>
      <c r="F5121" s="24">
        <v>2</v>
      </c>
      <c r="G5121" s="27" t="s">
        <v>34</v>
      </c>
    </row>
    <row r="5122" spans="3:7" x14ac:dyDescent="0.25">
      <c r="C5122" s="26" t="s">
        <v>3144</v>
      </c>
      <c r="D5122" s="27">
        <v>1718</v>
      </c>
      <c r="E5122" s="24"/>
      <c r="F5122" s="24"/>
      <c r="G5122" s="27" t="s">
        <v>36</v>
      </c>
    </row>
    <row r="5123" spans="3:7" x14ac:dyDescent="0.25">
      <c r="C5123" s="26" t="s">
        <v>3143</v>
      </c>
      <c r="D5123" s="27">
        <v>2389</v>
      </c>
      <c r="E5123" s="24"/>
      <c r="F5123" s="24"/>
      <c r="G5123" s="27" t="s">
        <v>34</v>
      </c>
    </row>
    <row r="5124" spans="3:7" x14ac:dyDescent="0.25">
      <c r="C5124" s="26" t="s">
        <v>3142</v>
      </c>
      <c r="D5124" s="27">
        <v>3531</v>
      </c>
      <c r="E5124" s="24"/>
      <c r="F5124" s="24"/>
      <c r="G5124" s="27" t="s">
        <v>37</v>
      </c>
    </row>
    <row r="5125" spans="3:7" x14ac:dyDescent="0.25">
      <c r="C5125" s="26" t="s">
        <v>3141</v>
      </c>
      <c r="D5125" s="27">
        <v>2373</v>
      </c>
      <c r="E5125" s="24"/>
      <c r="F5125" s="24"/>
      <c r="G5125" s="27" t="s">
        <v>34</v>
      </c>
    </row>
    <row r="5126" spans="3:7" x14ac:dyDescent="0.25">
      <c r="C5126" s="26" t="s">
        <v>3140</v>
      </c>
      <c r="D5126" s="27">
        <v>2368</v>
      </c>
      <c r="E5126" s="24"/>
      <c r="F5126" s="24"/>
      <c r="G5126" s="27" t="s">
        <v>34</v>
      </c>
    </row>
    <row r="5127" spans="3:7" x14ac:dyDescent="0.25">
      <c r="C5127" s="26" t="s">
        <v>3139</v>
      </c>
      <c r="D5127" s="27">
        <v>1427</v>
      </c>
      <c r="E5127" s="24"/>
      <c r="F5127" s="24"/>
      <c r="G5127" s="27" t="s">
        <v>36</v>
      </c>
    </row>
    <row r="5128" spans="3:7" x14ac:dyDescent="0.25">
      <c r="C5128" s="26" t="s">
        <v>3138</v>
      </c>
      <c r="D5128" s="27">
        <v>2404</v>
      </c>
      <c r="E5128" s="24"/>
      <c r="F5128" s="24"/>
      <c r="G5128" s="27" t="s">
        <v>34</v>
      </c>
    </row>
    <row r="5129" spans="3:7" x14ac:dyDescent="0.25">
      <c r="C5129" s="26" t="s">
        <v>3137</v>
      </c>
      <c r="D5129" s="27">
        <v>2381</v>
      </c>
      <c r="E5129" s="24"/>
      <c r="F5129" s="24"/>
      <c r="G5129" s="27" t="s">
        <v>34</v>
      </c>
    </row>
    <row r="5130" spans="3:7" x14ac:dyDescent="0.25">
      <c r="C5130" s="26" t="s">
        <v>3136</v>
      </c>
      <c r="D5130" s="27">
        <v>1877</v>
      </c>
      <c r="E5130" s="24"/>
      <c r="F5130" s="24"/>
      <c r="G5130" s="27" t="s">
        <v>36</v>
      </c>
    </row>
    <row r="5131" spans="3:7" x14ac:dyDescent="0.25">
      <c r="C5131" s="26" t="s">
        <v>3135</v>
      </c>
      <c r="D5131" s="27">
        <v>2604</v>
      </c>
      <c r="E5131" s="24"/>
      <c r="F5131" s="24"/>
      <c r="G5131" s="27" t="s">
        <v>34</v>
      </c>
    </row>
    <row r="5132" spans="3:7" x14ac:dyDescent="0.25">
      <c r="C5132" s="26" t="s">
        <v>3134</v>
      </c>
      <c r="D5132" s="27">
        <v>1785</v>
      </c>
      <c r="E5132" s="24"/>
      <c r="F5132" s="24"/>
      <c r="G5132" s="27" t="s">
        <v>36</v>
      </c>
    </row>
    <row r="5133" spans="3:7" x14ac:dyDescent="0.25">
      <c r="C5133" s="26" t="s">
        <v>3133</v>
      </c>
      <c r="D5133" s="27">
        <v>3503</v>
      </c>
      <c r="E5133" s="24"/>
      <c r="F5133" s="24"/>
      <c r="G5133" s="27" t="s">
        <v>37</v>
      </c>
    </row>
    <row r="5134" spans="3:7" x14ac:dyDescent="0.25">
      <c r="C5134" s="26" t="s">
        <v>3132</v>
      </c>
      <c r="D5134" s="27">
        <v>2479</v>
      </c>
      <c r="E5134" s="24"/>
      <c r="F5134" s="24"/>
      <c r="G5134" s="27" t="s">
        <v>34</v>
      </c>
    </row>
    <row r="5135" spans="3:7" x14ac:dyDescent="0.25">
      <c r="C5135" s="26" t="s">
        <v>3131</v>
      </c>
      <c r="D5135" s="27">
        <v>2712</v>
      </c>
      <c r="E5135" s="24"/>
      <c r="F5135" s="24"/>
      <c r="G5135" s="27" t="s">
        <v>34</v>
      </c>
    </row>
    <row r="5136" spans="3:7" x14ac:dyDescent="0.25">
      <c r="C5136" s="26" t="s">
        <v>3130</v>
      </c>
      <c r="D5136" s="27">
        <v>3114</v>
      </c>
      <c r="E5136" s="24"/>
      <c r="F5136" s="24"/>
      <c r="G5136" s="27" t="s">
        <v>37</v>
      </c>
    </row>
    <row r="5137" spans="3:7" x14ac:dyDescent="0.25">
      <c r="C5137" s="26" t="s">
        <v>3129</v>
      </c>
      <c r="D5137" s="27">
        <v>2832</v>
      </c>
      <c r="E5137" s="24"/>
      <c r="F5137" s="24"/>
      <c r="G5137" s="27" t="s">
        <v>34</v>
      </c>
    </row>
    <row r="5138" spans="3:7" x14ac:dyDescent="0.25">
      <c r="C5138" s="26" t="s">
        <v>3128</v>
      </c>
      <c r="D5138" s="27">
        <v>2085</v>
      </c>
      <c r="E5138" s="24"/>
      <c r="F5138" s="24"/>
      <c r="G5138" s="27" t="s">
        <v>36</v>
      </c>
    </row>
    <row r="5139" spans="3:7" x14ac:dyDescent="0.25">
      <c r="C5139" s="26" t="s">
        <v>3127</v>
      </c>
      <c r="D5139" s="27">
        <v>2346</v>
      </c>
      <c r="E5139" s="24"/>
      <c r="F5139" s="24"/>
      <c r="G5139" s="27" t="s">
        <v>34</v>
      </c>
    </row>
    <row r="5140" spans="3:7" x14ac:dyDescent="0.25">
      <c r="C5140" s="26" t="s">
        <v>3126</v>
      </c>
      <c r="D5140" s="27">
        <v>2404</v>
      </c>
      <c r="E5140" s="24"/>
      <c r="F5140" s="24"/>
      <c r="G5140" s="27" t="s">
        <v>34</v>
      </c>
    </row>
    <row r="5141" spans="3:7" x14ac:dyDescent="0.25">
      <c r="C5141" s="26" t="s">
        <v>3125</v>
      </c>
      <c r="D5141" s="27">
        <v>2389</v>
      </c>
      <c r="E5141" s="24"/>
      <c r="F5141" s="24"/>
      <c r="G5141" s="27" t="s">
        <v>34</v>
      </c>
    </row>
    <row r="5142" spans="3:7" x14ac:dyDescent="0.25">
      <c r="C5142" s="26" t="s">
        <v>3124</v>
      </c>
      <c r="D5142" s="27">
        <v>3310</v>
      </c>
      <c r="E5142" s="24"/>
      <c r="F5142" s="24"/>
      <c r="G5142" s="27" t="s">
        <v>37</v>
      </c>
    </row>
    <row r="5143" spans="3:7" x14ac:dyDescent="0.25">
      <c r="C5143" s="26" t="s">
        <v>3123</v>
      </c>
      <c r="D5143" s="27">
        <v>1594</v>
      </c>
      <c r="E5143" s="24"/>
      <c r="F5143" s="24"/>
      <c r="G5143" s="27" t="s">
        <v>36</v>
      </c>
    </row>
    <row r="5144" spans="3:7" x14ac:dyDescent="0.25">
      <c r="C5144" s="26" t="s">
        <v>3122</v>
      </c>
      <c r="D5144" s="27">
        <v>1681</v>
      </c>
      <c r="E5144" s="24"/>
      <c r="F5144" s="24"/>
      <c r="G5144" s="27" t="s">
        <v>36</v>
      </c>
    </row>
    <row r="5145" spans="3:7" x14ac:dyDescent="0.25">
      <c r="C5145" s="26" t="s">
        <v>3121</v>
      </c>
      <c r="D5145" s="27">
        <v>2090</v>
      </c>
      <c r="E5145" s="24"/>
      <c r="F5145" s="24"/>
      <c r="G5145" s="27" t="s">
        <v>36</v>
      </c>
    </row>
    <row r="5146" spans="3:7" x14ac:dyDescent="0.25">
      <c r="C5146" s="26" t="s">
        <v>3120</v>
      </c>
      <c r="D5146" s="27">
        <v>2382</v>
      </c>
      <c r="E5146" s="24"/>
      <c r="F5146" s="24"/>
      <c r="G5146" s="27" t="s">
        <v>34</v>
      </c>
    </row>
    <row r="5147" spans="3:7" x14ac:dyDescent="0.25">
      <c r="C5147" s="26" t="s">
        <v>3119</v>
      </c>
      <c r="D5147" s="27">
        <v>2162</v>
      </c>
      <c r="E5147" s="24"/>
      <c r="F5147" s="24"/>
      <c r="G5147" s="27" t="s">
        <v>34</v>
      </c>
    </row>
    <row r="5148" spans="3:7" x14ac:dyDescent="0.25">
      <c r="C5148" s="26" t="s">
        <v>3118</v>
      </c>
      <c r="D5148" s="27">
        <v>2652</v>
      </c>
      <c r="E5148" s="24"/>
      <c r="F5148" s="24"/>
      <c r="G5148" s="27" t="s">
        <v>34</v>
      </c>
    </row>
    <row r="5149" spans="3:7" x14ac:dyDescent="0.25">
      <c r="C5149" s="26" t="s">
        <v>3117</v>
      </c>
      <c r="D5149" s="27">
        <v>2185</v>
      </c>
      <c r="E5149" s="24"/>
      <c r="F5149" s="24"/>
      <c r="G5149" s="27" t="s">
        <v>34</v>
      </c>
    </row>
    <row r="5150" spans="3:7" x14ac:dyDescent="0.25">
      <c r="C5150" s="26" t="s">
        <v>3116</v>
      </c>
      <c r="D5150" s="27">
        <v>2336</v>
      </c>
      <c r="E5150" s="24"/>
      <c r="F5150" s="24"/>
      <c r="G5150" s="27" t="s">
        <v>34</v>
      </c>
    </row>
    <row r="5151" spans="3:7" x14ac:dyDescent="0.25">
      <c r="C5151" s="26" t="s">
        <v>3115</v>
      </c>
      <c r="D5151" s="27">
        <v>1995</v>
      </c>
      <c r="E5151" s="24"/>
      <c r="F5151" s="24"/>
      <c r="G5151" s="27" t="s">
        <v>36</v>
      </c>
    </row>
    <row r="5152" spans="3:7" x14ac:dyDescent="0.25">
      <c r="C5152" s="26" t="s">
        <v>3114</v>
      </c>
      <c r="D5152" s="27">
        <v>2058</v>
      </c>
      <c r="E5152" s="24"/>
      <c r="F5152" s="24"/>
      <c r="G5152" s="27" t="s">
        <v>36</v>
      </c>
    </row>
    <row r="5153" spans="3:7" x14ac:dyDescent="0.25">
      <c r="C5153" s="26" t="s">
        <v>3113</v>
      </c>
      <c r="D5153" s="27">
        <v>1481</v>
      </c>
      <c r="E5153" s="24"/>
      <c r="F5153" s="24"/>
      <c r="G5153" s="27" t="s">
        <v>36</v>
      </c>
    </row>
    <row r="5154" spans="3:7" x14ac:dyDescent="0.25">
      <c r="C5154" s="26" t="s">
        <v>3112</v>
      </c>
      <c r="D5154" s="27">
        <v>2601</v>
      </c>
      <c r="E5154" s="24"/>
      <c r="F5154" s="24"/>
      <c r="G5154" s="27" t="s">
        <v>34</v>
      </c>
    </row>
    <row r="5155" spans="3:7" x14ac:dyDescent="0.25">
      <c r="C5155" s="26" t="s">
        <v>3111</v>
      </c>
      <c r="D5155" s="27">
        <v>936</v>
      </c>
      <c r="E5155" s="24"/>
      <c r="F5155" s="24"/>
      <c r="G5155" s="27" t="s">
        <v>35</v>
      </c>
    </row>
    <row r="5156" spans="3:7" x14ac:dyDescent="0.25">
      <c r="C5156" s="26" t="s">
        <v>3110</v>
      </c>
      <c r="D5156" s="27">
        <v>1969</v>
      </c>
      <c r="E5156" s="24"/>
      <c r="F5156" s="24"/>
      <c r="G5156" s="27" t="s">
        <v>36</v>
      </c>
    </row>
    <row r="5157" spans="3:7" x14ac:dyDescent="0.25">
      <c r="C5157" s="26" t="s">
        <v>3109</v>
      </c>
      <c r="D5157" s="27">
        <v>2693</v>
      </c>
      <c r="E5157" s="24"/>
      <c r="F5157" s="24"/>
      <c r="G5157" s="27" t="s">
        <v>34</v>
      </c>
    </row>
    <row r="5158" spans="3:7" x14ac:dyDescent="0.25">
      <c r="C5158" s="26" t="s">
        <v>3108</v>
      </c>
      <c r="D5158" s="27">
        <v>3168</v>
      </c>
      <c r="E5158" s="24"/>
      <c r="F5158" s="24"/>
      <c r="G5158" s="27" t="s">
        <v>37</v>
      </c>
    </row>
    <row r="5159" spans="3:7" x14ac:dyDescent="0.25">
      <c r="C5159" s="26" t="s">
        <v>3107</v>
      </c>
      <c r="D5159" s="27">
        <v>1139</v>
      </c>
      <c r="E5159" s="24"/>
      <c r="F5159" s="24"/>
      <c r="G5159" s="27" t="s">
        <v>35</v>
      </c>
    </row>
    <row r="5160" spans="3:7" x14ac:dyDescent="0.25">
      <c r="C5160" s="26" t="s">
        <v>3106</v>
      </c>
      <c r="D5160" s="27">
        <v>2376</v>
      </c>
      <c r="E5160" s="24"/>
      <c r="F5160" s="24"/>
      <c r="G5160" s="27" t="s">
        <v>34</v>
      </c>
    </row>
    <row r="5161" spans="3:7" x14ac:dyDescent="0.25">
      <c r="C5161" s="26" t="s">
        <v>3105</v>
      </c>
      <c r="D5161" s="27">
        <v>2407</v>
      </c>
      <c r="E5161" s="24"/>
      <c r="F5161" s="24"/>
      <c r="G5161" s="27" t="s">
        <v>34</v>
      </c>
    </row>
    <row r="5162" spans="3:7" x14ac:dyDescent="0.25">
      <c r="C5162" s="26" t="s">
        <v>3104</v>
      </c>
      <c r="D5162" s="27">
        <v>2466</v>
      </c>
      <c r="E5162" s="24"/>
      <c r="F5162" s="24"/>
      <c r="G5162" s="27" t="s">
        <v>34</v>
      </c>
    </row>
    <row r="5163" spans="3:7" x14ac:dyDescent="0.25">
      <c r="C5163" s="26" t="s">
        <v>3103</v>
      </c>
      <c r="D5163" s="27">
        <v>3022</v>
      </c>
      <c r="E5163" s="24"/>
      <c r="F5163" s="24"/>
      <c r="G5163" s="27" t="s">
        <v>37</v>
      </c>
    </row>
    <row r="5164" spans="3:7" x14ac:dyDescent="0.25">
      <c r="C5164" s="26" t="s">
        <v>3102</v>
      </c>
      <c r="D5164" s="27">
        <v>2776</v>
      </c>
      <c r="E5164" s="24"/>
      <c r="F5164" s="24"/>
      <c r="G5164" s="27" t="s">
        <v>34</v>
      </c>
    </row>
    <row r="5165" spans="3:7" x14ac:dyDescent="0.25">
      <c r="C5165" s="26" t="s">
        <v>3101</v>
      </c>
      <c r="D5165" s="27">
        <v>3227</v>
      </c>
      <c r="E5165" s="24"/>
      <c r="F5165" s="24"/>
      <c r="G5165" s="27" t="s">
        <v>37</v>
      </c>
    </row>
    <row r="5166" spans="3:7" x14ac:dyDescent="0.25">
      <c r="C5166" s="26" t="s">
        <v>3100</v>
      </c>
      <c r="D5166" s="27">
        <v>2713</v>
      </c>
      <c r="E5166" s="24"/>
      <c r="F5166" s="24">
        <v>-5</v>
      </c>
      <c r="G5166" s="27" t="s">
        <v>34</v>
      </c>
    </row>
    <row r="5167" spans="3:7" x14ac:dyDescent="0.25">
      <c r="C5167" s="26" t="s">
        <v>3099</v>
      </c>
      <c r="D5167" s="27">
        <v>2715</v>
      </c>
      <c r="E5167" s="24"/>
      <c r="F5167" s="24"/>
      <c r="G5167" s="27" t="s">
        <v>34</v>
      </c>
    </row>
    <row r="5168" spans="3:7" x14ac:dyDescent="0.25">
      <c r="C5168" s="26" t="s">
        <v>3098</v>
      </c>
      <c r="D5168" s="27">
        <v>2355</v>
      </c>
      <c r="E5168" s="24"/>
      <c r="F5168" s="24"/>
      <c r="G5168" s="27" t="s">
        <v>34</v>
      </c>
    </row>
    <row r="5169" spans="3:7" x14ac:dyDescent="0.25">
      <c r="C5169" s="26" t="s">
        <v>3097</v>
      </c>
      <c r="D5169" s="27">
        <v>2389</v>
      </c>
      <c r="E5169" s="24"/>
      <c r="F5169" s="24"/>
      <c r="G5169" s="27" t="s">
        <v>34</v>
      </c>
    </row>
    <row r="5170" spans="3:7" x14ac:dyDescent="0.25">
      <c r="C5170" s="26" t="s">
        <v>3096</v>
      </c>
      <c r="D5170" s="27">
        <v>2234</v>
      </c>
      <c r="E5170" s="24"/>
      <c r="F5170" s="24"/>
      <c r="G5170" s="27" t="s">
        <v>34</v>
      </c>
    </row>
    <row r="5171" spans="3:7" x14ac:dyDescent="0.25">
      <c r="C5171" s="26" t="s">
        <v>3095</v>
      </c>
      <c r="D5171" s="27">
        <v>2028</v>
      </c>
      <c r="E5171" s="24"/>
      <c r="F5171" s="24"/>
      <c r="G5171" s="27" t="s">
        <v>36</v>
      </c>
    </row>
    <row r="5172" spans="3:7" x14ac:dyDescent="0.25">
      <c r="C5172" s="26" t="s">
        <v>3094</v>
      </c>
      <c r="D5172" s="27">
        <v>2547</v>
      </c>
      <c r="E5172" s="24"/>
      <c r="F5172" s="24"/>
      <c r="G5172" s="27" t="s">
        <v>34</v>
      </c>
    </row>
    <row r="5173" spans="3:7" x14ac:dyDescent="0.25">
      <c r="C5173" s="26" t="s">
        <v>3093</v>
      </c>
      <c r="D5173" s="27">
        <v>2169</v>
      </c>
      <c r="E5173" s="24"/>
      <c r="F5173" s="24"/>
      <c r="G5173" s="27" t="s">
        <v>34</v>
      </c>
    </row>
    <row r="5174" spans="3:7" x14ac:dyDescent="0.25">
      <c r="C5174" s="26" t="s">
        <v>3092</v>
      </c>
      <c r="D5174" s="27">
        <v>1996</v>
      </c>
      <c r="E5174" s="24"/>
      <c r="F5174" s="24"/>
      <c r="G5174" s="27" t="s">
        <v>36</v>
      </c>
    </row>
    <row r="5175" spans="3:7" x14ac:dyDescent="0.25">
      <c r="C5175" s="26" t="s">
        <v>3091</v>
      </c>
      <c r="D5175" s="27">
        <v>1711</v>
      </c>
      <c r="E5175" s="24"/>
      <c r="F5175" s="24"/>
      <c r="G5175" s="27" t="s">
        <v>36</v>
      </c>
    </row>
    <row r="5176" spans="3:7" x14ac:dyDescent="0.25">
      <c r="C5176" s="26" t="s">
        <v>3090</v>
      </c>
      <c r="D5176" s="27">
        <v>1001</v>
      </c>
      <c r="E5176" s="24"/>
      <c r="F5176" s="24"/>
      <c r="G5176" s="27" t="s">
        <v>35</v>
      </c>
    </row>
    <row r="5177" spans="3:7" x14ac:dyDescent="0.25">
      <c r="C5177" s="26" t="s">
        <v>3089</v>
      </c>
      <c r="D5177" s="27">
        <v>2629</v>
      </c>
      <c r="E5177" s="24"/>
      <c r="F5177" s="24"/>
      <c r="G5177" s="27" t="s">
        <v>34</v>
      </c>
    </row>
    <row r="5178" spans="3:7" x14ac:dyDescent="0.25">
      <c r="C5178" s="26" t="s">
        <v>3088</v>
      </c>
      <c r="D5178" s="27">
        <v>2568</v>
      </c>
      <c r="E5178" s="24"/>
      <c r="F5178" s="24"/>
      <c r="G5178" s="27" t="s">
        <v>34</v>
      </c>
    </row>
    <row r="5179" spans="3:7" x14ac:dyDescent="0.25">
      <c r="C5179" s="26" t="s">
        <v>3087</v>
      </c>
      <c r="D5179" s="27">
        <v>2330</v>
      </c>
      <c r="E5179" s="24"/>
      <c r="F5179" s="24"/>
      <c r="G5179" s="27" t="s">
        <v>34</v>
      </c>
    </row>
    <row r="5180" spans="3:7" x14ac:dyDescent="0.25">
      <c r="C5180" s="26" t="s">
        <v>3086</v>
      </c>
      <c r="D5180" s="27">
        <v>2008</v>
      </c>
      <c r="E5180" s="24"/>
      <c r="F5180" s="24"/>
      <c r="G5180" s="27" t="s">
        <v>36</v>
      </c>
    </row>
    <row r="5181" spans="3:7" x14ac:dyDescent="0.25">
      <c r="C5181" s="26" t="s">
        <v>3085</v>
      </c>
      <c r="D5181" s="27">
        <v>1414</v>
      </c>
      <c r="E5181" s="24"/>
      <c r="F5181" s="24"/>
      <c r="G5181" s="27" t="s">
        <v>36</v>
      </c>
    </row>
    <row r="5182" spans="3:7" x14ac:dyDescent="0.25">
      <c r="C5182" s="26" t="s">
        <v>3084</v>
      </c>
      <c r="D5182" s="27">
        <v>2236</v>
      </c>
      <c r="E5182" s="24"/>
      <c r="F5182" s="24"/>
      <c r="G5182" s="27" t="s">
        <v>34</v>
      </c>
    </row>
    <row r="5183" spans="3:7" x14ac:dyDescent="0.25">
      <c r="C5183" s="26" t="s">
        <v>3083</v>
      </c>
      <c r="D5183" s="27">
        <v>2703</v>
      </c>
      <c r="E5183" s="24"/>
      <c r="F5183" s="24"/>
      <c r="G5183" s="27" t="s">
        <v>34</v>
      </c>
    </row>
    <row r="5184" spans="3:7" x14ac:dyDescent="0.25">
      <c r="C5184" s="26" t="s">
        <v>3082</v>
      </c>
      <c r="D5184" s="27">
        <v>2385</v>
      </c>
      <c r="E5184" s="24"/>
      <c r="F5184" s="24"/>
      <c r="G5184" s="27" t="s">
        <v>34</v>
      </c>
    </row>
    <row r="5185" spans="3:7" x14ac:dyDescent="0.25">
      <c r="C5185" s="26" t="s">
        <v>3081</v>
      </c>
      <c r="D5185" s="27">
        <v>2735</v>
      </c>
      <c r="E5185" s="24"/>
      <c r="F5185" s="24"/>
      <c r="G5185" s="27" t="s">
        <v>34</v>
      </c>
    </row>
    <row r="5186" spans="3:7" x14ac:dyDescent="0.25">
      <c r="C5186" s="26" t="s">
        <v>3080</v>
      </c>
      <c r="D5186" s="27">
        <v>2528</v>
      </c>
      <c r="E5186" s="24"/>
      <c r="F5186" s="24"/>
      <c r="G5186" s="27" t="s">
        <v>34</v>
      </c>
    </row>
    <row r="5187" spans="3:7" x14ac:dyDescent="0.25">
      <c r="C5187" s="26" t="s">
        <v>3079</v>
      </c>
      <c r="D5187" s="27">
        <v>2939</v>
      </c>
      <c r="E5187" s="24"/>
      <c r="F5187" s="24"/>
      <c r="G5187" s="27" t="s">
        <v>34</v>
      </c>
    </row>
    <row r="5188" spans="3:7" x14ac:dyDescent="0.25">
      <c r="C5188" s="26" t="s">
        <v>3078</v>
      </c>
      <c r="D5188" s="27">
        <v>2535</v>
      </c>
      <c r="E5188" s="24"/>
      <c r="F5188" s="24"/>
      <c r="G5188" s="27" t="s">
        <v>34</v>
      </c>
    </row>
    <row r="5189" spans="3:7" x14ac:dyDescent="0.25">
      <c r="C5189" s="26" t="s">
        <v>3077</v>
      </c>
      <c r="D5189" s="27">
        <v>2462</v>
      </c>
      <c r="E5189" s="24"/>
      <c r="F5189" s="24"/>
      <c r="G5189" s="27" t="s">
        <v>34</v>
      </c>
    </row>
    <row r="5190" spans="3:7" x14ac:dyDescent="0.25">
      <c r="C5190" s="26" t="s">
        <v>3076</v>
      </c>
      <c r="D5190" s="27">
        <v>1121</v>
      </c>
      <c r="E5190" s="24"/>
      <c r="F5190" s="24"/>
      <c r="G5190" s="27" t="s">
        <v>35</v>
      </c>
    </row>
    <row r="5191" spans="3:7" x14ac:dyDescent="0.25">
      <c r="C5191" s="26" t="s">
        <v>3075</v>
      </c>
      <c r="D5191" s="27">
        <v>1233</v>
      </c>
      <c r="E5191" s="24"/>
      <c r="F5191" s="24"/>
      <c r="G5191" s="27" t="s">
        <v>35</v>
      </c>
    </row>
    <row r="5192" spans="3:7" x14ac:dyDescent="0.25">
      <c r="C5192" s="26" t="s">
        <v>3074</v>
      </c>
      <c r="D5192" s="27">
        <v>2441</v>
      </c>
      <c r="E5192" s="24"/>
      <c r="F5192" s="24"/>
      <c r="G5192" s="27" t="s">
        <v>34</v>
      </c>
    </row>
    <row r="5193" spans="3:7" x14ac:dyDescent="0.25">
      <c r="C5193" s="26" t="s">
        <v>3073</v>
      </c>
      <c r="D5193" s="27">
        <v>2146</v>
      </c>
      <c r="E5193" s="24"/>
      <c r="F5193" s="24"/>
      <c r="G5193" s="27" t="s">
        <v>34</v>
      </c>
    </row>
    <row r="5194" spans="3:7" x14ac:dyDescent="0.25">
      <c r="C5194" s="26" t="s">
        <v>3072</v>
      </c>
      <c r="D5194" s="27">
        <v>2375</v>
      </c>
      <c r="E5194" s="24"/>
      <c r="F5194" s="24"/>
      <c r="G5194" s="27" t="s">
        <v>34</v>
      </c>
    </row>
    <row r="5195" spans="3:7" x14ac:dyDescent="0.25">
      <c r="C5195" s="26" t="s">
        <v>3071</v>
      </c>
      <c r="D5195" s="27">
        <v>2835</v>
      </c>
      <c r="E5195" s="24"/>
      <c r="F5195" s="24"/>
      <c r="G5195" s="27" t="s">
        <v>34</v>
      </c>
    </row>
    <row r="5196" spans="3:7" x14ac:dyDescent="0.25">
      <c r="C5196" s="26" t="s">
        <v>3070</v>
      </c>
      <c r="D5196" s="27">
        <v>2910</v>
      </c>
      <c r="E5196" s="24"/>
      <c r="F5196" s="24"/>
      <c r="G5196" s="27" t="s">
        <v>34</v>
      </c>
    </row>
    <row r="5197" spans="3:7" x14ac:dyDescent="0.25">
      <c r="C5197" s="26" t="s">
        <v>3069</v>
      </c>
      <c r="D5197" s="27">
        <v>3082</v>
      </c>
      <c r="E5197" s="24"/>
      <c r="F5197" s="24"/>
      <c r="G5197" s="27" t="s">
        <v>37</v>
      </c>
    </row>
    <row r="5198" spans="3:7" x14ac:dyDescent="0.25">
      <c r="C5198" s="26" t="s">
        <v>3068</v>
      </c>
      <c r="D5198" s="27">
        <v>2802</v>
      </c>
      <c r="E5198" s="24"/>
      <c r="F5198" s="24"/>
      <c r="G5198" s="27" t="s">
        <v>34</v>
      </c>
    </row>
    <row r="5199" spans="3:7" x14ac:dyDescent="0.25">
      <c r="C5199" s="26" t="s">
        <v>3067</v>
      </c>
      <c r="D5199" s="27">
        <v>2764</v>
      </c>
      <c r="E5199" s="24"/>
      <c r="F5199" s="24"/>
      <c r="G5199" s="27" t="s">
        <v>34</v>
      </c>
    </row>
    <row r="5200" spans="3:7" x14ac:dyDescent="0.25">
      <c r="C5200" s="26" t="s">
        <v>3066</v>
      </c>
      <c r="D5200" s="27">
        <v>1607</v>
      </c>
      <c r="E5200" s="24"/>
      <c r="F5200" s="24"/>
      <c r="G5200" s="27" t="s">
        <v>36</v>
      </c>
    </row>
    <row r="5201" spans="3:7" x14ac:dyDescent="0.25">
      <c r="C5201" s="26" t="s">
        <v>3065</v>
      </c>
      <c r="D5201" s="27">
        <v>2831</v>
      </c>
      <c r="E5201" s="24"/>
      <c r="F5201" s="24"/>
      <c r="G5201" s="27" t="s">
        <v>34</v>
      </c>
    </row>
    <row r="5202" spans="3:7" x14ac:dyDescent="0.25">
      <c r="C5202" s="26" t="s">
        <v>3064</v>
      </c>
      <c r="D5202" s="27">
        <v>3302</v>
      </c>
      <c r="E5202" s="24"/>
      <c r="F5202" s="24"/>
      <c r="G5202" s="27" t="s">
        <v>37</v>
      </c>
    </row>
    <row r="5203" spans="3:7" x14ac:dyDescent="0.25">
      <c r="C5203" s="26" t="s">
        <v>3063</v>
      </c>
      <c r="D5203" s="27">
        <v>2383</v>
      </c>
      <c r="E5203" s="24"/>
      <c r="F5203" s="24"/>
      <c r="G5203" s="27" t="s">
        <v>34</v>
      </c>
    </row>
    <row r="5204" spans="3:7" x14ac:dyDescent="0.25">
      <c r="C5204" s="26" t="s">
        <v>3062</v>
      </c>
      <c r="D5204" s="27">
        <v>3066</v>
      </c>
      <c r="E5204" s="24"/>
      <c r="F5204" s="24"/>
      <c r="G5204" s="27" t="s">
        <v>37</v>
      </c>
    </row>
    <row r="5205" spans="3:7" x14ac:dyDescent="0.25">
      <c r="C5205" s="26" t="s">
        <v>3061</v>
      </c>
      <c r="D5205" s="27">
        <v>1526</v>
      </c>
      <c r="E5205" s="24"/>
      <c r="F5205" s="24"/>
      <c r="G5205" s="27" t="s">
        <v>36</v>
      </c>
    </row>
    <row r="5206" spans="3:7" x14ac:dyDescent="0.25">
      <c r="C5206" s="26" t="s">
        <v>3060</v>
      </c>
      <c r="D5206" s="27">
        <v>2265</v>
      </c>
      <c r="E5206" s="24"/>
      <c r="F5206" s="24"/>
      <c r="G5206" s="27" t="s">
        <v>34</v>
      </c>
    </row>
    <row r="5207" spans="3:7" x14ac:dyDescent="0.25">
      <c r="C5207" s="26" t="s">
        <v>3059</v>
      </c>
      <c r="D5207" s="27">
        <v>2407</v>
      </c>
      <c r="E5207" s="24"/>
      <c r="F5207" s="24"/>
      <c r="G5207" s="27" t="s">
        <v>34</v>
      </c>
    </row>
    <row r="5208" spans="3:7" x14ac:dyDescent="0.25">
      <c r="C5208" s="26" t="s">
        <v>3058</v>
      </c>
      <c r="D5208" s="27">
        <v>1478</v>
      </c>
      <c r="E5208" s="24"/>
      <c r="F5208" s="24"/>
      <c r="G5208" s="27" t="s">
        <v>36</v>
      </c>
    </row>
    <row r="5209" spans="3:7" x14ac:dyDescent="0.25">
      <c r="C5209" s="26" t="s">
        <v>3057</v>
      </c>
      <c r="D5209" s="27">
        <v>2713</v>
      </c>
      <c r="E5209" s="24"/>
      <c r="F5209" s="24"/>
      <c r="G5209" s="27" t="s">
        <v>34</v>
      </c>
    </row>
    <row r="5210" spans="3:7" x14ac:dyDescent="0.25">
      <c r="C5210" s="26" t="s">
        <v>3056</v>
      </c>
      <c r="D5210" s="27">
        <v>3669</v>
      </c>
      <c r="E5210" s="24"/>
      <c r="F5210" s="24"/>
      <c r="G5210" s="27" t="s">
        <v>37</v>
      </c>
    </row>
    <row r="5211" spans="3:7" x14ac:dyDescent="0.25">
      <c r="C5211" s="26" t="s">
        <v>3055</v>
      </c>
      <c r="D5211" s="27">
        <v>1236</v>
      </c>
      <c r="E5211" s="24"/>
      <c r="F5211" s="24"/>
      <c r="G5211" s="27" t="s">
        <v>35</v>
      </c>
    </row>
    <row r="5212" spans="3:7" x14ac:dyDescent="0.25">
      <c r="C5212" s="26" t="s">
        <v>3054</v>
      </c>
      <c r="D5212" s="27">
        <v>1385</v>
      </c>
      <c r="E5212" s="24"/>
      <c r="F5212" s="24"/>
      <c r="G5212" s="27" t="s">
        <v>35</v>
      </c>
    </row>
    <row r="5213" spans="3:7" x14ac:dyDescent="0.25">
      <c r="C5213" s="26" t="s">
        <v>3053</v>
      </c>
      <c r="D5213" s="27">
        <v>1284</v>
      </c>
      <c r="E5213" s="24"/>
      <c r="F5213" s="24"/>
      <c r="G5213" s="27" t="s">
        <v>35</v>
      </c>
    </row>
    <row r="5214" spans="3:7" x14ac:dyDescent="0.25">
      <c r="C5214" s="26" t="s">
        <v>3052</v>
      </c>
      <c r="D5214" s="27">
        <v>2510</v>
      </c>
      <c r="E5214" s="24"/>
      <c r="F5214" s="24"/>
      <c r="G5214" s="27" t="s">
        <v>34</v>
      </c>
    </row>
    <row r="5215" spans="3:7" x14ac:dyDescent="0.25">
      <c r="C5215" s="26" t="s">
        <v>3051</v>
      </c>
      <c r="D5215" s="27">
        <v>2152</v>
      </c>
      <c r="E5215" s="24"/>
      <c r="F5215" s="24"/>
      <c r="G5215" s="27" t="s">
        <v>34</v>
      </c>
    </row>
    <row r="5216" spans="3:7" x14ac:dyDescent="0.25">
      <c r="C5216" s="26" t="s">
        <v>3050</v>
      </c>
      <c r="D5216" s="27">
        <v>2113</v>
      </c>
      <c r="E5216" s="24"/>
      <c r="F5216" s="24"/>
      <c r="G5216" s="27" t="s">
        <v>34</v>
      </c>
    </row>
    <row r="5217" spans="3:7" x14ac:dyDescent="0.25">
      <c r="C5217" s="26" t="s">
        <v>3049</v>
      </c>
      <c r="D5217" s="27">
        <v>2557</v>
      </c>
      <c r="E5217" s="24"/>
      <c r="F5217" s="24"/>
      <c r="G5217" s="27" t="s">
        <v>34</v>
      </c>
    </row>
    <row r="5218" spans="3:7" x14ac:dyDescent="0.25">
      <c r="C5218" s="26" t="s">
        <v>3048</v>
      </c>
      <c r="D5218" s="27">
        <v>3001</v>
      </c>
      <c r="E5218" s="24"/>
      <c r="F5218" s="24"/>
      <c r="G5218" s="27" t="s">
        <v>37</v>
      </c>
    </row>
    <row r="5219" spans="3:7" x14ac:dyDescent="0.25">
      <c r="C5219" s="26" t="s">
        <v>3047</v>
      </c>
      <c r="D5219" s="27">
        <v>1285</v>
      </c>
      <c r="E5219" s="24"/>
      <c r="F5219" s="24"/>
      <c r="G5219" s="27" t="s">
        <v>35</v>
      </c>
    </row>
    <row r="5220" spans="3:7" x14ac:dyDescent="0.25">
      <c r="C5220" s="26" t="s">
        <v>3046</v>
      </c>
      <c r="D5220" s="27">
        <v>2559</v>
      </c>
      <c r="E5220" s="24"/>
      <c r="F5220" s="24"/>
      <c r="G5220" s="27" t="s">
        <v>34</v>
      </c>
    </row>
    <row r="5221" spans="3:7" x14ac:dyDescent="0.25">
      <c r="C5221" s="26" t="s">
        <v>3045</v>
      </c>
      <c r="D5221" s="27">
        <v>2849</v>
      </c>
      <c r="E5221" s="24"/>
      <c r="F5221" s="24"/>
      <c r="G5221" s="27" t="s">
        <v>34</v>
      </c>
    </row>
    <row r="5222" spans="3:7" x14ac:dyDescent="0.25">
      <c r="C5222" s="26" t="s">
        <v>3044</v>
      </c>
      <c r="D5222" s="27">
        <v>2093</v>
      </c>
      <c r="E5222" s="24"/>
      <c r="F5222" s="24"/>
      <c r="G5222" s="27" t="s">
        <v>36</v>
      </c>
    </row>
    <row r="5223" spans="3:7" x14ac:dyDescent="0.25">
      <c r="C5223" s="26" t="s">
        <v>3043</v>
      </c>
      <c r="D5223" s="27">
        <v>3077</v>
      </c>
      <c r="E5223" s="24"/>
      <c r="F5223" s="24"/>
      <c r="G5223" s="27" t="s">
        <v>37</v>
      </c>
    </row>
    <row r="5224" spans="3:7" x14ac:dyDescent="0.25">
      <c r="C5224" s="26" t="s">
        <v>3042</v>
      </c>
      <c r="D5224" s="27">
        <v>2303</v>
      </c>
      <c r="E5224" s="24"/>
      <c r="F5224" s="24"/>
      <c r="G5224" s="27" t="s">
        <v>34</v>
      </c>
    </row>
    <row r="5225" spans="3:7" x14ac:dyDescent="0.25">
      <c r="C5225" s="26" t="s">
        <v>3041</v>
      </c>
      <c r="D5225" s="27">
        <v>2266</v>
      </c>
      <c r="E5225" s="24"/>
      <c r="F5225" s="24"/>
      <c r="G5225" s="27" t="s">
        <v>34</v>
      </c>
    </row>
    <row r="5226" spans="3:7" x14ac:dyDescent="0.25">
      <c r="C5226" s="26" t="s">
        <v>3040</v>
      </c>
      <c r="D5226" s="27">
        <v>1938</v>
      </c>
      <c r="E5226" s="24"/>
      <c r="F5226" s="24"/>
      <c r="G5226" s="27" t="s">
        <v>36</v>
      </c>
    </row>
    <row r="5227" spans="3:7" x14ac:dyDescent="0.25">
      <c r="C5227" s="26" t="s">
        <v>3039</v>
      </c>
      <c r="D5227" s="27">
        <v>1732</v>
      </c>
      <c r="E5227" s="24"/>
      <c r="F5227" s="24"/>
      <c r="G5227" s="27" t="s">
        <v>36</v>
      </c>
    </row>
    <row r="5228" spans="3:7" x14ac:dyDescent="0.25">
      <c r="C5228" s="26" t="s">
        <v>3038</v>
      </c>
      <c r="D5228" s="27">
        <v>2191</v>
      </c>
      <c r="E5228" s="24"/>
      <c r="F5228" s="24"/>
      <c r="G5228" s="27" t="s">
        <v>34</v>
      </c>
    </row>
    <row r="5229" spans="3:7" x14ac:dyDescent="0.25">
      <c r="C5229" s="26" t="s">
        <v>3037</v>
      </c>
      <c r="D5229" s="27">
        <v>2435</v>
      </c>
      <c r="E5229" s="24"/>
      <c r="F5229" s="24"/>
      <c r="G5229" s="27" t="s">
        <v>34</v>
      </c>
    </row>
    <row r="5230" spans="3:7" x14ac:dyDescent="0.25">
      <c r="C5230" s="26" t="s">
        <v>3036</v>
      </c>
      <c r="D5230" s="27">
        <v>2364</v>
      </c>
      <c r="E5230" s="24"/>
      <c r="F5230" s="24"/>
      <c r="G5230" s="27" t="s">
        <v>34</v>
      </c>
    </row>
    <row r="5231" spans="3:7" x14ac:dyDescent="0.25">
      <c r="C5231" s="26" t="s">
        <v>3035</v>
      </c>
      <c r="D5231" s="27">
        <v>1308</v>
      </c>
      <c r="E5231" s="24"/>
      <c r="F5231" s="24"/>
      <c r="G5231" s="27" t="s">
        <v>35</v>
      </c>
    </row>
    <row r="5232" spans="3:7" x14ac:dyDescent="0.25">
      <c r="C5232" s="26" t="s">
        <v>3034</v>
      </c>
      <c r="D5232" s="27">
        <v>1714</v>
      </c>
      <c r="E5232" s="24"/>
      <c r="F5232" s="24"/>
      <c r="G5232" s="27" t="s">
        <v>36</v>
      </c>
    </row>
    <row r="5233" spans="3:7" x14ac:dyDescent="0.25">
      <c r="C5233" s="26" t="s">
        <v>3033</v>
      </c>
      <c r="D5233" s="27">
        <v>2161</v>
      </c>
      <c r="E5233" s="24"/>
      <c r="F5233" s="24"/>
      <c r="G5233" s="27" t="s">
        <v>34</v>
      </c>
    </row>
    <row r="5234" spans="3:7" x14ac:dyDescent="0.25">
      <c r="C5234" s="26" t="s">
        <v>3032</v>
      </c>
      <c r="D5234" s="27">
        <v>1564</v>
      </c>
      <c r="E5234" s="24"/>
      <c r="F5234" s="24"/>
      <c r="G5234" s="27" t="s">
        <v>36</v>
      </c>
    </row>
    <row r="5235" spans="3:7" x14ac:dyDescent="0.25">
      <c r="C5235" s="26" t="s">
        <v>3031</v>
      </c>
      <c r="D5235" s="27">
        <v>2888</v>
      </c>
      <c r="E5235" s="24"/>
      <c r="F5235" s="24"/>
      <c r="G5235" s="27" t="s">
        <v>34</v>
      </c>
    </row>
    <row r="5236" spans="3:7" x14ac:dyDescent="0.25">
      <c r="C5236" s="26" t="s">
        <v>3030</v>
      </c>
      <c r="D5236" s="27">
        <v>1383</v>
      </c>
      <c r="E5236" s="24"/>
      <c r="F5236" s="24"/>
      <c r="G5236" s="27" t="s">
        <v>35</v>
      </c>
    </row>
    <row r="5237" spans="3:7" x14ac:dyDescent="0.25">
      <c r="C5237" s="26" t="s">
        <v>3029</v>
      </c>
      <c r="D5237" s="27">
        <v>3860</v>
      </c>
      <c r="E5237" s="24"/>
      <c r="F5237" s="24"/>
      <c r="G5237" s="27" t="s">
        <v>37</v>
      </c>
    </row>
    <row r="5238" spans="3:7" x14ac:dyDescent="0.25">
      <c r="C5238" s="26" t="s">
        <v>3028</v>
      </c>
      <c r="D5238" s="27">
        <v>2559</v>
      </c>
      <c r="E5238" s="24"/>
      <c r="F5238" s="24"/>
      <c r="G5238" s="27" t="s">
        <v>34</v>
      </c>
    </row>
    <row r="5239" spans="3:7" x14ac:dyDescent="0.25">
      <c r="C5239" s="26" t="s">
        <v>3027</v>
      </c>
      <c r="D5239" s="27">
        <v>2535</v>
      </c>
      <c r="E5239" s="24"/>
      <c r="F5239" s="24"/>
      <c r="G5239" s="27" t="s">
        <v>34</v>
      </c>
    </row>
    <row r="5240" spans="3:7" x14ac:dyDescent="0.25">
      <c r="C5240" s="26" t="s">
        <v>3026</v>
      </c>
      <c r="D5240" s="27">
        <v>1428</v>
      </c>
      <c r="E5240" s="24"/>
      <c r="F5240" s="24"/>
      <c r="G5240" s="27" t="s">
        <v>36</v>
      </c>
    </row>
    <row r="5241" spans="3:7" x14ac:dyDescent="0.25">
      <c r="C5241" s="26" t="s">
        <v>3025</v>
      </c>
      <c r="D5241" s="27">
        <v>2148</v>
      </c>
      <c r="E5241" s="24"/>
      <c r="F5241" s="24"/>
      <c r="G5241" s="27" t="s">
        <v>34</v>
      </c>
    </row>
    <row r="5242" spans="3:7" x14ac:dyDescent="0.25">
      <c r="C5242" s="26" t="s">
        <v>3024</v>
      </c>
      <c r="D5242" s="27">
        <v>1555</v>
      </c>
      <c r="E5242" s="24"/>
      <c r="F5242" s="24"/>
      <c r="G5242" s="27" t="s">
        <v>36</v>
      </c>
    </row>
    <row r="5243" spans="3:7" x14ac:dyDescent="0.25">
      <c r="C5243" s="26" t="s">
        <v>3023</v>
      </c>
      <c r="D5243" s="27">
        <v>1698</v>
      </c>
      <c r="E5243" s="24"/>
      <c r="F5243" s="24"/>
      <c r="G5243" s="27" t="s">
        <v>36</v>
      </c>
    </row>
    <row r="5244" spans="3:7" x14ac:dyDescent="0.25">
      <c r="C5244" s="26" t="s">
        <v>3022</v>
      </c>
      <c r="D5244" s="27">
        <v>1708</v>
      </c>
      <c r="E5244" s="24"/>
      <c r="F5244" s="24"/>
      <c r="G5244" s="27" t="s">
        <v>36</v>
      </c>
    </row>
    <row r="5245" spans="3:7" x14ac:dyDescent="0.25">
      <c r="C5245" s="26" t="s">
        <v>3021</v>
      </c>
      <c r="D5245" s="27">
        <v>2619</v>
      </c>
      <c r="E5245" s="24"/>
      <c r="F5245" s="24"/>
      <c r="G5245" s="27" t="s">
        <v>34</v>
      </c>
    </row>
    <row r="5246" spans="3:7" x14ac:dyDescent="0.25">
      <c r="C5246" s="26" t="s">
        <v>3020</v>
      </c>
      <c r="D5246" s="27">
        <v>3531</v>
      </c>
      <c r="E5246" s="24"/>
      <c r="F5246" s="24"/>
      <c r="G5246" s="27" t="s">
        <v>37</v>
      </c>
    </row>
    <row r="5247" spans="3:7" x14ac:dyDescent="0.25">
      <c r="C5247" s="26" t="s">
        <v>3019</v>
      </c>
      <c r="D5247" s="27">
        <v>2619</v>
      </c>
      <c r="E5247" s="24"/>
      <c r="F5247" s="24"/>
      <c r="G5247" s="27" t="s">
        <v>34</v>
      </c>
    </row>
    <row r="5248" spans="3:7" x14ac:dyDescent="0.25">
      <c r="C5248" s="26" t="s">
        <v>3018</v>
      </c>
      <c r="D5248" s="27">
        <v>3193</v>
      </c>
      <c r="E5248" s="24"/>
      <c r="F5248" s="24"/>
      <c r="G5248" s="27" t="s">
        <v>37</v>
      </c>
    </row>
    <row r="5249" spans="3:7" x14ac:dyDescent="0.25">
      <c r="C5249" s="26" t="s">
        <v>3017</v>
      </c>
      <c r="D5249" s="27">
        <v>4055</v>
      </c>
      <c r="E5249" s="24"/>
      <c r="F5249" s="24"/>
      <c r="G5249" s="27" t="s">
        <v>37</v>
      </c>
    </row>
    <row r="5250" spans="3:7" x14ac:dyDescent="0.25">
      <c r="C5250" s="26" t="s">
        <v>3016</v>
      </c>
      <c r="D5250" s="27">
        <v>2182</v>
      </c>
      <c r="E5250" s="24"/>
      <c r="F5250" s="24"/>
      <c r="G5250" s="27" t="s">
        <v>34</v>
      </c>
    </row>
    <row r="5251" spans="3:7" x14ac:dyDescent="0.25">
      <c r="C5251" s="26" t="s">
        <v>3015</v>
      </c>
      <c r="D5251" s="27">
        <v>2388</v>
      </c>
      <c r="E5251" s="24"/>
      <c r="F5251" s="24"/>
      <c r="G5251" s="27" t="s">
        <v>34</v>
      </c>
    </row>
    <row r="5252" spans="3:7" x14ac:dyDescent="0.25">
      <c r="C5252" s="26" t="s">
        <v>3014</v>
      </c>
      <c r="D5252" s="27">
        <v>3420</v>
      </c>
      <c r="E5252" s="24"/>
      <c r="F5252" s="24"/>
      <c r="G5252" s="27" t="s">
        <v>37</v>
      </c>
    </row>
    <row r="5253" spans="3:7" x14ac:dyDescent="0.25">
      <c r="C5253" s="26" t="s">
        <v>3013</v>
      </c>
      <c r="D5253" s="27">
        <v>2624</v>
      </c>
      <c r="E5253" s="24"/>
      <c r="F5253" s="24"/>
      <c r="G5253" s="27" t="s">
        <v>34</v>
      </c>
    </row>
    <row r="5254" spans="3:7" x14ac:dyDescent="0.25">
      <c r="C5254" s="26" t="s">
        <v>3012</v>
      </c>
      <c r="D5254" s="27">
        <v>2290</v>
      </c>
      <c r="E5254" s="24"/>
      <c r="F5254" s="24"/>
      <c r="G5254" s="27" t="s">
        <v>34</v>
      </c>
    </row>
    <row r="5255" spans="3:7" x14ac:dyDescent="0.25">
      <c r="C5255" s="26" t="s">
        <v>3011</v>
      </c>
      <c r="D5255" s="27">
        <v>2389</v>
      </c>
      <c r="E5255" s="24"/>
      <c r="F5255" s="24"/>
      <c r="G5255" s="27" t="s">
        <v>34</v>
      </c>
    </row>
    <row r="5256" spans="3:7" x14ac:dyDescent="0.25">
      <c r="C5256" s="26" t="s">
        <v>3010</v>
      </c>
      <c r="D5256" s="27">
        <v>2404</v>
      </c>
      <c r="E5256" s="24"/>
      <c r="F5256" s="24"/>
      <c r="G5256" s="27" t="s">
        <v>34</v>
      </c>
    </row>
    <row r="5257" spans="3:7" x14ac:dyDescent="0.25">
      <c r="C5257" s="26" t="s">
        <v>3009</v>
      </c>
      <c r="D5257" s="27">
        <v>2551</v>
      </c>
      <c r="E5257" s="24"/>
      <c r="F5257" s="24"/>
      <c r="G5257" s="27" t="s">
        <v>34</v>
      </c>
    </row>
    <row r="5258" spans="3:7" x14ac:dyDescent="0.25">
      <c r="C5258" s="26" t="s">
        <v>3008</v>
      </c>
      <c r="D5258" s="27">
        <v>2448</v>
      </c>
      <c r="E5258" s="24"/>
      <c r="F5258" s="24"/>
      <c r="G5258" s="27" t="s">
        <v>34</v>
      </c>
    </row>
    <row r="5259" spans="3:7" x14ac:dyDescent="0.25">
      <c r="C5259" s="26" t="s">
        <v>3007</v>
      </c>
      <c r="D5259" s="27">
        <v>1933</v>
      </c>
      <c r="E5259" s="24"/>
      <c r="F5259" s="24"/>
      <c r="G5259" s="27" t="s">
        <v>36</v>
      </c>
    </row>
    <row r="5260" spans="3:7" x14ac:dyDescent="0.25">
      <c r="C5260" s="26" t="s">
        <v>3006</v>
      </c>
      <c r="D5260" s="27">
        <v>2628</v>
      </c>
      <c r="E5260" s="24"/>
      <c r="F5260" s="24"/>
      <c r="G5260" s="27" t="s">
        <v>34</v>
      </c>
    </row>
    <row r="5261" spans="3:7" x14ac:dyDescent="0.25">
      <c r="C5261" s="26" t="s">
        <v>3005</v>
      </c>
      <c r="D5261" s="27">
        <v>2389</v>
      </c>
      <c r="E5261" s="24"/>
      <c r="F5261" s="24"/>
      <c r="G5261" s="27" t="s">
        <v>34</v>
      </c>
    </row>
    <row r="5262" spans="3:7" x14ac:dyDescent="0.25">
      <c r="C5262" s="26" t="s">
        <v>3004</v>
      </c>
      <c r="D5262" s="27">
        <v>2297</v>
      </c>
      <c r="E5262" s="24"/>
      <c r="F5262" s="24"/>
      <c r="G5262" s="27" t="s">
        <v>34</v>
      </c>
    </row>
    <row r="5263" spans="3:7" x14ac:dyDescent="0.25">
      <c r="C5263" s="26" t="s">
        <v>3003</v>
      </c>
      <c r="D5263" s="27">
        <v>3706</v>
      </c>
      <c r="E5263" s="24"/>
      <c r="F5263" s="24"/>
      <c r="G5263" s="27" t="s">
        <v>37</v>
      </c>
    </row>
    <row r="5264" spans="3:7" x14ac:dyDescent="0.25">
      <c r="C5264" s="26" t="s">
        <v>3002</v>
      </c>
      <c r="D5264" s="27">
        <v>2189</v>
      </c>
      <c r="E5264" s="24"/>
      <c r="F5264" s="24"/>
      <c r="G5264" s="27" t="s">
        <v>34</v>
      </c>
    </row>
    <row r="5265" spans="3:7" x14ac:dyDescent="0.25">
      <c r="C5265" s="26" t="s">
        <v>3001</v>
      </c>
      <c r="D5265" s="27">
        <v>2490</v>
      </c>
      <c r="E5265" s="24"/>
      <c r="F5265" s="24"/>
      <c r="G5265" s="27" t="s">
        <v>34</v>
      </c>
    </row>
    <row r="5266" spans="3:7" x14ac:dyDescent="0.25">
      <c r="C5266" s="26" t="s">
        <v>3000</v>
      </c>
      <c r="D5266" s="27">
        <v>2156</v>
      </c>
      <c r="E5266" s="24"/>
      <c r="F5266" s="24"/>
      <c r="G5266" s="27" t="s">
        <v>34</v>
      </c>
    </row>
    <row r="5267" spans="3:7" x14ac:dyDescent="0.25">
      <c r="C5267" s="26" t="s">
        <v>2999</v>
      </c>
      <c r="D5267" s="27">
        <v>3299</v>
      </c>
      <c r="E5267" s="24"/>
      <c r="F5267" s="24"/>
      <c r="G5267" s="27" t="s">
        <v>37</v>
      </c>
    </row>
    <row r="5268" spans="3:7" x14ac:dyDescent="0.25">
      <c r="C5268" s="26" t="s">
        <v>2998</v>
      </c>
      <c r="D5268" s="27">
        <v>2330</v>
      </c>
      <c r="E5268" s="24"/>
      <c r="F5268" s="24"/>
      <c r="G5268" s="27" t="s">
        <v>34</v>
      </c>
    </row>
    <row r="5269" spans="3:7" x14ac:dyDescent="0.25">
      <c r="C5269" s="26" t="s">
        <v>2997</v>
      </c>
      <c r="D5269" s="27">
        <v>1718</v>
      </c>
      <c r="E5269" s="24"/>
      <c r="F5269" s="24"/>
      <c r="G5269" s="27" t="s">
        <v>36</v>
      </c>
    </row>
    <row r="5270" spans="3:7" x14ac:dyDescent="0.25">
      <c r="C5270" s="26" t="s">
        <v>2996</v>
      </c>
      <c r="D5270" s="27">
        <v>1211</v>
      </c>
      <c r="E5270" s="24"/>
      <c r="F5270" s="24"/>
      <c r="G5270" s="27" t="s">
        <v>35</v>
      </c>
    </row>
    <row r="5271" spans="3:7" x14ac:dyDescent="0.25">
      <c r="C5271" s="26" t="s">
        <v>2995</v>
      </c>
      <c r="D5271" s="27">
        <v>1229</v>
      </c>
      <c r="E5271" s="24"/>
      <c r="F5271" s="24"/>
      <c r="G5271" s="27" t="s">
        <v>35</v>
      </c>
    </row>
    <row r="5272" spans="3:7" x14ac:dyDescent="0.25">
      <c r="C5272" s="26" t="s">
        <v>2994</v>
      </c>
      <c r="D5272" s="27">
        <v>2593</v>
      </c>
      <c r="E5272" s="24"/>
      <c r="F5272" s="24"/>
      <c r="G5272" s="27" t="s">
        <v>34</v>
      </c>
    </row>
    <row r="5273" spans="3:7" x14ac:dyDescent="0.25">
      <c r="C5273" s="26" t="s">
        <v>2993</v>
      </c>
      <c r="D5273" s="27">
        <v>1659</v>
      </c>
      <c r="E5273" s="24"/>
      <c r="F5273" s="24"/>
      <c r="G5273" s="27" t="s">
        <v>36</v>
      </c>
    </row>
    <row r="5274" spans="3:7" x14ac:dyDescent="0.25">
      <c r="C5274" s="26" t="s">
        <v>2992</v>
      </c>
      <c r="D5274" s="27">
        <v>3321</v>
      </c>
      <c r="E5274" s="24"/>
      <c r="F5274" s="24"/>
      <c r="G5274" s="27" t="s">
        <v>37</v>
      </c>
    </row>
    <row r="5275" spans="3:7" x14ac:dyDescent="0.25">
      <c r="C5275" s="26" t="s">
        <v>2991</v>
      </c>
      <c r="D5275" s="27">
        <v>3196</v>
      </c>
      <c r="E5275" s="24"/>
      <c r="F5275" s="24"/>
      <c r="G5275" s="27" t="s">
        <v>37</v>
      </c>
    </row>
    <row r="5276" spans="3:7" x14ac:dyDescent="0.25">
      <c r="C5276" s="26" t="s">
        <v>2990</v>
      </c>
      <c r="D5276" s="27">
        <v>1208</v>
      </c>
      <c r="E5276" s="24"/>
      <c r="F5276" s="24"/>
      <c r="G5276" s="27" t="s">
        <v>35</v>
      </c>
    </row>
    <row r="5277" spans="3:7" x14ac:dyDescent="0.25">
      <c r="C5277" s="26" t="s">
        <v>2989</v>
      </c>
      <c r="D5277" s="27">
        <v>1646</v>
      </c>
      <c r="E5277" s="24"/>
      <c r="F5277" s="24"/>
      <c r="G5277" s="27" t="s">
        <v>36</v>
      </c>
    </row>
    <row r="5278" spans="3:7" x14ac:dyDescent="0.25">
      <c r="C5278" s="26" t="s">
        <v>2988</v>
      </c>
      <c r="D5278" s="27">
        <v>2628</v>
      </c>
      <c r="E5278" s="24"/>
      <c r="F5278" s="24"/>
      <c r="G5278" s="27" t="s">
        <v>34</v>
      </c>
    </row>
    <row r="5279" spans="3:7" x14ac:dyDescent="0.25">
      <c r="C5279" s="26" t="s">
        <v>2987</v>
      </c>
      <c r="D5279" s="27">
        <v>3194</v>
      </c>
      <c r="E5279" s="24"/>
      <c r="F5279" s="24"/>
      <c r="G5279" s="27" t="s">
        <v>37</v>
      </c>
    </row>
    <row r="5280" spans="3:7" x14ac:dyDescent="0.25">
      <c r="C5280" s="26" t="s">
        <v>2986</v>
      </c>
      <c r="D5280" s="27">
        <v>2370</v>
      </c>
      <c r="E5280" s="24"/>
      <c r="F5280" s="24"/>
      <c r="G5280" s="27" t="s">
        <v>34</v>
      </c>
    </row>
    <row r="5281" spans="3:7" x14ac:dyDescent="0.25">
      <c r="C5281" s="26" t="s">
        <v>2985</v>
      </c>
      <c r="D5281" s="27">
        <v>2815</v>
      </c>
      <c r="E5281" s="24"/>
      <c r="F5281" s="24"/>
      <c r="G5281" s="27" t="s">
        <v>34</v>
      </c>
    </row>
    <row r="5282" spans="3:7" x14ac:dyDescent="0.25">
      <c r="C5282" s="26" t="s">
        <v>2984</v>
      </c>
      <c r="D5282" s="27">
        <v>1280</v>
      </c>
      <c r="E5282" s="24"/>
      <c r="F5282" s="24"/>
      <c r="G5282" s="27" t="s">
        <v>35</v>
      </c>
    </row>
    <row r="5283" spans="3:7" x14ac:dyDescent="0.25">
      <c r="C5283" s="26" t="s">
        <v>2983</v>
      </c>
      <c r="D5283" s="27">
        <v>2828</v>
      </c>
      <c r="E5283" s="24"/>
      <c r="F5283" s="24"/>
      <c r="G5283" s="27" t="s">
        <v>34</v>
      </c>
    </row>
    <row r="5284" spans="3:7" x14ac:dyDescent="0.25">
      <c r="C5284" s="26" t="s">
        <v>2982</v>
      </c>
      <c r="D5284" s="27">
        <v>2524</v>
      </c>
      <c r="E5284" s="24"/>
      <c r="F5284" s="24"/>
      <c r="G5284" s="27" t="s">
        <v>34</v>
      </c>
    </row>
    <row r="5285" spans="3:7" x14ac:dyDescent="0.25">
      <c r="C5285" s="26" t="s">
        <v>2981</v>
      </c>
      <c r="D5285" s="27">
        <v>3096</v>
      </c>
      <c r="E5285" s="24"/>
      <c r="F5285" s="24"/>
      <c r="G5285" s="27" t="s">
        <v>37</v>
      </c>
    </row>
    <row r="5286" spans="3:7" x14ac:dyDescent="0.25">
      <c r="C5286" s="26" t="s">
        <v>2980</v>
      </c>
      <c r="D5286" s="27">
        <v>2750</v>
      </c>
      <c r="E5286" s="24"/>
      <c r="F5286" s="24"/>
      <c r="G5286" s="27" t="s">
        <v>34</v>
      </c>
    </row>
    <row r="5287" spans="3:7" x14ac:dyDescent="0.25">
      <c r="C5287" s="26" t="s">
        <v>2979</v>
      </c>
      <c r="D5287" s="27">
        <v>3592</v>
      </c>
      <c r="E5287" s="24"/>
      <c r="F5287" s="24"/>
      <c r="G5287" s="27" t="s">
        <v>37</v>
      </c>
    </row>
    <row r="5288" spans="3:7" x14ac:dyDescent="0.25">
      <c r="C5288" s="26" t="s">
        <v>2978</v>
      </c>
      <c r="D5288" s="27">
        <v>2346</v>
      </c>
      <c r="E5288" s="24"/>
      <c r="F5288" s="24"/>
      <c r="G5288" s="27" t="s">
        <v>34</v>
      </c>
    </row>
    <row r="5289" spans="3:7" x14ac:dyDescent="0.25">
      <c r="C5289" s="26" t="s">
        <v>2977</v>
      </c>
      <c r="D5289" s="27">
        <v>2556</v>
      </c>
      <c r="E5289" s="24"/>
      <c r="F5289" s="24"/>
      <c r="G5289" s="27" t="s">
        <v>34</v>
      </c>
    </row>
    <row r="5290" spans="3:7" x14ac:dyDescent="0.25">
      <c r="C5290" s="26" t="s">
        <v>2976</v>
      </c>
      <c r="D5290" s="27">
        <v>2575</v>
      </c>
      <c r="E5290" s="24"/>
      <c r="F5290" s="24"/>
      <c r="G5290" s="27" t="s">
        <v>34</v>
      </c>
    </row>
    <row r="5291" spans="3:7" x14ac:dyDescent="0.25">
      <c r="C5291" s="26" t="s">
        <v>2975</v>
      </c>
      <c r="D5291" s="27">
        <v>3282</v>
      </c>
      <c r="E5291" s="24"/>
      <c r="F5291" s="24"/>
      <c r="G5291" s="27" t="s">
        <v>37</v>
      </c>
    </row>
    <row r="5292" spans="3:7" x14ac:dyDescent="0.25">
      <c r="C5292" s="26" t="s">
        <v>2974</v>
      </c>
      <c r="D5292" s="27">
        <v>2404</v>
      </c>
      <c r="E5292" s="24"/>
      <c r="F5292" s="24"/>
      <c r="G5292" s="27" t="s">
        <v>34</v>
      </c>
    </row>
    <row r="5293" spans="3:7" x14ac:dyDescent="0.25">
      <c r="C5293" s="26" t="s">
        <v>2973</v>
      </c>
      <c r="D5293" s="27">
        <v>1245</v>
      </c>
      <c r="E5293" s="24"/>
      <c r="F5293" s="24"/>
      <c r="G5293" s="27" t="s">
        <v>35</v>
      </c>
    </row>
    <row r="5294" spans="3:7" x14ac:dyDescent="0.25">
      <c r="C5294" s="26" t="s">
        <v>2972</v>
      </c>
      <c r="D5294" s="27">
        <v>2421</v>
      </c>
      <c r="E5294" s="24"/>
      <c r="F5294" s="24"/>
      <c r="G5294" s="27" t="s">
        <v>34</v>
      </c>
    </row>
    <row r="5295" spans="3:7" x14ac:dyDescent="0.25">
      <c r="C5295" s="26" t="s">
        <v>2971</v>
      </c>
      <c r="D5295" s="27">
        <v>2156</v>
      </c>
      <c r="E5295" s="24"/>
      <c r="F5295" s="24"/>
      <c r="G5295" s="27" t="s">
        <v>34</v>
      </c>
    </row>
    <row r="5296" spans="3:7" x14ac:dyDescent="0.25">
      <c r="C5296" s="26" t="s">
        <v>2970</v>
      </c>
      <c r="D5296" s="27">
        <v>2704</v>
      </c>
      <c r="E5296" s="24"/>
      <c r="F5296" s="24"/>
      <c r="G5296" s="27" t="s">
        <v>34</v>
      </c>
    </row>
    <row r="5297" spans="3:7" x14ac:dyDescent="0.25">
      <c r="C5297" s="26" t="s">
        <v>2969</v>
      </c>
      <c r="D5297" s="27">
        <v>2734</v>
      </c>
      <c r="E5297" s="24"/>
      <c r="F5297" s="24"/>
      <c r="G5297" s="27" t="s">
        <v>34</v>
      </c>
    </row>
    <row r="5298" spans="3:7" x14ac:dyDescent="0.25">
      <c r="C5298" s="26" t="s">
        <v>2968</v>
      </c>
      <c r="D5298" s="27">
        <v>2360</v>
      </c>
      <c r="E5298" s="24"/>
      <c r="F5298" s="24"/>
      <c r="G5298" s="27" t="s">
        <v>34</v>
      </c>
    </row>
    <row r="5299" spans="3:7" x14ac:dyDescent="0.25">
      <c r="C5299" s="26" t="s">
        <v>2967</v>
      </c>
      <c r="D5299" s="27">
        <v>2751</v>
      </c>
      <c r="E5299" s="24"/>
      <c r="F5299" s="24"/>
      <c r="G5299" s="27" t="s">
        <v>34</v>
      </c>
    </row>
    <row r="5300" spans="3:7" x14ac:dyDescent="0.25">
      <c r="C5300" s="26" t="s">
        <v>2966</v>
      </c>
      <c r="D5300" s="27">
        <v>2554</v>
      </c>
      <c r="E5300" s="24"/>
      <c r="F5300" s="24"/>
      <c r="G5300" s="27" t="s">
        <v>34</v>
      </c>
    </row>
    <row r="5301" spans="3:7" x14ac:dyDescent="0.25">
      <c r="C5301" s="26" t="s">
        <v>2965</v>
      </c>
      <c r="D5301" s="27">
        <v>2741</v>
      </c>
      <c r="E5301" s="24"/>
      <c r="F5301" s="24"/>
      <c r="G5301" s="27" t="s">
        <v>34</v>
      </c>
    </row>
    <row r="5302" spans="3:7" x14ac:dyDescent="0.25">
      <c r="C5302" s="26" t="s">
        <v>2964</v>
      </c>
      <c r="D5302" s="27">
        <v>2721</v>
      </c>
      <c r="E5302" s="24"/>
      <c r="F5302" s="24"/>
      <c r="G5302" s="27" t="s">
        <v>34</v>
      </c>
    </row>
    <row r="5303" spans="3:7" x14ac:dyDescent="0.25">
      <c r="C5303" s="26" t="s">
        <v>2963</v>
      </c>
      <c r="D5303" s="27">
        <v>1336</v>
      </c>
      <c r="E5303" s="24"/>
      <c r="F5303" s="24"/>
      <c r="G5303" s="27" t="s">
        <v>35</v>
      </c>
    </row>
    <row r="5304" spans="3:7" x14ac:dyDescent="0.25">
      <c r="C5304" s="26" t="s">
        <v>2962</v>
      </c>
      <c r="D5304" s="27">
        <v>1694</v>
      </c>
      <c r="E5304" s="24"/>
      <c r="F5304" s="24">
        <v>0</v>
      </c>
      <c r="G5304" s="27" t="s">
        <v>36</v>
      </c>
    </row>
    <row r="5305" spans="3:7" x14ac:dyDescent="0.25">
      <c r="C5305" s="26" t="s">
        <v>2961</v>
      </c>
      <c r="D5305" s="27">
        <v>2782</v>
      </c>
      <c r="E5305" s="24"/>
      <c r="F5305" s="24"/>
      <c r="G5305" s="27" t="s">
        <v>34</v>
      </c>
    </row>
    <row r="5306" spans="3:7" x14ac:dyDescent="0.25">
      <c r="C5306" s="26" t="s">
        <v>2960</v>
      </c>
      <c r="D5306" s="27">
        <v>2682</v>
      </c>
      <c r="E5306" s="24"/>
      <c r="F5306" s="24"/>
      <c r="G5306" s="27" t="s">
        <v>34</v>
      </c>
    </row>
    <row r="5307" spans="3:7" x14ac:dyDescent="0.25">
      <c r="C5307" s="26" t="s">
        <v>2959</v>
      </c>
      <c r="D5307" s="27">
        <v>844</v>
      </c>
      <c r="E5307" s="24"/>
      <c r="F5307" s="24"/>
      <c r="G5307" s="27" t="s">
        <v>38</v>
      </c>
    </row>
    <row r="5308" spans="3:7" x14ac:dyDescent="0.25">
      <c r="C5308" s="26" t="s">
        <v>2958</v>
      </c>
      <c r="D5308" s="27">
        <v>1257</v>
      </c>
      <c r="E5308" s="24"/>
      <c r="F5308" s="24"/>
      <c r="G5308" s="27" t="s">
        <v>35</v>
      </c>
    </row>
    <row r="5309" spans="3:7" x14ac:dyDescent="0.25">
      <c r="C5309" s="26" t="s">
        <v>2957</v>
      </c>
      <c r="D5309" s="27">
        <v>2455</v>
      </c>
      <c r="E5309" s="24"/>
      <c r="F5309" s="24"/>
      <c r="G5309" s="27" t="s">
        <v>34</v>
      </c>
    </row>
    <row r="5310" spans="3:7" x14ac:dyDescent="0.25">
      <c r="C5310" s="26" t="s">
        <v>2956</v>
      </c>
      <c r="D5310" s="27">
        <v>2280</v>
      </c>
      <c r="E5310" s="24"/>
      <c r="F5310" s="24"/>
      <c r="G5310" s="27" t="s">
        <v>34</v>
      </c>
    </row>
    <row r="5311" spans="3:7" x14ac:dyDescent="0.25">
      <c r="C5311" s="26" t="s">
        <v>2955</v>
      </c>
      <c r="D5311" s="27">
        <v>1615</v>
      </c>
      <c r="E5311" s="24"/>
      <c r="F5311" s="24"/>
      <c r="G5311" s="27" t="s">
        <v>36</v>
      </c>
    </row>
    <row r="5312" spans="3:7" x14ac:dyDescent="0.25">
      <c r="C5312" s="26" t="s">
        <v>2954</v>
      </c>
      <c r="D5312" s="27">
        <v>1885</v>
      </c>
      <c r="E5312" s="24"/>
      <c r="F5312" s="24">
        <v>0</v>
      </c>
      <c r="G5312" s="27" t="s">
        <v>36</v>
      </c>
    </row>
    <row r="5313" spans="3:7" x14ac:dyDescent="0.25">
      <c r="C5313" s="26" t="s">
        <v>2953</v>
      </c>
      <c r="D5313" s="27">
        <v>3162</v>
      </c>
      <c r="E5313" s="24"/>
      <c r="F5313" s="24"/>
      <c r="G5313" s="27" t="s">
        <v>37</v>
      </c>
    </row>
    <row r="5314" spans="3:7" x14ac:dyDescent="0.25">
      <c r="C5314" s="26" t="s">
        <v>2952</v>
      </c>
      <c r="D5314" s="27">
        <v>2933</v>
      </c>
      <c r="E5314" s="24"/>
      <c r="F5314" s="24"/>
      <c r="G5314" s="27" t="s">
        <v>34</v>
      </c>
    </row>
    <row r="5315" spans="3:7" x14ac:dyDescent="0.25">
      <c r="C5315" s="26" t="s">
        <v>2951</v>
      </c>
      <c r="D5315" s="27">
        <v>2195</v>
      </c>
      <c r="E5315" s="24"/>
      <c r="F5315" s="24"/>
      <c r="G5315" s="27" t="s">
        <v>34</v>
      </c>
    </row>
    <row r="5316" spans="3:7" x14ac:dyDescent="0.25">
      <c r="C5316" s="26" t="s">
        <v>2950</v>
      </c>
      <c r="D5316" s="27">
        <v>2388</v>
      </c>
      <c r="E5316" s="24"/>
      <c r="F5316" s="24"/>
      <c r="G5316" s="27" t="s">
        <v>34</v>
      </c>
    </row>
    <row r="5317" spans="3:7" x14ac:dyDescent="0.25">
      <c r="C5317" s="26" t="s">
        <v>2949</v>
      </c>
      <c r="D5317" s="27">
        <v>2496</v>
      </c>
      <c r="E5317" s="24"/>
      <c r="F5317" s="24"/>
      <c r="G5317" s="27" t="s">
        <v>34</v>
      </c>
    </row>
    <row r="5318" spans="3:7" x14ac:dyDescent="0.25">
      <c r="C5318" s="26" t="s">
        <v>2948</v>
      </c>
      <c r="D5318" s="27">
        <v>2728</v>
      </c>
      <c r="E5318" s="24"/>
      <c r="F5318" s="24"/>
      <c r="G5318" s="27" t="s">
        <v>34</v>
      </c>
    </row>
    <row r="5319" spans="3:7" x14ac:dyDescent="0.25">
      <c r="C5319" s="26" t="s">
        <v>2947</v>
      </c>
      <c r="D5319" s="27">
        <v>2619</v>
      </c>
      <c r="E5319" s="24"/>
      <c r="F5319" s="24"/>
      <c r="G5319" s="27" t="s">
        <v>34</v>
      </c>
    </row>
    <row r="5320" spans="3:7" x14ac:dyDescent="0.25">
      <c r="C5320" s="26" t="s">
        <v>2946</v>
      </c>
      <c r="D5320" s="27">
        <v>2545</v>
      </c>
      <c r="E5320" s="24"/>
      <c r="F5320" s="24"/>
      <c r="G5320" s="27" t="s">
        <v>34</v>
      </c>
    </row>
    <row r="5321" spans="3:7" x14ac:dyDescent="0.25">
      <c r="C5321" s="26" t="s">
        <v>2945</v>
      </c>
      <c r="D5321" s="27">
        <v>880</v>
      </c>
      <c r="E5321" s="24"/>
      <c r="F5321" s="24"/>
      <c r="G5321" s="27" t="s">
        <v>38</v>
      </c>
    </row>
    <row r="5322" spans="3:7" x14ac:dyDescent="0.25">
      <c r="C5322" s="26" t="s">
        <v>2944</v>
      </c>
      <c r="D5322" s="27">
        <v>3073</v>
      </c>
      <c r="E5322" s="24"/>
      <c r="F5322" s="24"/>
      <c r="G5322" s="27" t="s">
        <v>37</v>
      </c>
    </row>
    <row r="5323" spans="3:7" x14ac:dyDescent="0.25">
      <c r="C5323" s="26" t="s">
        <v>2943</v>
      </c>
      <c r="D5323" s="27">
        <v>2613</v>
      </c>
      <c r="E5323" s="24"/>
      <c r="F5323" s="24"/>
      <c r="G5323" s="27" t="s">
        <v>34</v>
      </c>
    </row>
    <row r="5324" spans="3:7" x14ac:dyDescent="0.25">
      <c r="C5324" s="26" t="s">
        <v>2942</v>
      </c>
      <c r="D5324" s="27">
        <v>2365</v>
      </c>
      <c r="E5324" s="24"/>
      <c r="F5324" s="24"/>
      <c r="G5324" s="27" t="s">
        <v>34</v>
      </c>
    </row>
    <row r="5325" spans="3:7" x14ac:dyDescent="0.25">
      <c r="C5325" s="26" t="s">
        <v>2941</v>
      </c>
      <c r="D5325" s="27">
        <v>1358</v>
      </c>
      <c r="E5325" s="24"/>
      <c r="F5325" s="24"/>
      <c r="G5325" s="27" t="s">
        <v>35</v>
      </c>
    </row>
    <row r="5326" spans="3:7" x14ac:dyDescent="0.25">
      <c r="C5326" s="26" t="s">
        <v>2940</v>
      </c>
      <c r="D5326" s="27">
        <v>863</v>
      </c>
      <c r="E5326" s="24"/>
      <c r="F5326" s="24"/>
      <c r="G5326" s="27" t="s">
        <v>38</v>
      </c>
    </row>
    <row r="5327" spans="3:7" x14ac:dyDescent="0.25">
      <c r="C5327" s="26" t="s">
        <v>2939</v>
      </c>
      <c r="D5327" s="27">
        <v>2656</v>
      </c>
      <c r="E5327" s="24"/>
      <c r="F5327" s="24"/>
      <c r="G5327" s="27" t="s">
        <v>34</v>
      </c>
    </row>
    <row r="5328" spans="3:7" x14ac:dyDescent="0.25">
      <c r="C5328" s="26" t="s">
        <v>2938</v>
      </c>
      <c r="D5328" s="27">
        <v>2324</v>
      </c>
      <c r="E5328" s="24"/>
      <c r="F5328" s="24"/>
      <c r="G5328" s="27" t="s">
        <v>34</v>
      </c>
    </row>
    <row r="5329" spans="3:7" x14ac:dyDescent="0.25">
      <c r="C5329" s="26" t="s">
        <v>2937</v>
      </c>
      <c r="D5329" s="27">
        <v>1111</v>
      </c>
      <c r="E5329" s="24"/>
      <c r="F5329" s="24"/>
      <c r="G5329" s="27" t="s">
        <v>35</v>
      </c>
    </row>
    <row r="5330" spans="3:7" x14ac:dyDescent="0.25">
      <c r="C5330" s="26" t="s">
        <v>2936</v>
      </c>
      <c r="D5330" s="27">
        <v>3134</v>
      </c>
      <c r="E5330" s="24"/>
      <c r="F5330" s="24"/>
      <c r="G5330" s="27" t="s">
        <v>37</v>
      </c>
    </row>
    <row r="5331" spans="3:7" x14ac:dyDescent="0.25">
      <c r="C5331" s="26" t="s">
        <v>2935</v>
      </c>
      <c r="D5331" s="27">
        <v>2880</v>
      </c>
      <c r="E5331" s="24"/>
      <c r="F5331" s="24"/>
      <c r="G5331" s="27" t="s">
        <v>34</v>
      </c>
    </row>
    <row r="5332" spans="3:7" x14ac:dyDescent="0.25">
      <c r="C5332" s="26" t="s">
        <v>2934</v>
      </c>
      <c r="D5332" s="27">
        <v>1701</v>
      </c>
      <c r="E5332" s="24"/>
      <c r="F5332" s="24"/>
      <c r="G5332" s="27" t="s">
        <v>36</v>
      </c>
    </row>
    <row r="5333" spans="3:7" x14ac:dyDescent="0.25">
      <c r="C5333" s="26" t="s">
        <v>2933</v>
      </c>
      <c r="D5333" s="27">
        <v>2478</v>
      </c>
      <c r="E5333" s="24"/>
      <c r="F5333" s="24"/>
      <c r="G5333" s="27" t="s">
        <v>34</v>
      </c>
    </row>
    <row r="5334" spans="3:7" x14ac:dyDescent="0.25">
      <c r="C5334" s="26" t="s">
        <v>2932</v>
      </c>
      <c r="D5334" s="27">
        <v>2727</v>
      </c>
      <c r="E5334" s="24"/>
      <c r="F5334" s="24"/>
      <c r="G5334" s="27" t="s">
        <v>34</v>
      </c>
    </row>
    <row r="5335" spans="3:7" x14ac:dyDescent="0.25">
      <c r="C5335" s="26" t="s">
        <v>2931</v>
      </c>
      <c r="D5335" s="27">
        <v>2406</v>
      </c>
      <c r="E5335" s="24"/>
      <c r="F5335" s="24"/>
      <c r="G5335" s="27" t="s">
        <v>34</v>
      </c>
    </row>
    <row r="5336" spans="3:7" x14ac:dyDescent="0.25">
      <c r="C5336" s="26" t="s">
        <v>2930</v>
      </c>
      <c r="D5336" s="27">
        <v>2280</v>
      </c>
      <c r="E5336" s="24"/>
      <c r="F5336" s="24"/>
      <c r="G5336" s="27" t="s">
        <v>34</v>
      </c>
    </row>
    <row r="5337" spans="3:7" x14ac:dyDescent="0.25">
      <c r="C5337" s="26" t="s">
        <v>2929</v>
      </c>
      <c r="D5337" s="27">
        <v>2687</v>
      </c>
      <c r="E5337" s="24"/>
      <c r="F5337" s="24"/>
      <c r="G5337" s="27" t="s">
        <v>34</v>
      </c>
    </row>
    <row r="5338" spans="3:7" x14ac:dyDescent="0.25">
      <c r="C5338" s="26" t="s">
        <v>2928</v>
      </c>
      <c r="D5338" s="27">
        <v>2158</v>
      </c>
      <c r="E5338" s="24"/>
      <c r="F5338" s="24"/>
      <c r="G5338" s="27" t="s">
        <v>34</v>
      </c>
    </row>
    <row r="5339" spans="3:7" x14ac:dyDescent="0.25">
      <c r="C5339" s="26" t="s">
        <v>2927</v>
      </c>
      <c r="D5339" s="27">
        <v>1229</v>
      </c>
      <c r="E5339" s="24"/>
      <c r="F5339" s="24"/>
      <c r="G5339" s="27" t="s">
        <v>35</v>
      </c>
    </row>
    <row r="5340" spans="3:7" x14ac:dyDescent="0.25">
      <c r="C5340" s="26" t="s">
        <v>2926</v>
      </c>
      <c r="D5340" s="27">
        <v>1734</v>
      </c>
      <c r="E5340" s="24"/>
      <c r="F5340" s="24"/>
      <c r="G5340" s="27" t="s">
        <v>36</v>
      </c>
    </row>
    <row r="5341" spans="3:7" x14ac:dyDescent="0.25">
      <c r="C5341" s="26" t="s">
        <v>2925</v>
      </c>
      <c r="D5341" s="27">
        <v>1732</v>
      </c>
      <c r="E5341" s="24"/>
      <c r="F5341" s="24"/>
      <c r="G5341" s="27" t="s">
        <v>36</v>
      </c>
    </row>
    <row r="5342" spans="3:7" x14ac:dyDescent="0.25">
      <c r="C5342" s="26" t="s">
        <v>2924</v>
      </c>
      <c r="D5342" s="27">
        <v>2351</v>
      </c>
      <c r="E5342" s="24"/>
      <c r="F5342" s="24"/>
      <c r="G5342" s="27" t="s">
        <v>34</v>
      </c>
    </row>
    <row r="5343" spans="3:7" x14ac:dyDescent="0.25">
      <c r="C5343" s="26" t="s">
        <v>2923</v>
      </c>
      <c r="D5343" s="27">
        <v>2741</v>
      </c>
      <c r="E5343" s="24"/>
      <c r="F5343" s="24"/>
      <c r="G5343" s="27" t="s">
        <v>34</v>
      </c>
    </row>
    <row r="5344" spans="3:7" x14ac:dyDescent="0.25">
      <c r="C5344" s="26" t="s">
        <v>2922</v>
      </c>
      <c r="D5344" s="27">
        <v>2069</v>
      </c>
      <c r="E5344" s="24"/>
      <c r="F5344" s="24"/>
      <c r="G5344" s="27" t="s">
        <v>36</v>
      </c>
    </row>
    <row r="5345" spans="3:7" x14ac:dyDescent="0.25">
      <c r="C5345" s="26" t="s">
        <v>2921</v>
      </c>
      <c r="D5345" s="27">
        <v>1401</v>
      </c>
      <c r="E5345" s="24"/>
      <c r="F5345" s="24"/>
      <c r="G5345" s="27" t="s">
        <v>36</v>
      </c>
    </row>
    <row r="5346" spans="3:7" x14ac:dyDescent="0.25">
      <c r="C5346" s="26" t="s">
        <v>2920</v>
      </c>
      <c r="D5346" s="27">
        <v>1901</v>
      </c>
      <c r="E5346" s="24"/>
      <c r="F5346" s="24"/>
      <c r="G5346" s="27" t="s">
        <v>36</v>
      </c>
    </row>
    <row r="5347" spans="3:7" x14ac:dyDescent="0.25">
      <c r="C5347" s="26" t="s">
        <v>2919</v>
      </c>
      <c r="D5347" s="27">
        <v>2311</v>
      </c>
      <c r="E5347" s="24"/>
      <c r="F5347" s="24"/>
      <c r="G5347" s="27" t="s">
        <v>34</v>
      </c>
    </row>
    <row r="5348" spans="3:7" x14ac:dyDescent="0.25">
      <c r="C5348" s="26" t="s">
        <v>2918</v>
      </c>
      <c r="D5348" s="27">
        <v>2120</v>
      </c>
      <c r="E5348" s="24"/>
      <c r="F5348" s="24"/>
      <c r="G5348" s="27" t="s">
        <v>34</v>
      </c>
    </row>
    <row r="5349" spans="3:7" x14ac:dyDescent="0.25">
      <c r="C5349" s="26" t="s">
        <v>2917</v>
      </c>
      <c r="D5349" s="27">
        <v>2642</v>
      </c>
      <c r="E5349" s="24"/>
      <c r="F5349" s="24"/>
      <c r="G5349" s="27" t="s">
        <v>34</v>
      </c>
    </row>
    <row r="5350" spans="3:7" x14ac:dyDescent="0.25">
      <c r="C5350" s="26" t="s">
        <v>2916</v>
      </c>
      <c r="D5350" s="27">
        <v>2280</v>
      </c>
      <c r="E5350" s="24"/>
      <c r="F5350" s="24"/>
      <c r="G5350" s="27" t="s">
        <v>34</v>
      </c>
    </row>
    <row r="5351" spans="3:7" x14ac:dyDescent="0.25">
      <c r="C5351" s="26" t="s">
        <v>2915</v>
      </c>
      <c r="D5351" s="27">
        <v>2355</v>
      </c>
      <c r="E5351" s="24"/>
      <c r="F5351" s="24"/>
      <c r="G5351" s="27" t="s">
        <v>34</v>
      </c>
    </row>
    <row r="5352" spans="3:7" x14ac:dyDescent="0.25">
      <c r="C5352" s="26" t="s">
        <v>2914</v>
      </c>
      <c r="D5352" s="27">
        <v>2183</v>
      </c>
      <c r="E5352" s="24"/>
      <c r="F5352" s="24"/>
      <c r="G5352" s="27" t="s">
        <v>34</v>
      </c>
    </row>
    <row r="5353" spans="3:7" x14ac:dyDescent="0.25">
      <c r="C5353" s="26" t="s">
        <v>2913</v>
      </c>
      <c r="D5353" s="27">
        <v>2196</v>
      </c>
      <c r="E5353" s="24"/>
      <c r="F5353" s="24"/>
      <c r="G5353" s="27" t="s">
        <v>34</v>
      </c>
    </row>
    <row r="5354" spans="3:7" x14ac:dyDescent="0.25">
      <c r="C5354" s="26" t="s">
        <v>2912</v>
      </c>
      <c r="D5354" s="27">
        <v>2235</v>
      </c>
      <c r="E5354" s="24"/>
      <c r="F5354" s="24"/>
      <c r="G5354" s="27" t="s">
        <v>34</v>
      </c>
    </row>
    <row r="5355" spans="3:7" x14ac:dyDescent="0.25">
      <c r="C5355" s="26" t="s">
        <v>2911</v>
      </c>
      <c r="D5355" s="27">
        <v>2345</v>
      </c>
      <c r="E5355" s="24"/>
      <c r="F5355" s="24"/>
      <c r="G5355" s="27" t="s">
        <v>34</v>
      </c>
    </row>
    <row r="5356" spans="3:7" x14ac:dyDescent="0.25">
      <c r="C5356" s="26" t="s">
        <v>2910</v>
      </c>
      <c r="D5356" s="27">
        <v>2910</v>
      </c>
      <c r="E5356" s="24"/>
      <c r="F5356" s="24"/>
      <c r="G5356" s="27" t="s">
        <v>34</v>
      </c>
    </row>
    <row r="5357" spans="3:7" x14ac:dyDescent="0.25">
      <c r="C5357" s="26" t="s">
        <v>2909</v>
      </c>
      <c r="D5357" s="27">
        <v>1689</v>
      </c>
      <c r="E5357" s="24"/>
      <c r="F5357" s="24"/>
      <c r="G5357" s="27" t="s">
        <v>36</v>
      </c>
    </row>
    <row r="5358" spans="3:7" x14ac:dyDescent="0.25">
      <c r="C5358" s="26" t="s">
        <v>2908</v>
      </c>
      <c r="D5358" s="27">
        <v>1166</v>
      </c>
      <c r="E5358" s="24"/>
      <c r="F5358" s="24"/>
      <c r="G5358" s="27" t="s">
        <v>35</v>
      </c>
    </row>
    <row r="5359" spans="3:7" x14ac:dyDescent="0.25">
      <c r="C5359" s="26" t="s">
        <v>2907</v>
      </c>
      <c r="D5359" s="27">
        <v>1297</v>
      </c>
      <c r="E5359" s="24"/>
      <c r="F5359" s="24"/>
      <c r="G5359" s="27" t="s">
        <v>35</v>
      </c>
    </row>
    <row r="5360" spans="3:7" x14ac:dyDescent="0.25">
      <c r="C5360" s="26" t="s">
        <v>2906</v>
      </c>
      <c r="D5360" s="27">
        <v>1820</v>
      </c>
      <c r="E5360" s="24"/>
      <c r="F5360" s="24"/>
      <c r="G5360" s="27" t="s">
        <v>36</v>
      </c>
    </row>
    <row r="5361" spans="3:7" x14ac:dyDescent="0.25">
      <c r="C5361" s="26" t="s">
        <v>2905</v>
      </c>
      <c r="D5361" s="27">
        <v>3039</v>
      </c>
      <c r="E5361" s="24"/>
      <c r="F5361" s="24"/>
      <c r="G5361" s="27" t="s">
        <v>37</v>
      </c>
    </row>
    <row r="5362" spans="3:7" x14ac:dyDescent="0.25">
      <c r="C5362" s="26" t="s">
        <v>2904</v>
      </c>
      <c r="D5362" s="27">
        <v>2545</v>
      </c>
      <c r="E5362" s="24"/>
      <c r="F5362" s="24"/>
      <c r="G5362" s="27" t="s">
        <v>34</v>
      </c>
    </row>
    <row r="5363" spans="3:7" x14ac:dyDescent="0.25">
      <c r="C5363" s="26" t="s">
        <v>2903</v>
      </c>
      <c r="D5363" s="27">
        <v>2506</v>
      </c>
      <c r="E5363" s="24"/>
      <c r="F5363" s="24"/>
      <c r="G5363" s="27" t="s">
        <v>34</v>
      </c>
    </row>
    <row r="5364" spans="3:7" x14ac:dyDescent="0.25">
      <c r="C5364" s="26" t="s">
        <v>2902</v>
      </c>
      <c r="D5364" s="27">
        <v>2383</v>
      </c>
      <c r="E5364" s="24"/>
      <c r="F5364" s="24"/>
      <c r="G5364" s="27" t="s">
        <v>34</v>
      </c>
    </row>
    <row r="5365" spans="3:7" x14ac:dyDescent="0.25">
      <c r="C5365" s="26" t="s">
        <v>2901</v>
      </c>
      <c r="D5365" s="27">
        <v>2869</v>
      </c>
      <c r="E5365" s="24"/>
      <c r="F5365" s="24"/>
      <c r="G5365" s="27" t="s">
        <v>34</v>
      </c>
    </row>
    <row r="5366" spans="3:7" x14ac:dyDescent="0.25">
      <c r="C5366" s="26" t="s">
        <v>2900</v>
      </c>
      <c r="D5366" s="27">
        <v>2451</v>
      </c>
      <c r="E5366" s="24"/>
      <c r="F5366" s="24"/>
      <c r="G5366" s="27" t="s">
        <v>34</v>
      </c>
    </row>
    <row r="5367" spans="3:7" x14ac:dyDescent="0.25">
      <c r="C5367" s="26" t="s">
        <v>2899</v>
      </c>
      <c r="D5367" s="27">
        <v>2727</v>
      </c>
      <c r="E5367" s="24"/>
      <c r="F5367" s="24"/>
      <c r="G5367" s="27" t="s">
        <v>34</v>
      </c>
    </row>
    <row r="5368" spans="3:7" x14ac:dyDescent="0.25">
      <c r="C5368" s="26" t="s">
        <v>2898</v>
      </c>
      <c r="D5368" s="27">
        <v>3084</v>
      </c>
      <c r="E5368" s="24"/>
      <c r="F5368" s="24"/>
      <c r="G5368" s="27" t="s">
        <v>37</v>
      </c>
    </row>
    <row r="5369" spans="3:7" x14ac:dyDescent="0.25">
      <c r="C5369" s="26" t="s">
        <v>2897</v>
      </c>
      <c r="D5369" s="27">
        <v>2461</v>
      </c>
      <c r="E5369" s="24"/>
      <c r="F5369" s="24"/>
      <c r="G5369" s="27" t="s">
        <v>34</v>
      </c>
    </row>
    <row r="5370" spans="3:7" x14ac:dyDescent="0.25">
      <c r="C5370" s="26" t="s">
        <v>2896</v>
      </c>
      <c r="D5370" s="27">
        <v>2375</v>
      </c>
      <c r="E5370" s="24"/>
      <c r="F5370" s="24"/>
      <c r="G5370" s="27" t="s">
        <v>34</v>
      </c>
    </row>
    <row r="5371" spans="3:7" x14ac:dyDescent="0.25">
      <c r="C5371" s="26" t="s">
        <v>2895</v>
      </c>
      <c r="D5371" s="27">
        <v>2377</v>
      </c>
      <c r="E5371" s="24"/>
      <c r="F5371" s="24"/>
      <c r="G5371" s="27" t="s">
        <v>34</v>
      </c>
    </row>
    <row r="5372" spans="3:7" x14ac:dyDescent="0.25">
      <c r="C5372" s="26" t="s">
        <v>2894</v>
      </c>
      <c r="D5372" s="27">
        <v>2121</v>
      </c>
      <c r="E5372" s="24"/>
      <c r="F5372" s="24"/>
      <c r="G5372" s="27" t="s">
        <v>34</v>
      </c>
    </row>
    <row r="5373" spans="3:7" x14ac:dyDescent="0.25">
      <c r="C5373" s="26" t="s">
        <v>2893</v>
      </c>
      <c r="D5373" s="27">
        <v>1500</v>
      </c>
      <c r="E5373" s="24"/>
      <c r="F5373" s="24"/>
      <c r="G5373" s="27" t="s">
        <v>36</v>
      </c>
    </row>
    <row r="5374" spans="3:7" x14ac:dyDescent="0.25">
      <c r="C5374" s="26" t="s">
        <v>2892</v>
      </c>
      <c r="D5374" s="27">
        <v>1137</v>
      </c>
      <c r="E5374" s="24"/>
      <c r="F5374" s="24"/>
      <c r="G5374" s="27" t="s">
        <v>35</v>
      </c>
    </row>
    <row r="5375" spans="3:7" x14ac:dyDescent="0.25">
      <c r="C5375" s="26" t="s">
        <v>2891</v>
      </c>
      <c r="D5375" s="27">
        <v>1088</v>
      </c>
      <c r="E5375" s="24"/>
      <c r="F5375" s="24"/>
      <c r="G5375" s="27" t="s">
        <v>35</v>
      </c>
    </row>
    <row r="5376" spans="3:7" x14ac:dyDescent="0.25">
      <c r="C5376" s="26" t="s">
        <v>2890</v>
      </c>
      <c r="D5376" s="27">
        <v>3341</v>
      </c>
      <c r="E5376" s="24"/>
      <c r="F5376" s="24"/>
      <c r="G5376" s="27" t="s">
        <v>37</v>
      </c>
    </row>
    <row r="5377" spans="3:7" x14ac:dyDescent="0.25">
      <c r="C5377" s="26" t="s">
        <v>2889</v>
      </c>
      <c r="D5377" s="27">
        <v>2886</v>
      </c>
      <c r="E5377" s="24"/>
      <c r="F5377" s="24"/>
      <c r="G5377" s="27" t="s">
        <v>34</v>
      </c>
    </row>
    <row r="5378" spans="3:7" x14ac:dyDescent="0.25">
      <c r="C5378" s="26" t="s">
        <v>2888</v>
      </c>
      <c r="D5378" s="27">
        <v>1185</v>
      </c>
      <c r="E5378" s="24"/>
      <c r="F5378" s="24"/>
      <c r="G5378" s="27" t="s">
        <v>35</v>
      </c>
    </row>
    <row r="5379" spans="3:7" x14ac:dyDescent="0.25">
      <c r="C5379" s="26" t="s">
        <v>2887</v>
      </c>
      <c r="D5379" s="27">
        <v>2037</v>
      </c>
      <c r="E5379" s="24"/>
      <c r="F5379" s="24"/>
      <c r="G5379" s="27" t="s">
        <v>36</v>
      </c>
    </row>
    <row r="5380" spans="3:7" x14ac:dyDescent="0.25">
      <c r="C5380" s="26" t="s">
        <v>2886</v>
      </c>
      <c r="D5380" s="27">
        <v>1610</v>
      </c>
      <c r="E5380" s="24"/>
      <c r="F5380" s="24"/>
      <c r="G5380" s="27" t="s">
        <v>36</v>
      </c>
    </row>
    <row r="5381" spans="3:7" x14ac:dyDescent="0.25">
      <c r="C5381" s="26" t="s">
        <v>2885</v>
      </c>
      <c r="D5381" s="27">
        <v>2802</v>
      </c>
      <c r="E5381" s="24"/>
      <c r="F5381" s="24"/>
      <c r="G5381" s="27" t="s">
        <v>34</v>
      </c>
    </row>
    <row r="5382" spans="3:7" x14ac:dyDescent="0.25">
      <c r="C5382" s="26" t="s">
        <v>2884</v>
      </c>
      <c r="D5382" s="27">
        <v>1297</v>
      </c>
      <c r="E5382" s="24"/>
      <c r="F5382" s="24"/>
      <c r="G5382" s="27" t="s">
        <v>35</v>
      </c>
    </row>
    <row r="5383" spans="3:7" x14ac:dyDescent="0.25">
      <c r="C5383" s="26" t="s">
        <v>2883</v>
      </c>
      <c r="D5383" s="27">
        <v>2039</v>
      </c>
      <c r="E5383" s="24"/>
      <c r="F5383" s="24"/>
      <c r="G5383" s="27" t="s">
        <v>36</v>
      </c>
    </row>
    <row r="5384" spans="3:7" x14ac:dyDescent="0.25">
      <c r="C5384" s="26" t="s">
        <v>2882</v>
      </c>
      <c r="D5384" s="27">
        <v>1507</v>
      </c>
      <c r="E5384" s="24"/>
      <c r="F5384" s="24"/>
      <c r="G5384" s="27" t="s">
        <v>36</v>
      </c>
    </row>
    <row r="5385" spans="3:7" x14ac:dyDescent="0.25">
      <c r="C5385" s="26" t="s">
        <v>2881</v>
      </c>
      <c r="D5385" s="27">
        <v>1800</v>
      </c>
      <c r="E5385" s="24"/>
      <c r="F5385" s="24"/>
      <c r="G5385" s="27" t="s">
        <v>36</v>
      </c>
    </row>
    <row r="5386" spans="3:7" x14ac:dyDescent="0.25">
      <c r="C5386" s="26" t="s">
        <v>2880</v>
      </c>
      <c r="D5386" s="27">
        <v>3123</v>
      </c>
      <c r="E5386" s="24"/>
      <c r="F5386" s="24"/>
      <c r="G5386" s="27" t="s">
        <v>37</v>
      </c>
    </row>
    <row r="5387" spans="3:7" x14ac:dyDescent="0.25">
      <c r="C5387" s="26" t="s">
        <v>2879</v>
      </c>
      <c r="D5387" s="27">
        <v>1505</v>
      </c>
      <c r="E5387" s="24"/>
      <c r="F5387" s="24"/>
      <c r="G5387" s="27" t="s">
        <v>36</v>
      </c>
    </row>
    <row r="5388" spans="3:7" x14ac:dyDescent="0.25">
      <c r="C5388" s="26" t="s">
        <v>2878</v>
      </c>
      <c r="D5388" s="27">
        <v>2619</v>
      </c>
      <c r="E5388" s="24"/>
      <c r="F5388" s="24"/>
      <c r="G5388" s="27" t="s">
        <v>34</v>
      </c>
    </row>
    <row r="5389" spans="3:7" x14ac:dyDescent="0.25">
      <c r="C5389" s="26" t="s">
        <v>2877</v>
      </c>
      <c r="D5389" s="27">
        <v>2520</v>
      </c>
      <c r="E5389" s="24"/>
      <c r="F5389" s="24"/>
      <c r="G5389" s="27" t="s">
        <v>34</v>
      </c>
    </row>
    <row r="5390" spans="3:7" x14ac:dyDescent="0.25">
      <c r="C5390" s="26" t="s">
        <v>2876</v>
      </c>
      <c r="D5390" s="27">
        <v>2383</v>
      </c>
      <c r="E5390" s="24"/>
      <c r="F5390" s="24"/>
      <c r="G5390" s="27" t="s">
        <v>34</v>
      </c>
    </row>
    <row r="5391" spans="3:7" x14ac:dyDescent="0.25">
      <c r="C5391" s="26" t="s">
        <v>2875</v>
      </c>
      <c r="D5391" s="27">
        <v>1876</v>
      </c>
      <c r="E5391" s="24"/>
      <c r="F5391" s="24"/>
      <c r="G5391" s="27" t="s">
        <v>36</v>
      </c>
    </row>
    <row r="5392" spans="3:7" x14ac:dyDescent="0.25">
      <c r="C5392" s="26" t="s">
        <v>2874</v>
      </c>
      <c r="D5392" s="27">
        <v>1874</v>
      </c>
      <c r="E5392" s="24"/>
      <c r="F5392" s="24"/>
      <c r="G5392" s="27" t="s">
        <v>36</v>
      </c>
    </row>
    <row r="5393" spans="3:7" x14ac:dyDescent="0.25">
      <c r="C5393" s="26" t="s">
        <v>2873</v>
      </c>
      <c r="D5393" s="27">
        <v>3299</v>
      </c>
      <c r="E5393" s="24"/>
      <c r="F5393" s="24"/>
      <c r="G5393" s="27" t="s">
        <v>37</v>
      </c>
    </row>
    <row r="5394" spans="3:7" x14ac:dyDescent="0.25">
      <c r="C5394" s="26" t="s">
        <v>2872</v>
      </c>
      <c r="D5394" s="27">
        <v>1753</v>
      </c>
      <c r="E5394" s="24"/>
      <c r="F5394" s="24"/>
      <c r="G5394" s="27" t="s">
        <v>36</v>
      </c>
    </row>
    <row r="5395" spans="3:7" x14ac:dyDescent="0.25">
      <c r="C5395" s="26" t="s">
        <v>2871</v>
      </c>
      <c r="D5395" s="27">
        <v>2601</v>
      </c>
      <c r="E5395" s="24"/>
      <c r="F5395" s="24"/>
      <c r="G5395" s="27" t="s">
        <v>34</v>
      </c>
    </row>
    <row r="5396" spans="3:7" x14ac:dyDescent="0.25">
      <c r="C5396" s="26" t="s">
        <v>2870</v>
      </c>
      <c r="D5396" s="27">
        <v>2716</v>
      </c>
      <c r="E5396" s="24"/>
      <c r="F5396" s="24"/>
      <c r="G5396" s="27" t="s">
        <v>34</v>
      </c>
    </row>
    <row r="5397" spans="3:7" x14ac:dyDescent="0.25">
      <c r="C5397" s="26" t="s">
        <v>2869</v>
      </c>
      <c r="D5397" s="27">
        <v>2676</v>
      </c>
      <c r="E5397" s="24"/>
      <c r="F5397" s="24"/>
      <c r="G5397" s="27" t="s">
        <v>34</v>
      </c>
    </row>
    <row r="5398" spans="3:7" x14ac:dyDescent="0.25">
      <c r="C5398" s="26" t="s">
        <v>2868</v>
      </c>
      <c r="D5398" s="27">
        <v>1536</v>
      </c>
      <c r="E5398" s="24"/>
      <c r="F5398" s="24"/>
      <c r="G5398" s="27" t="s">
        <v>36</v>
      </c>
    </row>
    <row r="5399" spans="3:7" x14ac:dyDescent="0.25">
      <c r="C5399" s="26" t="s">
        <v>2867</v>
      </c>
      <c r="D5399" s="27">
        <v>1127</v>
      </c>
      <c r="E5399" s="24"/>
      <c r="F5399" s="24"/>
      <c r="G5399" s="27" t="s">
        <v>35</v>
      </c>
    </row>
    <row r="5400" spans="3:7" x14ac:dyDescent="0.25">
      <c r="C5400" s="26" t="s">
        <v>2866</v>
      </c>
      <c r="D5400" s="27">
        <v>1131</v>
      </c>
      <c r="E5400" s="24"/>
      <c r="F5400" s="24"/>
      <c r="G5400" s="27" t="s">
        <v>35</v>
      </c>
    </row>
    <row r="5401" spans="3:7" x14ac:dyDescent="0.25">
      <c r="C5401" s="26" t="s">
        <v>2865</v>
      </c>
      <c r="D5401" s="27">
        <v>1566</v>
      </c>
      <c r="E5401" s="24"/>
      <c r="F5401" s="24"/>
      <c r="G5401" s="27" t="s">
        <v>36</v>
      </c>
    </row>
    <row r="5402" spans="3:7" x14ac:dyDescent="0.25">
      <c r="C5402" s="26" t="s">
        <v>2864</v>
      </c>
      <c r="D5402" s="27">
        <v>2410</v>
      </c>
      <c r="E5402" s="24"/>
      <c r="F5402" s="24"/>
      <c r="G5402" s="27" t="s">
        <v>34</v>
      </c>
    </row>
    <row r="5403" spans="3:7" x14ac:dyDescent="0.25">
      <c r="C5403" s="26" t="s">
        <v>2863</v>
      </c>
      <c r="D5403" s="27">
        <v>2435</v>
      </c>
      <c r="E5403" s="24"/>
      <c r="F5403" s="24"/>
      <c r="G5403" s="27" t="s">
        <v>34</v>
      </c>
    </row>
    <row r="5404" spans="3:7" x14ac:dyDescent="0.25">
      <c r="C5404" s="26" t="s">
        <v>2862</v>
      </c>
      <c r="D5404" s="27">
        <v>1144</v>
      </c>
      <c r="E5404" s="24"/>
      <c r="F5404" s="24"/>
      <c r="G5404" s="27" t="s">
        <v>35</v>
      </c>
    </row>
    <row r="5405" spans="3:7" x14ac:dyDescent="0.25">
      <c r="C5405" s="26" t="s">
        <v>2861</v>
      </c>
      <c r="D5405" s="27">
        <v>2410</v>
      </c>
      <c r="E5405" s="24"/>
      <c r="F5405" s="24"/>
      <c r="G5405" s="27" t="s">
        <v>34</v>
      </c>
    </row>
    <row r="5406" spans="3:7" x14ac:dyDescent="0.25">
      <c r="C5406" s="26" t="s">
        <v>2860</v>
      </c>
      <c r="D5406" s="27">
        <v>2691</v>
      </c>
      <c r="E5406" s="24"/>
      <c r="F5406" s="24"/>
      <c r="G5406" s="27" t="s">
        <v>34</v>
      </c>
    </row>
    <row r="5407" spans="3:7" x14ac:dyDescent="0.25">
      <c r="C5407" s="26" t="s">
        <v>2859</v>
      </c>
      <c r="D5407" s="27">
        <v>3305</v>
      </c>
      <c r="E5407" s="24"/>
      <c r="F5407" s="24"/>
      <c r="G5407" s="27" t="s">
        <v>37</v>
      </c>
    </row>
    <row r="5408" spans="3:7" x14ac:dyDescent="0.25">
      <c r="C5408" s="26" t="s">
        <v>2858</v>
      </c>
      <c r="D5408" s="27">
        <v>1874</v>
      </c>
      <c r="E5408" s="24"/>
      <c r="F5408" s="24"/>
      <c r="G5408" s="27" t="s">
        <v>36</v>
      </c>
    </row>
    <row r="5409" spans="3:7" x14ac:dyDescent="0.25">
      <c r="C5409" s="26" t="s">
        <v>2857</v>
      </c>
      <c r="D5409" s="27">
        <v>2421</v>
      </c>
      <c r="E5409" s="24"/>
      <c r="F5409" s="24"/>
      <c r="G5409" s="27" t="s">
        <v>34</v>
      </c>
    </row>
    <row r="5410" spans="3:7" x14ac:dyDescent="0.25">
      <c r="C5410" s="26" t="s">
        <v>2856</v>
      </c>
      <c r="D5410" s="27">
        <v>2866</v>
      </c>
      <c r="E5410" s="24"/>
      <c r="F5410" s="24"/>
      <c r="G5410" s="27" t="s">
        <v>34</v>
      </c>
    </row>
    <row r="5411" spans="3:7" x14ac:dyDescent="0.25">
      <c r="C5411" s="26" t="s">
        <v>2855</v>
      </c>
      <c r="D5411" s="27">
        <v>1928</v>
      </c>
      <c r="E5411" s="24"/>
      <c r="F5411" s="24"/>
      <c r="G5411" s="27" t="s">
        <v>36</v>
      </c>
    </row>
    <row r="5412" spans="3:7" x14ac:dyDescent="0.25">
      <c r="C5412" s="26" t="s">
        <v>2854</v>
      </c>
      <c r="D5412" s="27">
        <v>3402</v>
      </c>
      <c r="E5412" s="24"/>
      <c r="F5412" s="24"/>
      <c r="G5412" s="27" t="s">
        <v>37</v>
      </c>
    </row>
    <row r="5413" spans="3:7" x14ac:dyDescent="0.25">
      <c r="C5413" s="26" t="s">
        <v>2853</v>
      </c>
      <c r="D5413" s="27">
        <v>1338</v>
      </c>
      <c r="E5413" s="24"/>
      <c r="F5413" s="24"/>
      <c r="G5413" s="27" t="s">
        <v>35</v>
      </c>
    </row>
    <row r="5414" spans="3:7" x14ac:dyDescent="0.25">
      <c r="C5414" s="26" t="s">
        <v>2852</v>
      </c>
      <c r="D5414" s="27">
        <v>1691</v>
      </c>
      <c r="E5414" s="24"/>
      <c r="F5414" s="24"/>
      <c r="G5414" s="27" t="s">
        <v>36</v>
      </c>
    </row>
    <row r="5415" spans="3:7" x14ac:dyDescent="0.25">
      <c r="C5415" s="26" t="s">
        <v>2851</v>
      </c>
      <c r="D5415" s="27">
        <v>2734</v>
      </c>
      <c r="E5415" s="24"/>
      <c r="F5415" s="24"/>
      <c r="G5415" s="27" t="s">
        <v>34</v>
      </c>
    </row>
    <row r="5416" spans="3:7" x14ac:dyDescent="0.25">
      <c r="C5416" s="26" t="s">
        <v>2850</v>
      </c>
      <c r="D5416" s="27">
        <v>4007</v>
      </c>
      <c r="E5416" s="24"/>
      <c r="F5416" s="24"/>
      <c r="G5416" s="27" t="s">
        <v>37</v>
      </c>
    </row>
    <row r="5417" spans="3:7" x14ac:dyDescent="0.25">
      <c r="C5417" s="26" t="s">
        <v>2849</v>
      </c>
      <c r="D5417" s="27">
        <v>2368</v>
      </c>
      <c r="E5417" s="24"/>
      <c r="F5417" s="24"/>
      <c r="G5417" s="27" t="s">
        <v>34</v>
      </c>
    </row>
    <row r="5418" spans="3:7" x14ac:dyDescent="0.25">
      <c r="C5418" s="26" t="s">
        <v>2848</v>
      </c>
      <c r="D5418" s="27">
        <v>3202</v>
      </c>
      <c r="E5418" s="24"/>
      <c r="F5418" s="24"/>
      <c r="G5418" s="27" t="s">
        <v>37</v>
      </c>
    </row>
    <row r="5419" spans="3:7" x14ac:dyDescent="0.25">
      <c r="C5419" s="26" t="s">
        <v>2847</v>
      </c>
      <c r="D5419" s="27">
        <v>2758</v>
      </c>
      <c r="E5419" s="24"/>
      <c r="F5419" s="24"/>
      <c r="G5419" s="27" t="s">
        <v>34</v>
      </c>
    </row>
    <row r="5420" spans="3:7" x14ac:dyDescent="0.25">
      <c r="C5420" s="26" t="s">
        <v>2846</v>
      </c>
      <c r="D5420" s="27">
        <v>2503</v>
      </c>
      <c r="E5420" s="24"/>
      <c r="F5420" s="24"/>
      <c r="G5420" s="27" t="s">
        <v>34</v>
      </c>
    </row>
    <row r="5421" spans="3:7" x14ac:dyDescent="0.25">
      <c r="C5421" s="26" t="s">
        <v>2845</v>
      </c>
      <c r="D5421" s="27">
        <v>3048</v>
      </c>
      <c r="E5421" s="24"/>
      <c r="F5421" s="24"/>
      <c r="G5421" s="27" t="s">
        <v>37</v>
      </c>
    </row>
    <row r="5422" spans="3:7" x14ac:dyDescent="0.25">
      <c r="C5422" s="26" t="s">
        <v>2844</v>
      </c>
      <c r="D5422" s="27">
        <v>2802</v>
      </c>
      <c r="E5422" s="24"/>
      <c r="F5422" s="24"/>
      <c r="G5422" s="27" t="s">
        <v>34</v>
      </c>
    </row>
    <row r="5423" spans="3:7" x14ac:dyDescent="0.25">
      <c r="C5423" s="26" t="s">
        <v>2843</v>
      </c>
      <c r="D5423" s="27">
        <v>2730</v>
      </c>
      <c r="E5423" s="24"/>
      <c r="F5423" s="24"/>
      <c r="G5423" s="27" t="s">
        <v>34</v>
      </c>
    </row>
    <row r="5424" spans="3:7" x14ac:dyDescent="0.25">
      <c r="C5424" s="26" t="s">
        <v>2842</v>
      </c>
      <c r="D5424" s="27">
        <v>2383</v>
      </c>
      <c r="E5424" s="24"/>
      <c r="F5424" s="24"/>
      <c r="G5424" s="27" t="s">
        <v>34</v>
      </c>
    </row>
    <row r="5425" spans="3:7" x14ac:dyDescent="0.25">
      <c r="C5425" s="26" t="s">
        <v>2841</v>
      </c>
      <c r="D5425" s="27">
        <v>2498</v>
      </c>
      <c r="E5425" s="24"/>
      <c r="F5425" s="24"/>
      <c r="G5425" s="27" t="s">
        <v>34</v>
      </c>
    </row>
    <row r="5426" spans="3:7" x14ac:dyDescent="0.25">
      <c r="C5426" s="26" t="s">
        <v>2840</v>
      </c>
      <c r="D5426" s="27">
        <v>3627</v>
      </c>
      <c r="E5426" s="24"/>
      <c r="F5426" s="24"/>
      <c r="G5426" s="27" t="s">
        <v>37</v>
      </c>
    </row>
    <row r="5427" spans="3:7" x14ac:dyDescent="0.25">
      <c r="C5427" s="26" t="s">
        <v>2839</v>
      </c>
      <c r="D5427" s="27">
        <v>1011</v>
      </c>
      <c r="E5427" s="24"/>
      <c r="F5427" s="24"/>
      <c r="G5427" s="27" t="s">
        <v>35</v>
      </c>
    </row>
    <row r="5428" spans="3:7" x14ac:dyDescent="0.25">
      <c r="C5428" s="26" t="s">
        <v>2838</v>
      </c>
      <c r="D5428" s="27">
        <v>2466</v>
      </c>
      <c r="E5428" s="24"/>
      <c r="F5428" s="24"/>
      <c r="G5428" s="27" t="s">
        <v>34</v>
      </c>
    </row>
    <row r="5429" spans="3:7" x14ac:dyDescent="0.25">
      <c r="C5429" s="26" t="s">
        <v>2837</v>
      </c>
      <c r="D5429" s="27">
        <v>4316</v>
      </c>
      <c r="E5429" s="24"/>
      <c r="F5429" s="24"/>
      <c r="G5429" s="27" t="s">
        <v>37</v>
      </c>
    </row>
    <row r="5430" spans="3:7" x14ac:dyDescent="0.25">
      <c r="C5430" s="26" t="s">
        <v>2836</v>
      </c>
      <c r="D5430" s="27">
        <v>1200</v>
      </c>
      <c r="E5430" s="24"/>
      <c r="F5430" s="24"/>
      <c r="G5430" s="27" t="s">
        <v>35</v>
      </c>
    </row>
    <row r="5431" spans="3:7" x14ac:dyDescent="0.25">
      <c r="C5431" s="26" t="s">
        <v>2835</v>
      </c>
      <c r="D5431" s="27">
        <v>2646</v>
      </c>
      <c r="E5431" s="24"/>
      <c r="F5431" s="24"/>
      <c r="G5431" s="27" t="s">
        <v>34</v>
      </c>
    </row>
    <row r="5432" spans="3:7" x14ac:dyDescent="0.25">
      <c r="C5432" s="26" t="s">
        <v>2834</v>
      </c>
      <c r="D5432" s="27">
        <v>1354</v>
      </c>
      <c r="E5432" s="24"/>
      <c r="F5432" s="24"/>
      <c r="G5432" s="27" t="s">
        <v>35</v>
      </c>
    </row>
    <row r="5433" spans="3:7" x14ac:dyDescent="0.25">
      <c r="C5433" s="26" t="s">
        <v>2833</v>
      </c>
      <c r="D5433" s="27">
        <v>1861</v>
      </c>
      <c r="E5433" s="24"/>
      <c r="F5433" s="24"/>
      <c r="G5433" s="27" t="s">
        <v>36</v>
      </c>
    </row>
    <row r="5434" spans="3:7" x14ac:dyDescent="0.25">
      <c r="C5434" s="26" t="s">
        <v>2832</v>
      </c>
      <c r="D5434" s="27">
        <v>1998</v>
      </c>
      <c r="E5434" s="24"/>
      <c r="F5434" s="24"/>
      <c r="G5434" s="27" t="s">
        <v>36</v>
      </c>
    </row>
    <row r="5435" spans="3:7" x14ac:dyDescent="0.25">
      <c r="C5435" s="26" t="s">
        <v>2831</v>
      </c>
      <c r="D5435" s="27">
        <v>1283</v>
      </c>
      <c r="E5435" s="24"/>
      <c r="F5435" s="24"/>
      <c r="G5435" s="27" t="s">
        <v>35</v>
      </c>
    </row>
    <row r="5436" spans="3:7" x14ac:dyDescent="0.25">
      <c r="C5436" s="26" t="s">
        <v>2830</v>
      </c>
      <c r="D5436" s="27">
        <v>2360</v>
      </c>
      <c r="E5436" s="24"/>
      <c r="F5436" s="24"/>
      <c r="G5436" s="27" t="s">
        <v>34</v>
      </c>
    </row>
    <row r="5437" spans="3:7" x14ac:dyDescent="0.25">
      <c r="C5437" s="26" t="s">
        <v>2829</v>
      </c>
      <c r="D5437" s="27">
        <v>2670</v>
      </c>
      <c r="E5437" s="24"/>
      <c r="F5437" s="24"/>
      <c r="G5437" s="27" t="s">
        <v>34</v>
      </c>
    </row>
    <row r="5438" spans="3:7" x14ac:dyDescent="0.25">
      <c r="C5438" s="26" t="s">
        <v>2828</v>
      </c>
      <c r="D5438" s="27">
        <v>2496</v>
      </c>
      <c r="E5438" s="24"/>
      <c r="F5438" s="24"/>
      <c r="G5438" s="27" t="s">
        <v>34</v>
      </c>
    </row>
    <row r="5439" spans="3:7" x14ac:dyDescent="0.25">
      <c r="C5439" s="26" t="s">
        <v>2827</v>
      </c>
      <c r="D5439" s="27">
        <v>2835</v>
      </c>
      <c r="E5439" s="24"/>
      <c r="F5439" s="24"/>
      <c r="G5439" s="27" t="s">
        <v>34</v>
      </c>
    </row>
    <row r="5440" spans="3:7" x14ac:dyDescent="0.25">
      <c r="C5440" s="26" t="s">
        <v>2826</v>
      </c>
      <c r="D5440" s="27">
        <v>2389</v>
      </c>
      <c r="E5440" s="24"/>
      <c r="F5440" s="24"/>
      <c r="G5440" s="27" t="s">
        <v>34</v>
      </c>
    </row>
    <row r="5441" spans="3:7" x14ac:dyDescent="0.25">
      <c r="C5441" s="26" t="s">
        <v>2825</v>
      </c>
      <c r="D5441" s="27">
        <v>2971</v>
      </c>
      <c r="E5441" s="24"/>
      <c r="F5441" s="24"/>
      <c r="G5441" s="27" t="s">
        <v>34</v>
      </c>
    </row>
    <row r="5442" spans="3:7" x14ac:dyDescent="0.25">
      <c r="C5442" s="26" t="s">
        <v>2824</v>
      </c>
      <c r="D5442" s="27">
        <v>2467</v>
      </c>
      <c r="E5442" s="24"/>
      <c r="F5442" s="24"/>
      <c r="G5442" s="27" t="s">
        <v>34</v>
      </c>
    </row>
    <row r="5443" spans="3:7" x14ac:dyDescent="0.25">
      <c r="C5443" s="26" t="s">
        <v>2823</v>
      </c>
      <c r="D5443" s="27">
        <v>2377</v>
      </c>
      <c r="E5443" s="24"/>
      <c r="F5443" s="24"/>
      <c r="G5443" s="27" t="s">
        <v>34</v>
      </c>
    </row>
    <row r="5444" spans="3:7" x14ac:dyDescent="0.25">
      <c r="C5444" s="26" t="s">
        <v>2822</v>
      </c>
      <c r="D5444" s="27">
        <v>2510</v>
      </c>
      <c r="E5444" s="24"/>
      <c r="F5444" s="24"/>
      <c r="G5444" s="27" t="s">
        <v>34</v>
      </c>
    </row>
    <row r="5445" spans="3:7" x14ac:dyDescent="0.25">
      <c r="C5445" s="26" t="s">
        <v>2821</v>
      </c>
      <c r="D5445" s="27">
        <v>1165</v>
      </c>
      <c r="E5445" s="24"/>
      <c r="F5445" s="24"/>
      <c r="G5445" s="27" t="s">
        <v>35</v>
      </c>
    </row>
    <row r="5446" spans="3:7" x14ac:dyDescent="0.25">
      <c r="C5446" s="26" t="s">
        <v>2820</v>
      </c>
      <c r="D5446" s="27">
        <v>2325</v>
      </c>
      <c r="E5446" s="24"/>
      <c r="F5446" s="24"/>
      <c r="G5446" s="27" t="s">
        <v>34</v>
      </c>
    </row>
    <row r="5447" spans="3:7" x14ac:dyDescent="0.25">
      <c r="C5447" s="26" t="s">
        <v>2819</v>
      </c>
      <c r="D5447" s="27">
        <v>2360</v>
      </c>
      <c r="E5447" s="24"/>
      <c r="F5447" s="24"/>
      <c r="G5447" s="27" t="s">
        <v>34</v>
      </c>
    </row>
    <row r="5448" spans="3:7" x14ac:dyDescent="0.25">
      <c r="C5448" s="26" t="s">
        <v>2818</v>
      </c>
      <c r="D5448" s="27">
        <v>2383</v>
      </c>
      <c r="E5448" s="24"/>
      <c r="F5448" s="24"/>
      <c r="G5448" s="27" t="s">
        <v>34</v>
      </c>
    </row>
    <row r="5449" spans="3:7" x14ac:dyDescent="0.25">
      <c r="C5449" s="26" t="s">
        <v>2817</v>
      </c>
      <c r="D5449" s="27">
        <v>2166</v>
      </c>
      <c r="E5449" s="24"/>
      <c r="F5449" s="24"/>
      <c r="G5449" s="27" t="s">
        <v>34</v>
      </c>
    </row>
    <row r="5450" spans="3:7" x14ac:dyDescent="0.25">
      <c r="C5450" s="26" t="s">
        <v>2816</v>
      </c>
      <c r="D5450" s="27">
        <v>2735</v>
      </c>
      <c r="E5450" s="24"/>
      <c r="F5450" s="24"/>
      <c r="G5450" s="27" t="s">
        <v>34</v>
      </c>
    </row>
    <row r="5451" spans="3:7" x14ac:dyDescent="0.25">
      <c r="C5451" s="26" t="s">
        <v>2815</v>
      </c>
      <c r="D5451" s="27">
        <v>1092</v>
      </c>
      <c r="E5451" s="24"/>
      <c r="F5451" s="24"/>
      <c r="G5451" s="27" t="s">
        <v>35</v>
      </c>
    </row>
    <row r="5452" spans="3:7" x14ac:dyDescent="0.25">
      <c r="C5452" s="26" t="s">
        <v>2814</v>
      </c>
      <c r="D5452" s="27">
        <v>1872</v>
      </c>
      <c r="E5452" s="24"/>
      <c r="F5452" s="24"/>
      <c r="G5452" s="27" t="s">
        <v>36</v>
      </c>
    </row>
    <row r="5453" spans="3:7" x14ac:dyDescent="0.25">
      <c r="C5453" s="26" t="s">
        <v>2813</v>
      </c>
      <c r="D5453" s="27">
        <v>2806</v>
      </c>
      <c r="E5453" s="24"/>
      <c r="F5453" s="24"/>
      <c r="G5453" s="27" t="s">
        <v>34</v>
      </c>
    </row>
    <row r="5454" spans="3:7" x14ac:dyDescent="0.25">
      <c r="C5454" s="26" t="s">
        <v>2812</v>
      </c>
      <c r="D5454" s="27">
        <v>1828</v>
      </c>
      <c r="E5454" s="24"/>
      <c r="F5454" s="24"/>
      <c r="G5454" s="27" t="s">
        <v>36</v>
      </c>
    </row>
    <row r="5455" spans="3:7" x14ac:dyDescent="0.25">
      <c r="C5455" s="26" t="s">
        <v>2811</v>
      </c>
      <c r="D5455" s="27">
        <v>2408</v>
      </c>
      <c r="E5455" s="24"/>
      <c r="F5455" s="24"/>
      <c r="G5455" s="27" t="s">
        <v>34</v>
      </c>
    </row>
    <row r="5456" spans="3:7" x14ac:dyDescent="0.25">
      <c r="C5456" s="26" t="s">
        <v>2810</v>
      </c>
      <c r="D5456" s="27">
        <v>3010</v>
      </c>
      <c r="E5456" s="24"/>
      <c r="F5456" s="24"/>
      <c r="G5456" s="27" t="s">
        <v>37</v>
      </c>
    </row>
    <row r="5457" spans="3:7" x14ac:dyDescent="0.25">
      <c r="C5457" s="26" t="s">
        <v>2809</v>
      </c>
      <c r="D5457" s="27">
        <v>1653</v>
      </c>
      <c r="E5457" s="24"/>
      <c r="F5457" s="24"/>
      <c r="G5457" s="27" t="s">
        <v>36</v>
      </c>
    </row>
    <row r="5458" spans="3:7" x14ac:dyDescent="0.25">
      <c r="C5458" s="26" t="s">
        <v>2808</v>
      </c>
      <c r="D5458" s="27">
        <v>2306</v>
      </c>
      <c r="E5458" s="24"/>
      <c r="F5458" s="24"/>
      <c r="G5458" s="27" t="s">
        <v>34</v>
      </c>
    </row>
    <row r="5459" spans="3:7" x14ac:dyDescent="0.25">
      <c r="C5459" s="26" t="s">
        <v>2807</v>
      </c>
      <c r="D5459" s="27">
        <v>2173</v>
      </c>
      <c r="E5459" s="24"/>
      <c r="F5459" s="24"/>
      <c r="G5459" s="27" t="s">
        <v>34</v>
      </c>
    </row>
    <row r="5460" spans="3:7" x14ac:dyDescent="0.25">
      <c r="C5460" s="26" t="s">
        <v>2806</v>
      </c>
      <c r="D5460" s="27">
        <v>1676</v>
      </c>
      <c r="E5460" s="24"/>
      <c r="F5460" s="24"/>
      <c r="G5460" s="27" t="s">
        <v>36</v>
      </c>
    </row>
    <row r="5461" spans="3:7" x14ac:dyDescent="0.25">
      <c r="C5461" s="26" t="s">
        <v>2805</v>
      </c>
      <c r="D5461" s="27">
        <v>2468</v>
      </c>
      <c r="E5461" s="24"/>
      <c r="F5461" s="24">
        <v>-5</v>
      </c>
      <c r="G5461" s="27" t="s">
        <v>34</v>
      </c>
    </row>
    <row r="5462" spans="3:7" x14ac:dyDescent="0.25">
      <c r="C5462" s="26" t="s">
        <v>2804</v>
      </c>
      <c r="D5462" s="27">
        <v>2459</v>
      </c>
      <c r="E5462" s="24"/>
      <c r="F5462" s="24"/>
      <c r="G5462" s="27" t="s">
        <v>34</v>
      </c>
    </row>
    <row r="5463" spans="3:7" x14ac:dyDescent="0.25">
      <c r="C5463" s="26" t="s">
        <v>2803</v>
      </c>
      <c r="D5463" s="27">
        <v>2460</v>
      </c>
      <c r="E5463" s="24"/>
      <c r="F5463" s="24"/>
      <c r="G5463" s="27" t="s">
        <v>34</v>
      </c>
    </row>
    <row r="5464" spans="3:7" x14ac:dyDescent="0.25">
      <c r="C5464" s="26" t="s">
        <v>2802</v>
      </c>
      <c r="D5464" s="27">
        <v>2866</v>
      </c>
      <c r="E5464" s="24"/>
      <c r="F5464" s="24"/>
      <c r="G5464" s="27" t="s">
        <v>34</v>
      </c>
    </row>
    <row r="5465" spans="3:7" x14ac:dyDescent="0.25">
      <c r="C5465" s="26" t="s">
        <v>2801</v>
      </c>
      <c r="D5465" s="27">
        <v>2180</v>
      </c>
      <c r="E5465" s="24"/>
      <c r="F5465" s="24"/>
      <c r="G5465" s="27" t="s">
        <v>34</v>
      </c>
    </row>
    <row r="5466" spans="3:7" x14ac:dyDescent="0.25">
      <c r="C5466" s="26" t="s">
        <v>2800</v>
      </c>
      <c r="D5466" s="27">
        <v>2648</v>
      </c>
      <c r="E5466" s="24"/>
      <c r="F5466" s="24"/>
      <c r="G5466" s="27" t="s">
        <v>34</v>
      </c>
    </row>
    <row r="5467" spans="3:7" x14ac:dyDescent="0.25">
      <c r="C5467" s="26" t="s">
        <v>2799</v>
      </c>
      <c r="D5467" s="27">
        <v>2708</v>
      </c>
      <c r="E5467" s="24"/>
      <c r="F5467" s="24"/>
      <c r="G5467" s="27" t="s">
        <v>34</v>
      </c>
    </row>
    <row r="5468" spans="3:7" x14ac:dyDescent="0.25">
      <c r="C5468" s="26" t="s">
        <v>2798</v>
      </c>
      <c r="D5468" s="27">
        <v>2628</v>
      </c>
      <c r="E5468" s="24"/>
      <c r="F5468" s="24"/>
      <c r="G5468" s="27" t="s">
        <v>34</v>
      </c>
    </row>
    <row r="5469" spans="3:7" x14ac:dyDescent="0.25">
      <c r="C5469" s="26" t="s">
        <v>2797</v>
      </c>
      <c r="D5469" s="27">
        <v>2902</v>
      </c>
      <c r="E5469" s="24"/>
      <c r="F5469" s="24"/>
      <c r="G5469" s="27" t="s">
        <v>34</v>
      </c>
    </row>
    <row r="5470" spans="3:7" x14ac:dyDescent="0.25">
      <c r="C5470" s="26" t="s">
        <v>2796</v>
      </c>
      <c r="D5470" s="27">
        <v>1028</v>
      </c>
      <c r="E5470" s="24"/>
      <c r="F5470" s="24"/>
      <c r="G5470" s="27" t="s">
        <v>35</v>
      </c>
    </row>
    <row r="5471" spans="3:7" x14ac:dyDescent="0.25">
      <c r="C5471" s="26" t="s">
        <v>2795</v>
      </c>
      <c r="D5471" s="27">
        <v>1127</v>
      </c>
      <c r="E5471" s="24"/>
      <c r="F5471" s="24"/>
      <c r="G5471" s="27" t="s">
        <v>35</v>
      </c>
    </row>
    <row r="5472" spans="3:7" x14ac:dyDescent="0.25">
      <c r="C5472" s="26" t="s">
        <v>2794</v>
      </c>
      <c r="D5472" s="27">
        <v>2541</v>
      </c>
      <c r="E5472" s="24"/>
      <c r="F5472" s="24"/>
      <c r="G5472" s="27" t="s">
        <v>34</v>
      </c>
    </row>
    <row r="5473" spans="3:7" x14ac:dyDescent="0.25">
      <c r="C5473" s="26" t="s">
        <v>2793</v>
      </c>
      <c r="D5473" s="27">
        <v>970</v>
      </c>
      <c r="E5473" s="24"/>
      <c r="F5473" s="24"/>
      <c r="G5473" s="27" t="s">
        <v>35</v>
      </c>
    </row>
    <row r="5474" spans="3:7" x14ac:dyDescent="0.25">
      <c r="C5474" s="26" t="s">
        <v>2792</v>
      </c>
      <c r="D5474" s="27">
        <v>1023</v>
      </c>
      <c r="E5474" s="24"/>
      <c r="F5474" s="24"/>
      <c r="G5474" s="27" t="s">
        <v>35</v>
      </c>
    </row>
    <row r="5475" spans="3:7" x14ac:dyDescent="0.25">
      <c r="C5475" s="26" t="s">
        <v>2791</v>
      </c>
      <c r="D5475" s="27">
        <v>2512</v>
      </c>
      <c r="E5475" s="24"/>
      <c r="F5475" s="24"/>
      <c r="G5475" s="27" t="s">
        <v>34</v>
      </c>
    </row>
    <row r="5476" spans="3:7" x14ac:dyDescent="0.25">
      <c r="C5476" s="26" t="s">
        <v>2790</v>
      </c>
      <c r="D5476" s="27">
        <v>1154</v>
      </c>
      <c r="E5476" s="24"/>
      <c r="F5476" s="24"/>
      <c r="G5476" s="27" t="s">
        <v>35</v>
      </c>
    </row>
    <row r="5477" spans="3:7" x14ac:dyDescent="0.25">
      <c r="C5477" s="26" t="s">
        <v>2789</v>
      </c>
      <c r="D5477" s="27">
        <v>579</v>
      </c>
      <c r="E5477" s="24"/>
      <c r="F5477" s="24"/>
      <c r="G5477" s="27" t="s">
        <v>9</v>
      </c>
    </row>
    <row r="5478" spans="3:7" x14ac:dyDescent="0.25">
      <c r="C5478" s="26" t="s">
        <v>2788</v>
      </c>
      <c r="D5478" s="27">
        <v>2388</v>
      </c>
      <c r="E5478" s="24"/>
      <c r="F5478" s="24"/>
      <c r="G5478" s="27" t="s">
        <v>34</v>
      </c>
    </row>
    <row r="5479" spans="3:7" x14ac:dyDescent="0.25">
      <c r="C5479" s="26" t="s">
        <v>2787</v>
      </c>
      <c r="D5479" s="27">
        <v>1647</v>
      </c>
      <c r="E5479" s="24"/>
      <c r="F5479" s="24"/>
      <c r="G5479" s="27" t="s">
        <v>36</v>
      </c>
    </row>
    <row r="5480" spans="3:7" x14ac:dyDescent="0.25">
      <c r="C5480" s="26" t="s">
        <v>2786</v>
      </c>
      <c r="D5480" s="27">
        <v>1644</v>
      </c>
      <c r="E5480" s="24"/>
      <c r="F5480" s="24"/>
      <c r="G5480" s="27" t="s">
        <v>36</v>
      </c>
    </row>
    <row r="5481" spans="3:7" x14ac:dyDescent="0.25">
      <c r="C5481" s="26" t="s">
        <v>2785</v>
      </c>
      <c r="D5481" s="27">
        <v>1644</v>
      </c>
      <c r="E5481" s="24"/>
      <c r="F5481" s="24"/>
      <c r="G5481" s="27" t="s">
        <v>36</v>
      </c>
    </row>
    <row r="5482" spans="3:7" x14ac:dyDescent="0.25">
      <c r="C5482" s="26" t="s">
        <v>2784</v>
      </c>
      <c r="D5482" s="27">
        <v>2273</v>
      </c>
      <c r="E5482" s="24"/>
      <c r="F5482" s="24"/>
      <c r="G5482" s="27" t="s">
        <v>34</v>
      </c>
    </row>
    <row r="5483" spans="3:7" x14ac:dyDescent="0.25">
      <c r="C5483" s="26" t="s">
        <v>2783</v>
      </c>
      <c r="D5483" s="27">
        <v>948</v>
      </c>
      <c r="E5483" s="24"/>
      <c r="F5483" s="24"/>
      <c r="G5483" s="27" t="s">
        <v>35</v>
      </c>
    </row>
    <row r="5484" spans="3:7" x14ac:dyDescent="0.25">
      <c r="C5484" s="26" t="s">
        <v>2782</v>
      </c>
      <c r="D5484" s="27">
        <v>2425</v>
      </c>
      <c r="E5484" s="24"/>
      <c r="F5484" s="24"/>
      <c r="G5484" s="27" t="s">
        <v>34</v>
      </c>
    </row>
    <row r="5485" spans="3:7" x14ac:dyDescent="0.25">
      <c r="C5485" s="26" t="s">
        <v>2781</v>
      </c>
      <c r="D5485" s="27">
        <v>2382</v>
      </c>
      <c r="E5485" s="24"/>
      <c r="F5485" s="24"/>
      <c r="G5485" s="27" t="s">
        <v>34</v>
      </c>
    </row>
    <row r="5486" spans="3:7" x14ac:dyDescent="0.25">
      <c r="C5486" s="26" t="s">
        <v>2780</v>
      </c>
      <c r="D5486" s="27">
        <v>1484</v>
      </c>
      <c r="E5486" s="24"/>
      <c r="F5486" s="24"/>
      <c r="G5486" s="27" t="s">
        <v>36</v>
      </c>
    </row>
    <row r="5487" spans="3:7" x14ac:dyDescent="0.25">
      <c r="C5487" s="26" t="s">
        <v>2779</v>
      </c>
      <c r="D5487" s="27">
        <v>1025</v>
      </c>
      <c r="E5487" s="24"/>
      <c r="F5487" s="24"/>
      <c r="G5487" s="27" t="s">
        <v>35</v>
      </c>
    </row>
    <row r="5488" spans="3:7" x14ac:dyDescent="0.25">
      <c r="C5488" s="26" t="s">
        <v>2778</v>
      </c>
      <c r="D5488" s="27">
        <v>1414</v>
      </c>
      <c r="E5488" s="24"/>
      <c r="F5488" s="24"/>
      <c r="G5488" s="27" t="s">
        <v>36</v>
      </c>
    </row>
    <row r="5489" spans="3:7" x14ac:dyDescent="0.25">
      <c r="C5489" s="26" t="s">
        <v>2777</v>
      </c>
      <c r="D5489" s="27">
        <v>2649</v>
      </c>
      <c r="E5489" s="24"/>
      <c r="F5489" s="24"/>
      <c r="G5489" s="27" t="s">
        <v>34</v>
      </c>
    </row>
    <row r="5490" spans="3:7" x14ac:dyDescent="0.25">
      <c r="C5490" s="26" t="s">
        <v>2776</v>
      </c>
      <c r="D5490" s="27">
        <v>2272</v>
      </c>
      <c r="E5490" s="24"/>
      <c r="F5490" s="24"/>
      <c r="G5490" s="27" t="s">
        <v>34</v>
      </c>
    </row>
    <row r="5491" spans="3:7" x14ac:dyDescent="0.25">
      <c r="C5491" s="26" t="s">
        <v>2775</v>
      </c>
      <c r="D5491" s="27">
        <v>728</v>
      </c>
      <c r="E5491" s="24"/>
      <c r="F5491" s="24"/>
      <c r="G5491" s="27" t="s">
        <v>38</v>
      </c>
    </row>
    <row r="5492" spans="3:7" x14ac:dyDescent="0.25">
      <c r="C5492" s="26" t="s">
        <v>2774</v>
      </c>
      <c r="D5492" s="27">
        <v>794</v>
      </c>
      <c r="E5492" s="24"/>
      <c r="F5492" s="24"/>
      <c r="G5492" s="27" t="s">
        <v>38</v>
      </c>
    </row>
    <row r="5493" spans="3:7" x14ac:dyDescent="0.25">
      <c r="C5493" s="26" t="s">
        <v>2773</v>
      </c>
      <c r="D5493" s="27">
        <v>1454</v>
      </c>
      <c r="E5493" s="24"/>
      <c r="F5493" s="24"/>
      <c r="G5493" s="27" t="s">
        <v>36</v>
      </c>
    </row>
    <row r="5494" spans="3:7" x14ac:dyDescent="0.25">
      <c r="C5494" s="26" t="s">
        <v>2772</v>
      </c>
      <c r="D5494" s="27">
        <v>3129</v>
      </c>
      <c r="E5494" s="24"/>
      <c r="F5494" s="24"/>
      <c r="G5494" s="27" t="s">
        <v>37</v>
      </c>
    </row>
    <row r="5495" spans="3:7" x14ac:dyDescent="0.25">
      <c r="C5495" s="26" t="s">
        <v>2771</v>
      </c>
      <c r="D5495" s="27">
        <v>892</v>
      </c>
      <c r="E5495" s="24"/>
      <c r="F5495" s="24"/>
      <c r="G5495" s="27" t="s">
        <v>38</v>
      </c>
    </row>
    <row r="5496" spans="3:7" x14ac:dyDescent="0.25">
      <c r="C5496" s="26" t="s">
        <v>2770</v>
      </c>
      <c r="D5496" s="27">
        <v>3159</v>
      </c>
      <c r="E5496" s="24"/>
      <c r="F5496" s="24"/>
      <c r="G5496" s="27" t="s">
        <v>37</v>
      </c>
    </row>
    <row r="5497" spans="3:7" x14ac:dyDescent="0.25">
      <c r="C5497" s="26" t="s">
        <v>2769</v>
      </c>
      <c r="D5497" s="27">
        <v>1052</v>
      </c>
      <c r="E5497" s="24"/>
      <c r="F5497" s="24"/>
      <c r="G5497" s="27" t="s">
        <v>35</v>
      </c>
    </row>
    <row r="5498" spans="3:7" x14ac:dyDescent="0.25">
      <c r="C5498" s="26" t="s">
        <v>2768</v>
      </c>
      <c r="D5498" s="27">
        <v>2820</v>
      </c>
      <c r="E5498" s="24"/>
      <c r="F5498" s="24"/>
      <c r="G5498" s="27" t="s">
        <v>34</v>
      </c>
    </row>
    <row r="5499" spans="3:7" x14ac:dyDescent="0.25">
      <c r="C5499" s="26" t="s">
        <v>2767</v>
      </c>
      <c r="D5499" s="27">
        <v>2734</v>
      </c>
      <c r="E5499" s="24"/>
      <c r="F5499" s="24"/>
      <c r="G5499" s="27" t="s">
        <v>34</v>
      </c>
    </row>
    <row r="5500" spans="3:7" x14ac:dyDescent="0.25">
      <c r="C5500" s="26" t="s">
        <v>2766</v>
      </c>
      <c r="D5500" s="27">
        <v>1859</v>
      </c>
      <c r="E5500" s="24"/>
      <c r="F5500" s="24"/>
      <c r="G5500" s="27" t="s">
        <v>36</v>
      </c>
    </row>
    <row r="5501" spans="3:7" x14ac:dyDescent="0.25">
      <c r="C5501" s="26" t="s">
        <v>2765</v>
      </c>
      <c r="D5501" s="27">
        <v>2831</v>
      </c>
      <c r="E5501" s="24"/>
      <c r="F5501" s="24"/>
      <c r="G5501" s="27" t="s">
        <v>34</v>
      </c>
    </row>
    <row r="5502" spans="3:7" x14ac:dyDescent="0.25">
      <c r="C5502" s="26" t="s">
        <v>2764</v>
      </c>
      <c r="D5502" s="27">
        <v>3011</v>
      </c>
      <c r="E5502" s="24"/>
      <c r="F5502" s="24"/>
      <c r="G5502" s="27" t="s">
        <v>37</v>
      </c>
    </row>
    <row r="5503" spans="3:7" x14ac:dyDescent="0.25">
      <c r="C5503" s="26" t="s">
        <v>2763</v>
      </c>
      <c r="D5503" s="27">
        <v>2037</v>
      </c>
      <c r="E5503" s="24"/>
      <c r="F5503" s="24"/>
      <c r="G5503" s="27" t="s">
        <v>36</v>
      </c>
    </row>
    <row r="5504" spans="3:7" x14ac:dyDescent="0.25">
      <c r="C5504" s="26" t="s">
        <v>2762</v>
      </c>
      <c r="D5504" s="27">
        <v>2867</v>
      </c>
      <c r="E5504" s="24"/>
      <c r="F5504" s="24">
        <v>-3</v>
      </c>
      <c r="G5504" s="27" t="s">
        <v>34</v>
      </c>
    </row>
    <row r="5505" spans="3:7" x14ac:dyDescent="0.25">
      <c r="C5505" s="26" t="s">
        <v>2761</v>
      </c>
      <c r="D5505" s="27">
        <v>2472</v>
      </c>
      <c r="E5505" s="24"/>
      <c r="F5505" s="24"/>
      <c r="G5505" s="27" t="s">
        <v>34</v>
      </c>
    </row>
    <row r="5506" spans="3:7" x14ac:dyDescent="0.25">
      <c r="C5506" s="26" t="s">
        <v>2760</v>
      </c>
      <c r="D5506" s="27">
        <v>1917</v>
      </c>
      <c r="E5506" s="24"/>
      <c r="F5506" s="24"/>
      <c r="G5506" s="27" t="s">
        <v>36</v>
      </c>
    </row>
    <row r="5507" spans="3:7" x14ac:dyDescent="0.25">
      <c r="C5507" s="26" t="s">
        <v>2759</v>
      </c>
      <c r="D5507" s="27">
        <v>2525</v>
      </c>
      <c r="E5507" s="24"/>
      <c r="F5507" s="24"/>
      <c r="G5507" s="27" t="s">
        <v>34</v>
      </c>
    </row>
    <row r="5508" spans="3:7" x14ac:dyDescent="0.25">
      <c r="C5508" s="26" t="s">
        <v>2758</v>
      </c>
      <c r="D5508" s="27">
        <v>2416</v>
      </c>
      <c r="E5508" s="24"/>
      <c r="F5508" s="24"/>
      <c r="G5508" s="27" t="s">
        <v>34</v>
      </c>
    </row>
    <row r="5509" spans="3:7" x14ac:dyDescent="0.25">
      <c r="C5509" s="26" t="s">
        <v>2757</v>
      </c>
      <c r="D5509" s="27">
        <v>2492</v>
      </c>
      <c r="E5509" s="24"/>
      <c r="F5509" s="24"/>
      <c r="G5509" s="27" t="s">
        <v>34</v>
      </c>
    </row>
    <row r="5510" spans="3:7" x14ac:dyDescent="0.25">
      <c r="C5510" s="26" t="s">
        <v>2756</v>
      </c>
      <c r="D5510" s="27">
        <v>2443</v>
      </c>
      <c r="E5510" s="24"/>
      <c r="F5510" s="24"/>
      <c r="G5510" s="27" t="s">
        <v>34</v>
      </c>
    </row>
    <row r="5511" spans="3:7" x14ac:dyDescent="0.25">
      <c r="C5511" s="26" t="s">
        <v>2755</v>
      </c>
      <c r="D5511" s="27">
        <v>2359</v>
      </c>
      <c r="E5511" s="24"/>
      <c r="F5511" s="24"/>
      <c r="G5511" s="27" t="s">
        <v>34</v>
      </c>
    </row>
    <row r="5512" spans="3:7" x14ac:dyDescent="0.25">
      <c r="C5512" s="26" t="s">
        <v>2754</v>
      </c>
      <c r="D5512" s="27">
        <v>4700</v>
      </c>
      <c r="E5512" s="24"/>
      <c r="F5512" s="24"/>
      <c r="G5512" s="27" t="s">
        <v>37</v>
      </c>
    </row>
    <row r="5513" spans="3:7" x14ac:dyDescent="0.25">
      <c r="C5513" s="26" t="s">
        <v>2753</v>
      </c>
      <c r="D5513" s="27">
        <v>2963</v>
      </c>
      <c r="E5513" s="24"/>
      <c r="F5513" s="24"/>
      <c r="G5513" s="27" t="s">
        <v>34</v>
      </c>
    </row>
    <row r="5514" spans="3:7" x14ac:dyDescent="0.25">
      <c r="C5514" s="26" t="s">
        <v>2752</v>
      </c>
      <c r="D5514" s="27">
        <v>2389</v>
      </c>
      <c r="E5514" s="24"/>
      <c r="F5514" s="24"/>
      <c r="G5514" s="27" t="s">
        <v>34</v>
      </c>
    </row>
    <row r="5515" spans="3:7" x14ac:dyDescent="0.25">
      <c r="C5515" s="26" t="s">
        <v>2751</v>
      </c>
      <c r="D5515" s="27">
        <v>800</v>
      </c>
      <c r="E5515" s="24"/>
      <c r="F5515" s="24"/>
      <c r="G5515" s="27" t="s">
        <v>38</v>
      </c>
    </row>
    <row r="5516" spans="3:7" x14ac:dyDescent="0.25">
      <c r="C5516" s="26" t="s">
        <v>2750</v>
      </c>
      <c r="D5516" s="27">
        <v>1513</v>
      </c>
      <c r="E5516" s="24"/>
      <c r="F5516" s="24"/>
      <c r="G5516" s="27" t="s">
        <v>36</v>
      </c>
    </row>
    <row r="5517" spans="3:7" x14ac:dyDescent="0.25">
      <c r="C5517" s="26" t="s">
        <v>2749</v>
      </c>
      <c r="D5517" s="27">
        <v>2416</v>
      </c>
      <c r="E5517" s="24"/>
      <c r="F5517" s="24"/>
      <c r="G5517" s="27" t="s">
        <v>34</v>
      </c>
    </row>
    <row r="5518" spans="3:7" x14ac:dyDescent="0.25">
      <c r="C5518" s="26" t="s">
        <v>2748</v>
      </c>
      <c r="D5518" s="27">
        <v>2879</v>
      </c>
      <c r="E5518" s="24"/>
      <c r="F5518" s="24"/>
      <c r="G5518" s="27" t="s">
        <v>34</v>
      </c>
    </row>
    <row r="5519" spans="3:7" x14ac:dyDescent="0.25">
      <c r="C5519" s="26" t="s">
        <v>2747</v>
      </c>
      <c r="D5519" s="27">
        <v>2377</v>
      </c>
      <c r="E5519" s="24"/>
      <c r="F5519" s="24"/>
      <c r="G5519" s="27" t="s">
        <v>34</v>
      </c>
    </row>
    <row r="5520" spans="3:7" x14ac:dyDescent="0.25">
      <c r="C5520" s="26" t="s">
        <v>2746</v>
      </c>
      <c r="D5520" s="27">
        <v>2400</v>
      </c>
      <c r="E5520" s="24"/>
      <c r="F5520" s="24"/>
      <c r="G5520" s="27" t="s">
        <v>34</v>
      </c>
    </row>
    <row r="5521" spans="3:7" x14ac:dyDescent="0.25">
      <c r="C5521" s="26" t="s">
        <v>2745</v>
      </c>
      <c r="D5521" s="27">
        <v>2695</v>
      </c>
      <c r="E5521" s="24"/>
      <c r="F5521" s="24"/>
      <c r="G5521" s="27" t="s">
        <v>34</v>
      </c>
    </row>
    <row r="5522" spans="3:7" x14ac:dyDescent="0.25">
      <c r="C5522" s="26" t="s">
        <v>2744</v>
      </c>
      <c r="D5522" s="27">
        <v>1748</v>
      </c>
      <c r="E5522" s="24"/>
      <c r="F5522" s="24"/>
      <c r="G5522" s="27" t="s">
        <v>36</v>
      </c>
    </row>
    <row r="5523" spans="3:7" x14ac:dyDescent="0.25">
      <c r="C5523" s="26" t="s">
        <v>2743</v>
      </c>
      <c r="D5523" s="27">
        <v>2466</v>
      </c>
      <c r="E5523" s="24"/>
      <c r="F5523" s="24"/>
      <c r="G5523" s="27" t="s">
        <v>34</v>
      </c>
    </row>
    <row r="5524" spans="3:7" x14ac:dyDescent="0.25">
      <c r="C5524" s="26" t="s">
        <v>2742</v>
      </c>
      <c r="D5524" s="27">
        <v>979</v>
      </c>
      <c r="E5524" s="24"/>
      <c r="F5524" s="24"/>
      <c r="G5524" s="27" t="s">
        <v>35</v>
      </c>
    </row>
    <row r="5525" spans="3:7" x14ac:dyDescent="0.25">
      <c r="C5525" s="26" t="s">
        <v>2741</v>
      </c>
      <c r="D5525" s="27">
        <v>2281</v>
      </c>
      <c r="E5525" s="24"/>
      <c r="F5525" s="24"/>
      <c r="G5525" s="27" t="s">
        <v>34</v>
      </c>
    </row>
    <row r="5526" spans="3:7" x14ac:dyDescent="0.25">
      <c r="C5526" s="26" t="s">
        <v>2740</v>
      </c>
      <c r="D5526" s="27">
        <v>2557</v>
      </c>
      <c r="E5526" s="24"/>
      <c r="F5526" s="24"/>
      <c r="G5526" s="27" t="s">
        <v>34</v>
      </c>
    </row>
    <row r="5527" spans="3:7" x14ac:dyDescent="0.25">
      <c r="C5527" s="26" t="s">
        <v>2739</v>
      </c>
      <c r="D5527" s="27">
        <v>2516</v>
      </c>
      <c r="E5527" s="24"/>
      <c r="F5527" s="24"/>
      <c r="G5527" s="27" t="s">
        <v>34</v>
      </c>
    </row>
    <row r="5528" spans="3:7" x14ac:dyDescent="0.25">
      <c r="C5528" s="26" t="s">
        <v>2738</v>
      </c>
      <c r="D5528" s="27">
        <v>2278</v>
      </c>
      <c r="E5528" s="24"/>
      <c r="F5528" s="24"/>
      <c r="G5528" s="27" t="s">
        <v>34</v>
      </c>
    </row>
    <row r="5529" spans="3:7" x14ac:dyDescent="0.25">
      <c r="C5529" s="26" t="s">
        <v>2737</v>
      </c>
      <c r="D5529" s="27">
        <v>3334</v>
      </c>
      <c r="E5529" s="24"/>
      <c r="F5529" s="24"/>
      <c r="G5529" s="27" t="s">
        <v>37</v>
      </c>
    </row>
    <row r="5530" spans="3:7" x14ac:dyDescent="0.25">
      <c r="C5530" s="26" t="s">
        <v>2736</v>
      </c>
      <c r="D5530" s="27">
        <v>4640</v>
      </c>
      <c r="E5530" s="24"/>
      <c r="F5530" s="24"/>
      <c r="G5530" s="27" t="s">
        <v>37</v>
      </c>
    </row>
    <row r="5531" spans="3:7" x14ac:dyDescent="0.25">
      <c r="C5531" s="26" t="s">
        <v>2735</v>
      </c>
      <c r="D5531" s="27">
        <v>857</v>
      </c>
      <c r="E5531" s="24"/>
      <c r="F5531" s="24"/>
      <c r="G5531" s="27" t="s">
        <v>38</v>
      </c>
    </row>
    <row r="5532" spans="3:7" x14ac:dyDescent="0.25">
      <c r="C5532" s="26" t="s">
        <v>2734</v>
      </c>
      <c r="D5532" s="27">
        <v>1165</v>
      </c>
      <c r="E5532" s="24"/>
      <c r="F5532" s="24"/>
      <c r="G5532" s="27" t="s">
        <v>35</v>
      </c>
    </row>
    <row r="5533" spans="3:7" x14ac:dyDescent="0.25">
      <c r="C5533" s="26" t="s">
        <v>2733</v>
      </c>
      <c r="D5533" s="27">
        <v>2275</v>
      </c>
      <c r="E5533" s="24"/>
      <c r="F5533" s="24"/>
      <c r="G5533" s="27" t="s">
        <v>34</v>
      </c>
    </row>
    <row r="5534" spans="3:7" x14ac:dyDescent="0.25">
      <c r="C5534" s="26" t="s">
        <v>2732</v>
      </c>
      <c r="D5534" s="27">
        <v>4536</v>
      </c>
      <c r="E5534" s="24"/>
      <c r="F5534" s="24"/>
      <c r="G5534" s="27" t="s">
        <v>37</v>
      </c>
    </row>
    <row r="5535" spans="3:7" x14ac:dyDescent="0.25">
      <c r="C5535" s="26" t="s">
        <v>2731</v>
      </c>
      <c r="D5535" s="27">
        <v>2808</v>
      </c>
      <c r="E5535" s="24"/>
      <c r="F5535" s="24"/>
      <c r="G5535" s="27" t="s">
        <v>34</v>
      </c>
    </row>
    <row r="5536" spans="3:7" x14ac:dyDescent="0.25">
      <c r="C5536" s="26" t="s">
        <v>2730</v>
      </c>
      <c r="D5536" s="27">
        <v>3025</v>
      </c>
      <c r="E5536" s="24"/>
      <c r="F5536" s="24"/>
      <c r="G5536" s="27" t="s">
        <v>37</v>
      </c>
    </row>
    <row r="5537" spans="3:7" x14ac:dyDescent="0.25">
      <c r="C5537" s="26" t="s">
        <v>2729</v>
      </c>
      <c r="D5537" s="27">
        <v>2649</v>
      </c>
      <c r="E5537" s="24"/>
      <c r="F5537" s="24"/>
      <c r="G5537" s="27" t="s">
        <v>34</v>
      </c>
    </row>
    <row r="5538" spans="3:7" x14ac:dyDescent="0.25">
      <c r="C5538" s="26" t="s">
        <v>2728</v>
      </c>
      <c r="D5538" s="27">
        <v>3371</v>
      </c>
      <c r="E5538" s="24"/>
      <c r="F5538" s="24"/>
      <c r="G5538" s="27" t="s">
        <v>37</v>
      </c>
    </row>
    <row r="5539" spans="3:7" x14ac:dyDescent="0.25">
      <c r="C5539" s="26" t="s">
        <v>2727</v>
      </c>
      <c r="D5539" s="27">
        <v>2776</v>
      </c>
      <c r="E5539" s="24"/>
      <c r="F5539" s="24"/>
      <c r="G5539" s="27" t="s">
        <v>34</v>
      </c>
    </row>
    <row r="5540" spans="3:7" x14ac:dyDescent="0.25">
      <c r="C5540" s="26" t="s">
        <v>2726</v>
      </c>
      <c r="D5540" s="27">
        <v>3352</v>
      </c>
      <c r="E5540" s="24"/>
      <c r="F5540" s="24"/>
      <c r="G5540" s="27" t="s">
        <v>37</v>
      </c>
    </row>
    <row r="5541" spans="3:7" x14ac:dyDescent="0.25">
      <c r="C5541" s="26" t="s">
        <v>2725</v>
      </c>
      <c r="D5541" s="27">
        <v>2591</v>
      </c>
      <c r="E5541" s="24"/>
      <c r="F5541" s="24"/>
      <c r="G5541" s="27" t="s">
        <v>34</v>
      </c>
    </row>
    <row r="5542" spans="3:7" x14ac:dyDescent="0.25">
      <c r="C5542" s="26" t="s">
        <v>2724</v>
      </c>
      <c r="D5542" s="27">
        <v>3239</v>
      </c>
      <c r="E5542" s="24"/>
      <c r="F5542" s="24"/>
      <c r="G5542" s="27" t="s">
        <v>37</v>
      </c>
    </row>
    <row r="5543" spans="3:7" x14ac:dyDescent="0.25">
      <c r="C5543" s="26" t="s">
        <v>2723</v>
      </c>
      <c r="D5543" s="27">
        <v>3615</v>
      </c>
      <c r="E5543" s="24"/>
      <c r="F5543" s="24"/>
      <c r="G5543" s="27" t="s">
        <v>37</v>
      </c>
    </row>
    <row r="5544" spans="3:7" x14ac:dyDescent="0.25">
      <c r="C5544" s="26" t="s">
        <v>2722</v>
      </c>
      <c r="D5544" s="27">
        <v>2453</v>
      </c>
      <c r="E5544" s="24"/>
      <c r="F5544" s="24"/>
      <c r="G5544" s="27" t="s">
        <v>34</v>
      </c>
    </row>
    <row r="5545" spans="3:7" x14ac:dyDescent="0.25">
      <c r="C5545" s="26" t="s">
        <v>2721</v>
      </c>
      <c r="D5545" s="27">
        <v>2708</v>
      </c>
      <c r="E5545" s="24"/>
      <c r="F5545" s="24"/>
      <c r="G5545" s="27" t="s">
        <v>34</v>
      </c>
    </row>
    <row r="5546" spans="3:7" x14ac:dyDescent="0.25">
      <c r="C5546" s="26" t="s">
        <v>2720</v>
      </c>
      <c r="D5546" s="27">
        <v>2449</v>
      </c>
      <c r="E5546" s="24"/>
      <c r="F5546" s="24"/>
      <c r="G5546" s="27" t="s">
        <v>34</v>
      </c>
    </row>
    <row r="5547" spans="3:7" x14ac:dyDescent="0.25">
      <c r="C5547" s="26" t="s">
        <v>2719</v>
      </c>
      <c r="D5547" s="27">
        <v>1648</v>
      </c>
      <c r="E5547" s="24"/>
      <c r="F5547" s="24"/>
      <c r="G5547" s="27" t="s">
        <v>36</v>
      </c>
    </row>
    <row r="5548" spans="3:7" x14ac:dyDescent="0.25">
      <c r="C5548" s="26" t="s">
        <v>2718</v>
      </c>
      <c r="D5548" s="27">
        <v>1673</v>
      </c>
      <c r="E5548" s="24"/>
      <c r="F5548" s="24"/>
      <c r="G5548" s="27" t="s">
        <v>36</v>
      </c>
    </row>
    <row r="5549" spans="3:7" x14ac:dyDescent="0.25">
      <c r="C5549" s="26" t="s">
        <v>2717</v>
      </c>
      <c r="D5549" s="27">
        <v>1363</v>
      </c>
      <c r="E5549" s="24"/>
      <c r="F5549" s="24"/>
      <c r="G5549" s="27" t="s">
        <v>35</v>
      </c>
    </row>
    <row r="5550" spans="3:7" x14ac:dyDescent="0.25">
      <c r="C5550" s="26" t="s">
        <v>2716</v>
      </c>
      <c r="D5550" s="27">
        <v>3270</v>
      </c>
      <c r="E5550" s="24"/>
      <c r="F5550" s="24"/>
      <c r="G5550" s="27" t="s">
        <v>37</v>
      </c>
    </row>
    <row r="5551" spans="3:7" x14ac:dyDescent="0.25">
      <c r="C5551" s="26" t="s">
        <v>2715</v>
      </c>
      <c r="D5551" s="27">
        <v>1668</v>
      </c>
      <c r="E5551" s="24"/>
      <c r="F5551" s="24"/>
      <c r="G5551" s="27" t="s">
        <v>36</v>
      </c>
    </row>
    <row r="5552" spans="3:7" x14ac:dyDescent="0.25">
      <c r="C5552" s="26" t="s">
        <v>2714</v>
      </c>
      <c r="D5552" s="27">
        <v>3779</v>
      </c>
      <c r="E5552" s="24"/>
      <c r="F5552" s="24"/>
      <c r="G5552" s="27" t="s">
        <v>37</v>
      </c>
    </row>
    <row r="5553" spans="3:7" x14ac:dyDescent="0.25">
      <c r="C5553" s="26" t="s">
        <v>2713</v>
      </c>
      <c r="D5553" s="27">
        <v>3529</v>
      </c>
      <c r="E5553" s="24"/>
      <c r="F5553" s="24"/>
      <c r="G5553" s="27" t="s">
        <v>37</v>
      </c>
    </row>
    <row r="5554" spans="3:7" x14ac:dyDescent="0.25">
      <c r="C5554" s="26" t="s">
        <v>2712</v>
      </c>
      <c r="D5554" s="27">
        <v>2518</v>
      </c>
      <c r="E5554" s="24"/>
      <c r="F5554" s="24"/>
      <c r="G5554" s="27" t="s">
        <v>34</v>
      </c>
    </row>
    <row r="5555" spans="3:7" x14ac:dyDescent="0.25">
      <c r="C5555" s="26" t="s">
        <v>2711</v>
      </c>
      <c r="D5555" s="27">
        <v>1901</v>
      </c>
      <c r="E5555" s="24"/>
      <c r="F5555" s="24"/>
      <c r="G5555" s="27" t="s">
        <v>36</v>
      </c>
    </row>
    <row r="5556" spans="3:7" x14ac:dyDescent="0.25">
      <c r="C5556" s="26" t="s">
        <v>2710</v>
      </c>
      <c r="D5556" s="27">
        <v>1575</v>
      </c>
      <c r="E5556" s="24"/>
      <c r="F5556" s="24"/>
      <c r="G5556" s="27" t="s">
        <v>36</v>
      </c>
    </row>
    <row r="5557" spans="3:7" x14ac:dyDescent="0.25">
      <c r="C5557" s="26" t="s">
        <v>2709</v>
      </c>
      <c r="D5557" s="27">
        <v>2234</v>
      </c>
      <c r="E5557" s="24"/>
      <c r="F5557" s="24"/>
      <c r="G5557" s="27" t="s">
        <v>34</v>
      </c>
    </row>
    <row r="5558" spans="3:7" x14ac:dyDescent="0.25">
      <c r="C5558" s="26" t="s">
        <v>2708</v>
      </c>
      <c r="D5558" s="27">
        <v>2547</v>
      </c>
      <c r="E5558" s="24"/>
      <c r="F5558" s="24"/>
      <c r="G5558" s="27" t="s">
        <v>34</v>
      </c>
    </row>
    <row r="5559" spans="3:7" x14ac:dyDescent="0.25">
      <c r="C5559" s="26" t="s">
        <v>2707</v>
      </c>
      <c r="D5559" s="27">
        <v>2850</v>
      </c>
      <c r="E5559" s="24"/>
      <c r="F5559" s="24"/>
      <c r="G5559" s="27" t="s">
        <v>34</v>
      </c>
    </row>
    <row r="5560" spans="3:7" x14ac:dyDescent="0.25">
      <c r="C5560" s="26" t="s">
        <v>2706</v>
      </c>
      <c r="D5560" s="27">
        <v>3592</v>
      </c>
      <c r="E5560" s="24"/>
      <c r="F5560" s="24"/>
      <c r="G5560" s="27" t="s">
        <v>37</v>
      </c>
    </row>
    <row r="5561" spans="3:7" x14ac:dyDescent="0.25">
      <c r="C5561" s="26" t="s">
        <v>2705</v>
      </c>
      <c r="D5561" s="27">
        <v>2399</v>
      </c>
      <c r="E5561" s="24"/>
      <c r="F5561" s="24"/>
      <c r="G5561" s="27" t="s">
        <v>34</v>
      </c>
    </row>
    <row r="5562" spans="3:7" x14ac:dyDescent="0.25">
      <c r="C5562" s="26" t="s">
        <v>2704</v>
      </c>
      <c r="D5562" s="27">
        <v>2394</v>
      </c>
      <c r="E5562" s="24"/>
      <c r="F5562" s="24"/>
      <c r="G5562" s="27" t="s">
        <v>34</v>
      </c>
    </row>
    <row r="5563" spans="3:7" x14ac:dyDescent="0.25">
      <c r="C5563" s="26" t="s">
        <v>2703</v>
      </c>
      <c r="D5563" s="27">
        <v>2322</v>
      </c>
      <c r="E5563" s="24"/>
      <c r="F5563" s="24"/>
      <c r="G5563" s="27" t="s">
        <v>34</v>
      </c>
    </row>
    <row r="5564" spans="3:7" x14ac:dyDescent="0.25">
      <c r="C5564" s="26" t="s">
        <v>2702</v>
      </c>
      <c r="D5564" s="27">
        <v>4295</v>
      </c>
      <c r="E5564" s="24"/>
      <c r="F5564" s="24"/>
      <c r="G5564" s="27" t="s">
        <v>37</v>
      </c>
    </row>
    <row r="5565" spans="3:7" x14ac:dyDescent="0.25">
      <c r="C5565" s="26" t="s">
        <v>2701</v>
      </c>
      <c r="D5565" s="27">
        <v>4839</v>
      </c>
      <c r="E5565" s="24"/>
      <c r="F5565" s="24"/>
      <c r="G5565" s="27" t="s">
        <v>37</v>
      </c>
    </row>
    <row r="5566" spans="3:7" x14ac:dyDescent="0.25">
      <c r="C5566" s="26" t="s">
        <v>2700</v>
      </c>
      <c r="D5566" s="27">
        <v>2383</v>
      </c>
      <c r="E5566" s="24"/>
      <c r="F5566" s="24"/>
      <c r="G5566" s="27" t="s">
        <v>34</v>
      </c>
    </row>
    <row r="5567" spans="3:7" x14ac:dyDescent="0.25">
      <c r="C5567" s="26" t="s">
        <v>2699</v>
      </c>
      <c r="D5567" s="27">
        <v>2665</v>
      </c>
      <c r="E5567" s="24"/>
      <c r="F5567" s="24"/>
      <c r="G5567" s="27" t="s">
        <v>34</v>
      </c>
    </row>
    <row r="5568" spans="3:7" x14ac:dyDescent="0.25">
      <c r="C5568" s="26" t="s">
        <v>2698</v>
      </c>
      <c r="D5568" s="27">
        <v>2373</v>
      </c>
      <c r="E5568" s="24"/>
      <c r="F5568" s="24"/>
      <c r="G5568" s="27" t="s">
        <v>34</v>
      </c>
    </row>
    <row r="5569" spans="3:7" x14ac:dyDescent="0.25">
      <c r="C5569" s="26" t="s">
        <v>2697</v>
      </c>
      <c r="D5569" s="27">
        <v>2631</v>
      </c>
      <c r="E5569" s="24"/>
      <c r="F5569" s="24"/>
      <c r="G5569" s="27" t="s">
        <v>34</v>
      </c>
    </row>
    <row r="5570" spans="3:7" x14ac:dyDescent="0.25">
      <c r="C5570" s="26" t="s">
        <v>2696</v>
      </c>
      <c r="D5570" s="27">
        <v>1541</v>
      </c>
      <c r="E5570" s="24"/>
      <c r="F5570" s="24"/>
      <c r="G5570" s="27" t="s">
        <v>36</v>
      </c>
    </row>
    <row r="5571" spans="3:7" x14ac:dyDescent="0.25">
      <c r="C5571" s="26" t="s">
        <v>2695</v>
      </c>
      <c r="D5571" s="27">
        <v>3490</v>
      </c>
      <c r="E5571" s="24"/>
      <c r="F5571" s="24"/>
      <c r="G5571" s="27" t="s">
        <v>37</v>
      </c>
    </row>
    <row r="5572" spans="3:7" x14ac:dyDescent="0.25">
      <c r="C5572" s="26" t="s">
        <v>2694</v>
      </c>
      <c r="D5572" s="27">
        <v>2321</v>
      </c>
      <c r="E5572" s="24"/>
      <c r="F5572" s="24"/>
      <c r="G5572" s="27" t="s">
        <v>34</v>
      </c>
    </row>
    <row r="5573" spans="3:7" x14ac:dyDescent="0.25">
      <c r="C5573" s="26" t="s">
        <v>2693</v>
      </c>
      <c r="D5573" s="27">
        <v>3396</v>
      </c>
      <c r="E5573" s="24"/>
      <c r="F5573" s="24"/>
      <c r="G5573" s="27" t="s">
        <v>37</v>
      </c>
    </row>
    <row r="5574" spans="3:7" x14ac:dyDescent="0.25">
      <c r="C5574" s="26" t="s">
        <v>2692</v>
      </c>
      <c r="D5574" s="27">
        <v>3344</v>
      </c>
      <c r="E5574" s="24"/>
      <c r="F5574" s="24"/>
      <c r="G5574" s="27" t="s">
        <v>37</v>
      </c>
    </row>
    <row r="5575" spans="3:7" x14ac:dyDescent="0.25">
      <c r="C5575" s="26" t="s">
        <v>2691</v>
      </c>
      <c r="D5575" s="27">
        <v>2734</v>
      </c>
      <c r="E5575" s="24"/>
      <c r="F5575" s="24"/>
      <c r="G5575" s="27" t="s">
        <v>34</v>
      </c>
    </row>
    <row r="5576" spans="3:7" x14ac:dyDescent="0.25">
      <c r="C5576" s="26" t="s">
        <v>2690</v>
      </c>
      <c r="D5576" s="27">
        <v>2967</v>
      </c>
      <c r="E5576" s="24"/>
      <c r="F5576" s="24"/>
      <c r="G5576" s="27" t="s">
        <v>34</v>
      </c>
    </row>
    <row r="5577" spans="3:7" x14ac:dyDescent="0.25">
      <c r="C5577" s="26" t="s">
        <v>2689</v>
      </c>
      <c r="D5577" s="27">
        <v>2477</v>
      </c>
      <c r="E5577" s="24"/>
      <c r="F5577" s="24"/>
      <c r="G5577" s="27" t="s">
        <v>34</v>
      </c>
    </row>
    <row r="5578" spans="3:7" x14ac:dyDescent="0.25">
      <c r="C5578" s="26" t="s">
        <v>2688</v>
      </c>
      <c r="D5578" s="27">
        <v>3258</v>
      </c>
      <c r="E5578" s="24"/>
      <c r="F5578" s="24"/>
      <c r="G5578" s="27" t="s">
        <v>37</v>
      </c>
    </row>
    <row r="5579" spans="3:7" x14ac:dyDescent="0.25">
      <c r="C5579" s="26" t="s">
        <v>2687</v>
      </c>
      <c r="D5579" s="27">
        <v>3192</v>
      </c>
      <c r="E5579" s="24"/>
      <c r="F5579" s="24"/>
      <c r="G5579" s="27" t="s">
        <v>37</v>
      </c>
    </row>
    <row r="5580" spans="3:7" x14ac:dyDescent="0.25">
      <c r="C5580" s="26" t="s">
        <v>2686</v>
      </c>
      <c r="D5580" s="27">
        <v>2578</v>
      </c>
      <c r="E5580" s="24"/>
      <c r="F5580" s="24"/>
      <c r="G5580" s="27" t="s">
        <v>34</v>
      </c>
    </row>
    <row r="5581" spans="3:7" x14ac:dyDescent="0.25">
      <c r="C5581" s="26" t="s">
        <v>2685</v>
      </c>
      <c r="D5581" s="27">
        <v>3738</v>
      </c>
      <c r="E5581" s="24"/>
      <c r="F5581" s="24"/>
      <c r="G5581" s="27" t="s">
        <v>37</v>
      </c>
    </row>
    <row r="5582" spans="3:7" x14ac:dyDescent="0.25">
      <c r="C5582" s="26" t="s">
        <v>2684</v>
      </c>
      <c r="D5582" s="27">
        <v>2771</v>
      </c>
      <c r="E5582" s="24"/>
      <c r="F5582" s="24"/>
      <c r="G5582" s="27" t="s">
        <v>34</v>
      </c>
    </row>
    <row r="5583" spans="3:7" x14ac:dyDescent="0.25">
      <c r="C5583" s="26" t="s">
        <v>2683</v>
      </c>
      <c r="D5583" s="27">
        <v>1592</v>
      </c>
      <c r="E5583" s="24"/>
      <c r="F5583" s="24"/>
      <c r="G5583" s="27" t="s">
        <v>36</v>
      </c>
    </row>
    <row r="5584" spans="3:7" x14ac:dyDescent="0.25">
      <c r="C5584" s="26" t="s">
        <v>2682</v>
      </c>
      <c r="D5584" s="27">
        <v>2515</v>
      </c>
      <c r="E5584" s="24"/>
      <c r="F5584" s="24"/>
      <c r="G5584" s="27" t="s">
        <v>34</v>
      </c>
    </row>
    <row r="5585" spans="3:7" x14ac:dyDescent="0.25">
      <c r="C5585" s="26" t="s">
        <v>2681</v>
      </c>
      <c r="D5585" s="27">
        <v>1332</v>
      </c>
      <c r="E5585" s="24"/>
      <c r="F5585" s="24"/>
      <c r="G5585" s="27" t="s">
        <v>35</v>
      </c>
    </row>
    <row r="5586" spans="3:7" x14ac:dyDescent="0.25">
      <c r="C5586" s="26" t="s">
        <v>2680</v>
      </c>
      <c r="D5586" s="27">
        <v>2459</v>
      </c>
      <c r="E5586" s="24"/>
      <c r="F5586" s="24"/>
      <c r="G5586" s="27" t="s">
        <v>34</v>
      </c>
    </row>
    <row r="5587" spans="3:7" x14ac:dyDescent="0.25">
      <c r="C5587" s="26" t="s">
        <v>2679</v>
      </c>
      <c r="D5587" s="27">
        <v>3082</v>
      </c>
      <c r="E5587" s="24"/>
      <c r="F5587" s="24"/>
      <c r="G5587" s="27" t="s">
        <v>37</v>
      </c>
    </row>
    <row r="5588" spans="3:7" x14ac:dyDescent="0.25">
      <c r="C5588" s="26" t="s">
        <v>2678</v>
      </c>
      <c r="D5588" s="27">
        <v>2121</v>
      </c>
      <c r="E5588" s="24"/>
      <c r="F5588" s="24"/>
      <c r="G5588" s="27" t="s">
        <v>34</v>
      </c>
    </row>
    <row r="5589" spans="3:7" x14ac:dyDescent="0.25">
      <c r="C5589" s="26" t="s">
        <v>2677</v>
      </c>
      <c r="D5589" s="27">
        <v>2355</v>
      </c>
      <c r="E5589" s="24"/>
      <c r="F5589" s="24"/>
      <c r="G5589" s="27" t="s">
        <v>34</v>
      </c>
    </row>
    <row r="5590" spans="3:7" x14ac:dyDescent="0.25">
      <c r="C5590" s="26" t="s">
        <v>2676</v>
      </c>
      <c r="D5590" s="27">
        <v>2148</v>
      </c>
      <c r="E5590" s="24"/>
      <c r="F5590" s="24"/>
      <c r="G5590" s="27" t="s">
        <v>34</v>
      </c>
    </row>
    <row r="5591" spans="3:7" x14ac:dyDescent="0.25">
      <c r="C5591" s="26" t="s">
        <v>2675</v>
      </c>
      <c r="D5591" s="27">
        <v>3427</v>
      </c>
      <c r="E5591" s="24"/>
      <c r="F5591" s="24"/>
      <c r="G5591" s="27" t="s">
        <v>37</v>
      </c>
    </row>
    <row r="5592" spans="3:7" x14ac:dyDescent="0.25">
      <c r="C5592" s="26" t="s">
        <v>2674</v>
      </c>
      <c r="D5592" s="27">
        <v>2904</v>
      </c>
      <c r="E5592" s="24"/>
      <c r="F5592" s="24"/>
      <c r="G5592" s="27" t="s">
        <v>34</v>
      </c>
    </row>
    <row r="5593" spans="3:7" x14ac:dyDescent="0.25">
      <c r="C5593" s="26" t="s">
        <v>2673</v>
      </c>
      <c r="D5593" s="27">
        <v>1650</v>
      </c>
      <c r="E5593" s="24"/>
      <c r="F5593" s="24"/>
      <c r="G5593" s="27" t="s">
        <v>36</v>
      </c>
    </row>
    <row r="5594" spans="3:7" x14ac:dyDescent="0.25">
      <c r="C5594" s="26" t="s">
        <v>2672</v>
      </c>
      <c r="D5594" s="27">
        <v>2975</v>
      </c>
      <c r="E5594" s="24"/>
      <c r="F5594" s="24"/>
      <c r="G5594" s="27" t="s">
        <v>34</v>
      </c>
    </row>
    <row r="5595" spans="3:7" x14ac:dyDescent="0.25">
      <c r="C5595" s="26" t="s">
        <v>2671</v>
      </c>
      <c r="D5595" s="27">
        <v>2862</v>
      </c>
      <c r="E5595" s="24"/>
      <c r="F5595" s="24"/>
      <c r="G5595" s="27" t="s">
        <v>34</v>
      </c>
    </row>
    <row r="5596" spans="3:7" x14ac:dyDescent="0.25">
      <c r="C5596" s="26" t="s">
        <v>2670</v>
      </c>
      <c r="D5596" s="27">
        <v>2482</v>
      </c>
      <c r="E5596" s="24"/>
      <c r="F5596" s="24"/>
      <c r="G5596" s="27" t="s">
        <v>34</v>
      </c>
    </row>
    <row r="5597" spans="3:7" x14ac:dyDescent="0.25">
      <c r="C5597" s="26" t="s">
        <v>2669</v>
      </c>
      <c r="D5597" s="27">
        <v>2981</v>
      </c>
      <c r="E5597" s="24"/>
      <c r="F5597" s="24"/>
      <c r="G5597" s="27" t="s">
        <v>34</v>
      </c>
    </row>
    <row r="5598" spans="3:7" x14ac:dyDescent="0.25">
      <c r="C5598" s="26" t="s">
        <v>2668</v>
      </c>
      <c r="D5598" s="27">
        <v>838</v>
      </c>
      <c r="E5598" s="24"/>
      <c r="F5598" s="24"/>
      <c r="G5598" s="27" t="s">
        <v>38</v>
      </c>
    </row>
    <row r="5599" spans="3:7" x14ac:dyDescent="0.25">
      <c r="C5599" s="26" t="s">
        <v>2667</v>
      </c>
      <c r="D5599" s="27">
        <v>1352</v>
      </c>
      <c r="E5599" s="24"/>
      <c r="F5599" s="24"/>
      <c r="G5599" s="27" t="s">
        <v>35</v>
      </c>
    </row>
    <row r="5600" spans="3:7" x14ac:dyDescent="0.25">
      <c r="C5600" s="26" t="s">
        <v>2666</v>
      </c>
      <c r="D5600" s="27">
        <v>2304</v>
      </c>
      <c r="E5600" s="24"/>
      <c r="F5600" s="24"/>
      <c r="G5600" s="27" t="s">
        <v>34</v>
      </c>
    </row>
    <row r="5601" spans="3:7" x14ac:dyDescent="0.25">
      <c r="C5601" s="26" t="s">
        <v>2665</v>
      </c>
      <c r="D5601" s="27">
        <v>2295</v>
      </c>
      <c r="E5601" s="24"/>
      <c r="F5601" s="24"/>
      <c r="G5601" s="27" t="s">
        <v>34</v>
      </c>
    </row>
    <row r="5602" spans="3:7" x14ac:dyDescent="0.25">
      <c r="C5602" s="26" t="s">
        <v>2664</v>
      </c>
      <c r="D5602" s="27">
        <v>1088</v>
      </c>
      <c r="E5602" s="24"/>
      <c r="F5602" s="24"/>
      <c r="G5602" s="27" t="s">
        <v>35</v>
      </c>
    </row>
    <row r="5603" spans="3:7" x14ac:dyDescent="0.25">
      <c r="C5603" s="26" t="s">
        <v>2663</v>
      </c>
      <c r="D5603" s="27">
        <v>3618</v>
      </c>
      <c r="E5603" s="24"/>
      <c r="F5603" s="24"/>
      <c r="G5603" s="27" t="s">
        <v>37</v>
      </c>
    </row>
    <row r="5604" spans="3:7" x14ac:dyDescent="0.25">
      <c r="C5604" s="26" t="s">
        <v>2662</v>
      </c>
      <c r="D5604" s="27">
        <v>2870</v>
      </c>
      <c r="E5604" s="24"/>
      <c r="F5604" s="24"/>
      <c r="G5604" s="27" t="s">
        <v>34</v>
      </c>
    </row>
    <row r="5605" spans="3:7" x14ac:dyDescent="0.25">
      <c r="C5605" s="26" t="s">
        <v>2661</v>
      </c>
      <c r="D5605" s="27">
        <v>1453</v>
      </c>
      <c r="E5605" s="24"/>
      <c r="F5605" s="24"/>
      <c r="G5605" s="27" t="s">
        <v>36</v>
      </c>
    </row>
    <row r="5606" spans="3:7" x14ac:dyDescent="0.25">
      <c r="C5606" s="26" t="s">
        <v>2660</v>
      </c>
      <c r="D5606" s="27">
        <v>2538</v>
      </c>
      <c r="E5606" s="24"/>
      <c r="F5606" s="24"/>
      <c r="G5606" s="27" t="s">
        <v>34</v>
      </c>
    </row>
    <row r="5607" spans="3:7" x14ac:dyDescent="0.25">
      <c r="C5607" s="26" t="s">
        <v>2659</v>
      </c>
      <c r="D5607" s="27">
        <v>3179</v>
      </c>
      <c r="E5607" s="24"/>
      <c r="F5607" s="24"/>
      <c r="G5607" s="27" t="s">
        <v>37</v>
      </c>
    </row>
    <row r="5608" spans="3:7" x14ac:dyDescent="0.25">
      <c r="C5608" s="26" t="s">
        <v>2658</v>
      </c>
      <c r="D5608" s="27">
        <v>4747</v>
      </c>
      <c r="E5608" s="24"/>
      <c r="F5608" s="24"/>
      <c r="G5608" s="27" t="s">
        <v>37</v>
      </c>
    </row>
    <row r="5609" spans="3:7" x14ac:dyDescent="0.25">
      <c r="C5609" s="26" t="s">
        <v>2657</v>
      </c>
      <c r="D5609" s="27">
        <v>2087</v>
      </c>
      <c r="E5609" s="24"/>
      <c r="F5609" s="24"/>
      <c r="G5609" s="27" t="s">
        <v>36</v>
      </c>
    </row>
    <row r="5610" spans="3:7" x14ac:dyDescent="0.25">
      <c r="C5610" s="26" t="s">
        <v>2656</v>
      </c>
      <c r="D5610" s="27">
        <v>3245</v>
      </c>
      <c r="E5610" s="24"/>
      <c r="F5610" s="24"/>
      <c r="G5610" s="27" t="s">
        <v>37</v>
      </c>
    </row>
    <row r="5611" spans="3:7" x14ac:dyDescent="0.25">
      <c r="C5611" s="26" t="s">
        <v>2655</v>
      </c>
      <c r="D5611" s="27">
        <v>2530</v>
      </c>
      <c r="E5611" s="24"/>
      <c r="F5611" s="24"/>
      <c r="G5611" s="27" t="s">
        <v>34</v>
      </c>
    </row>
    <row r="5612" spans="3:7" x14ac:dyDescent="0.25">
      <c r="C5612" s="26" t="s">
        <v>2654</v>
      </c>
      <c r="D5612" s="27">
        <v>1181</v>
      </c>
      <c r="E5612" s="24"/>
      <c r="F5612" s="24"/>
      <c r="G5612" s="27" t="s">
        <v>35</v>
      </c>
    </row>
    <row r="5613" spans="3:7" x14ac:dyDescent="0.25">
      <c r="C5613" s="26" t="s">
        <v>2653</v>
      </c>
      <c r="D5613" s="27">
        <v>946</v>
      </c>
      <c r="E5613" s="24"/>
      <c r="F5613" s="24"/>
      <c r="G5613" s="27" t="s">
        <v>35</v>
      </c>
    </row>
    <row r="5614" spans="3:7" x14ac:dyDescent="0.25">
      <c r="C5614" s="26" t="s">
        <v>2652</v>
      </c>
      <c r="D5614" s="27">
        <v>2426</v>
      </c>
      <c r="E5614" s="24"/>
      <c r="F5614" s="24"/>
      <c r="G5614" s="27" t="s">
        <v>34</v>
      </c>
    </row>
    <row r="5615" spans="3:7" x14ac:dyDescent="0.25">
      <c r="C5615" s="26" t="s">
        <v>2651</v>
      </c>
      <c r="D5615" s="27">
        <v>1138</v>
      </c>
      <c r="E5615" s="24"/>
      <c r="F5615" s="24"/>
      <c r="G5615" s="27" t="s">
        <v>35</v>
      </c>
    </row>
    <row r="5616" spans="3:7" x14ac:dyDescent="0.25">
      <c r="C5616" s="26" t="s">
        <v>2650</v>
      </c>
      <c r="D5616" s="27">
        <v>2251</v>
      </c>
      <c r="E5616" s="24"/>
      <c r="F5616" s="24"/>
      <c r="G5616" s="27" t="s">
        <v>34</v>
      </c>
    </row>
    <row r="5617" spans="3:7" x14ac:dyDescent="0.25">
      <c r="C5617" s="26" t="s">
        <v>2649</v>
      </c>
      <c r="D5617" s="27">
        <v>3091</v>
      </c>
      <c r="E5617" s="24"/>
      <c r="F5617" s="24"/>
      <c r="G5617" s="27" t="s">
        <v>37</v>
      </c>
    </row>
    <row r="5618" spans="3:7" x14ac:dyDescent="0.25">
      <c r="C5618" s="26" t="s">
        <v>2648</v>
      </c>
      <c r="D5618" s="27">
        <v>2444</v>
      </c>
      <c r="E5618" s="24"/>
      <c r="F5618" s="24"/>
      <c r="G5618" s="27" t="s">
        <v>34</v>
      </c>
    </row>
    <row r="5619" spans="3:7" x14ac:dyDescent="0.25">
      <c r="C5619" s="26" t="s">
        <v>2647</v>
      </c>
      <c r="D5619" s="27">
        <v>1423</v>
      </c>
      <c r="E5619" s="24"/>
      <c r="F5619" s="24"/>
      <c r="G5619" s="27" t="s">
        <v>36</v>
      </c>
    </row>
    <row r="5620" spans="3:7" x14ac:dyDescent="0.25">
      <c r="C5620" s="26" t="s">
        <v>2646</v>
      </c>
      <c r="D5620" s="27">
        <v>1716</v>
      </c>
      <c r="E5620" s="24"/>
      <c r="F5620" s="24"/>
      <c r="G5620" s="27" t="s">
        <v>36</v>
      </c>
    </row>
    <row r="5621" spans="3:7" x14ac:dyDescent="0.25">
      <c r="C5621" s="26" t="s">
        <v>2645</v>
      </c>
      <c r="D5621" s="27">
        <v>1624</v>
      </c>
      <c r="E5621" s="24"/>
      <c r="F5621" s="24"/>
      <c r="G5621" s="27" t="s">
        <v>36</v>
      </c>
    </row>
    <row r="5622" spans="3:7" x14ac:dyDescent="0.25">
      <c r="C5622" s="26" t="s">
        <v>2644</v>
      </c>
      <c r="D5622" s="27">
        <v>2096</v>
      </c>
      <c r="E5622" s="24"/>
      <c r="F5622" s="24"/>
      <c r="G5622" s="27" t="s">
        <v>36</v>
      </c>
    </row>
    <row r="5623" spans="3:7" x14ac:dyDescent="0.25">
      <c r="C5623" s="26" t="s">
        <v>2643</v>
      </c>
      <c r="D5623" s="27">
        <v>2645</v>
      </c>
      <c r="E5623" s="24"/>
      <c r="F5623" s="24"/>
      <c r="G5623" s="27" t="s">
        <v>34</v>
      </c>
    </row>
    <row r="5624" spans="3:7" x14ac:dyDescent="0.25">
      <c r="C5624" s="26" t="s">
        <v>2642</v>
      </c>
      <c r="D5624" s="27">
        <v>1213</v>
      </c>
      <c r="E5624" s="24"/>
      <c r="F5624" s="24"/>
      <c r="G5624" s="27" t="s">
        <v>35</v>
      </c>
    </row>
    <row r="5625" spans="3:7" x14ac:dyDescent="0.25">
      <c r="C5625" s="26" t="s">
        <v>2641</v>
      </c>
      <c r="D5625" s="27">
        <v>2711</v>
      </c>
      <c r="E5625" s="24"/>
      <c r="F5625" s="24"/>
      <c r="G5625" s="27" t="s">
        <v>34</v>
      </c>
    </row>
    <row r="5626" spans="3:7" x14ac:dyDescent="0.25">
      <c r="C5626" s="26" t="s">
        <v>2640</v>
      </c>
      <c r="D5626" s="27">
        <v>2642</v>
      </c>
      <c r="E5626" s="24"/>
      <c r="F5626" s="24"/>
      <c r="G5626" s="27" t="s">
        <v>34</v>
      </c>
    </row>
    <row r="5627" spans="3:7" x14ac:dyDescent="0.25">
      <c r="C5627" s="26" t="s">
        <v>2639</v>
      </c>
      <c r="D5627" s="27">
        <v>2581</v>
      </c>
      <c r="E5627" s="24"/>
      <c r="F5627" s="24"/>
      <c r="G5627" s="27" t="s">
        <v>34</v>
      </c>
    </row>
    <row r="5628" spans="3:7" x14ac:dyDescent="0.25">
      <c r="C5628" s="26" t="s">
        <v>2638</v>
      </c>
      <c r="D5628" s="27">
        <v>3422</v>
      </c>
      <c r="E5628" s="24"/>
      <c r="F5628" s="24"/>
      <c r="G5628" s="27" t="s">
        <v>37</v>
      </c>
    </row>
    <row r="5629" spans="3:7" x14ac:dyDescent="0.25">
      <c r="C5629" s="26" t="s">
        <v>2637</v>
      </c>
      <c r="D5629" s="27">
        <v>3347</v>
      </c>
      <c r="E5629" s="24"/>
      <c r="F5629" s="24"/>
      <c r="G5629" s="27" t="s">
        <v>37</v>
      </c>
    </row>
    <row r="5630" spans="3:7" x14ac:dyDescent="0.25">
      <c r="C5630" s="26" t="s">
        <v>2636</v>
      </c>
      <c r="D5630" s="27">
        <v>2798</v>
      </c>
      <c r="E5630" s="24"/>
      <c r="F5630" s="24"/>
      <c r="G5630" s="27" t="s">
        <v>34</v>
      </c>
    </row>
    <row r="5631" spans="3:7" x14ac:dyDescent="0.25">
      <c r="C5631" s="26" t="s">
        <v>2635</v>
      </c>
      <c r="D5631" s="27">
        <v>1691</v>
      </c>
      <c r="E5631" s="24"/>
      <c r="F5631" s="24"/>
      <c r="G5631" s="27" t="s">
        <v>36</v>
      </c>
    </row>
    <row r="5632" spans="3:7" x14ac:dyDescent="0.25">
      <c r="C5632" s="26" t="s">
        <v>2634</v>
      </c>
      <c r="D5632" s="27">
        <v>2778</v>
      </c>
      <c r="E5632" s="24"/>
      <c r="F5632" s="24"/>
      <c r="G5632" s="27" t="s">
        <v>34</v>
      </c>
    </row>
    <row r="5633" spans="3:7" x14ac:dyDescent="0.25">
      <c r="C5633" s="26" t="s">
        <v>2633</v>
      </c>
      <c r="D5633" s="27">
        <v>1039</v>
      </c>
      <c r="E5633" s="24"/>
      <c r="F5633" s="24"/>
      <c r="G5633" s="27" t="s">
        <v>35</v>
      </c>
    </row>
    <row r="5634" spans="3:7" x14ac:dyDescent="0.25">
      <c r="C5634" s="26" t="s">
        <v>2632</v>
      </c>
      <c r="D5634" s="27">
        <v>2541</v>
      </c>
      <c r="E5634" s="24"/>
      <c r="F5634" s="24"/>
      <c r="G5634" s="27" t="s">
        <v>34</v>
      </c>
    </row>
    <row r="5635" spans="3:7" x14ac:dyDescent="0.25">
      <c r="C5635" s="26" t="s">
        <v>2631</v>
      </c>
      <c r="D5635" s="27">
        <v>931</v>
      </c>
      <c r="E5635" s="24"/>
      <c r="F5635" s="24"/>
      <c r="G5635" s="27" t="s">
        <v>35</v>
      </c>
    </row>
    <row r="5636" spans="3:7" x14ac:dyDescent="0.25">
      <c r="C5636" s="26" t="s">
        <v>2630</v>
      </c>
      <c r="D5636" s="27">
        <v>1003</v>
      </c>
      <c r="E5636" s="24"/>
      <c r="F5636" s="24"/>
      <c r="G5636" s="27" t="s">
        <v>35</v>
      </c>
    </row>
    <row r="5637" spans="3:7" x14ac:dyDescent="0.25">
      <c r="C5637" s="26" t="s">
        <v>2629</v>
      </c>
      <c r="D5637" s="27">
        <v>2770</v>
      </c>
      <c r="E5637" s="24"/>
      <c r="F5637" s="24"/>
      <c r="G5637" s="27" t="s">
        <v>34</v>
      </c>
    </row>
    <row r="5638" spans="3:7" x14ac:dyDescent="0.25">
      <c r="C5638" s="26" t="s">
        <v>2628</v>
      </c>
      <c r="D5638" s="27">
        <v>2596</v>
      </c>
      <c r="E5638" s="24"/>
      <c r="F5638" s="24"/>
      <c r="G5638" s="27" t="s">
        <v>34</v>
      </c>
    </row>
    <row r="5639" spans="3:7" x14ac:dyDescent="0.25">
      <c r="C5639" s="26" t="s">
        <v>2627</v>
      </c>
      <c r="D5639" s="27">
        <v>2400</v>
      </c>
      <c r="E5639" s="24"/>
      <c r="F5639" s="24"/>
      <c r="G5639" s="27" t="s">
        <v>34</v>
      </c>
    </row>
    <row r="5640" spans="3:7" x14ac:dyDescent="0.25">
      <c r="C5640" s="26" t="s">
        <v>2626</v>
      </c>
      <c r="D5640" s="27">
        <v>3022</v>
      </c>
      <c r="E5640" s="24"/>
      <c r="F5640" s="24"/>
      <c r="G5640" s="27" t="s">
        <v>37</v>
      </c>
    </row>
    <row r="5641" spans="3:7" x14ac:dyDescent="0.25">
      <c r="C5641" s="26" t="s">
        <v>2625</v>
      </c>
      <c r="D5641" s="27">
        <v>1447</v>
      </c>
      <c r="E5641" s="24"/>
      <c r="F5641" s="24"/>
      <c r="G5641" s="27" t="s">
        <v>36</v>
      </c>
    </row>
    <row r="5642" spans="3:7" x14ac:dyDescent="0.25">
      <c r="C5642" s="26" t="s">
        <v>2624</v>
      </c>
      <c r="D5642" s="27">
        <v>2643</v>
      </c>
      <c r="E5642" s="24"/>
      <c r="F5642" s="24"/>
      <c r="G5642" s="27" t="s">
        <v>34</v>
      </c>
    </row>
    <row r="5643" spans="3:7" x14ac:dyDescent="0.25">
      <c r="C5643" s="26" t="s">
        <v>2623</v>
      </c>
      <c r="D5643" s="27">
        <v>1436</v>
      </c>
      <c r="E5643" s="24"/>
      <c r="F5643" s="24"/>
      <c r="G5643" s="27" t="s">
        <v>36</v>
      </c>
    </row>
    <row r="5644" spans="3:7" x14ac:dyDescent="0.25">
      <c r="C5644" s="26" t="s">
        <v>2622</v>
      </c>
      <c r="D5644" s="27">
        <v>2388</v>
      </c>
      <c r="E5644" s="24"/>
      <c r="F5644" s="24"/>
      <c r="G5644" s="27" t="s">
        <v>34</v>
      </c>
    </row>
    <row r="5645" spans="3:7" x14ac:dyDescent="0.25">
      <c r="C5645" s="26" t="s">
        <v>2621</v>
      </c>
      <c r="D5645" s="27">
        <v>2557</v>
      </c>
      <c r="E5645" s="24"/>
      <c r="F5645" s="24"/>
      <c r="G5645" s="27" t="s">
        <v>34</v>
      </c>
    </row>
    <row r="5646" spans="3:7" x14ac:dyDescent="0.25">
      <c r="C5646" s="26" t="s">
        <v>2620</v>
      </c>
      <c r="D5646" s="27">
        <v>2409</v>
      </c>
      <c r="E5646" s="24"/>
      <c r="F5646" s="24"/>
      <c r="G5646" s="27" t="s">
        <v>34</v>
      </c>
    </row>
    <row r="5647" spans="3:7" x14ac:dyDescent="0.25">
      <c r="C5647" s="26" t="s">
        <v>2619</v>
      </c>
      <c r="D5647" s="27">
        <v>2764</v>
      </c>
      <c r="E5647" s="24"/>
      <c r="F5647" s="24"/>
      <c r="G5647" s="27" t="s">
        <v>34</v>
      </c>
    </row>
    <row r="5648" spans="3:7" x14ac:dyDescent="0.25">
      <c r="C5648" s="26" t="s">
        <v>2618</v>
      </c>
      <c r="D5648" s="27">
        <v>2368</v>
      </c>
      <c r="E5648" s="24"/>
      <c r="F5648" s="24"/>
      <c r="G5648" s="27" t="s">
        <v>34</v>
      </c>
    </row>
    <row r="5649" spans="3:7" x14ac:dyDescent="0.25">
      <c r="C5649" s="26" t="s">
        <v>2617</v>
      </c>
      <c r="D5649" s="27">
        <v>2389</v>
      </c>
      <c r="E5649" s="24"/>
      <c r="F5649" s="24"/>
      <c r="G5649" s="27" t="s">
        <v>34</v>
      </c>
    </row>
    <row r="5650" spans="3:7" x14ac:dyDescent="0.25">
      <c r="C5650" s="26" t="s">
        <v>2616</v>
      </c>
      <c r="D5650" s="27">
        <v>2388</v>
      </c>
      <c r="E5650" s="24"/>
      <c r="F5650" s="24"/>
      <c r="G5650" s="27" t="s">
        <v>34</v>
      </c>
    </row>
    <row r="5651" spans="3:7" x14ac:dyDescent="0.25">
      <c r="C5651" s="26" t="s">
        <v>2615</v>
      </c>
      <c r="D5651" s="27">
        <v>3344</v>
      </c>
      <c r="E5651" s="24"/>
      <c r="F5651" s="24"/>
      <c r="G5651" s="27" t="s">
        <v>37</v>
      </c>
    </row>
    <row r="5652" spans="3:7" x14ac:dyDescent="0.25">
      <c r="C5652" s="26" t="s">
        <v>2614</v>
      </c>
      <c r="D5652" s="27">
        <v>4099</v>
      </c>
      <c r="E5652" s="24"/>
      <c r="F5652" s="24"/>
      <c r="G5652" s="27" t="s">
        <v>37</v>
      </c>
    </row>
    <row r="5653" spans="3:7" x14ac:dyDescent="0.25">
      <c r="C5653" s="26" t="s">
        <v>2613</v>
      </c>
      <c r="D5653" s="27">
        <v>1095</v>
      </c>
      <c r="E5653" s="24"/>
      <c r="F5653" s="24"/>
      <c r="G5653" s="27" t="s">
        <v>35</v>
      </c>
    </row>
    <row r="5654" spans="3:7" x14ac:dyDescent="0.25">
      <c r="C5654" s="26" t="s">
        <v>2612</v>
      </c>
      <c r="D5654" s="27">
        <v>1389</v>
      </c>
      <c r="E5654" s="24"/>
      <c r="F5654" s="24"/>
      <c r="G5654" s="27" t="s">
        <v>35</v>
      </c>
    </row>
    <row r="5655" spans="3:7" x14ac:dyDescent="0.25">
      <c r="C5655" s="26" t="s">
        <v>2611</v>
      </c>
      <c r="D5655" s="27">
        <v>2637</v>
      </c>
      <c r="E5655" s="24"/>
      <c r="F5655" s="24"/>
      <c r="G5655" s="27" t="s">
        <v>34</v>
      </c>
    </row>
    <row r="5656" spans="3:7" x14ac:dyDescent="0.25">
      <c r="C5656" s="26" t="s">
        <v>2610</v>
      </c>
      <c r="D5656" s="27">
        <v>1721</v>
      </c>
      <c r="E5656" s="24"/>
      <c r="F5656" s="24"/>
      <c r="G5656" s="27" t="s">
        <v>36</v>
      </c>
    </row>
    <row r="5657" spans="3:7" x14ac:dyDescent="0.25">
      <c r="C5657" s="26" t="s">
        <v>2609</v>
      </c>
      <c r="D5657" s="27">
        <v>3704</v>
      </c>
      <c r="E5657" s="24"/>
      <c r="F5657" s="24"/>
      <c r="G5657" s="27" t="s">
        <v>37</v>
      </c>
    </row>
    <row r="5658" spans="3:7" x14ac:dyDescent="0.25">
      <c r="C5658" s="26" t="s">
        <v>2608</v>
      </c>
      <c r="D5658" s="27">
        <v>2245</v>
      </c>
      <c r="E5658" s="24"/>
      <c r="F5658" s="24"/>
      <c r="G5658" s="27" t="s">
        <v>34</v>
      </c>
    </row>
    <row r="5659" spans="3:7" x14ac:dyDescent="0.25">
      <c r="C5659" s="26" t="s">
        <v>2607</v>
      </c>
      <c r="D5659" s="27">
        <v>1253</v>
      </c>
      <c r="E5659" s="24"/>
      <c r="F5659" s="24"/>
      <c r="G5659" s="27" t="s">
        <v>35</v>
      </c>
    </row>
    <row r="5660" spans="3:7" x14ac:dyDescent="0.25">
      <c r="C5660" s="26" t="s">
        <v>2606</v>
      </c>
      <c r="D5660" s="27">
        <v>2648</v>
      </c>
      <c r="E5660" s="24"/>
      <c r="F5660" s="24"/>
      <c r="G5660" s="27" t="s">
        <v>34</v>
      </c>
    </row>
    <row r="5661" spans="3:7" x14ac:dyDescent="0.25">
      <c r="C5661" s="26" t="s">
        <v>2605</v>
      </c>
      <c r="D5661" s="27">
        <v>2261</v>
      </c>
      <c r="E5661" s="24"/>
      <c r="F5661" s="24"/>
      <c r="G5661" s="27" t="s">
        <v>34</v>
      </c>
    </row>
    <row r="5662" spans="3:7" x14ac:dyDescent="0.25">
      <c r="C5662" s="26" t="s">
        <v>2604</v>
      </c>
      <c r="D5662" s="27">
        <v>1177</v>
      </c>
      <c r="E5662" s="24"/>
      <c r="F5662" s="24"/>
      <c r="G5662" s="27" t="s">
        <v>35</v>
      </c>
    </row>
    <row r="5663" spans="3:7" x14ac:dyDescent="0.25">
      <c r="C5663" s="26" t="s">
        <v>2603</v>
      </c>
      <c r="D5663" s="27">
        <v>1879</v>
      </c>
      <c r="E5663" s="24"/>
      <c r="F5663" s="24"/>
      <c r="G5663" s="27" t="s">
        <v>36</v>
      </c>
    </row>
    <row r="5664" spans="3:7" x14ac:dyDescent="0.25">
      <c r="C5664" s="26" t="s">
        <v>2602</v>
      </c>
      <c r="D5664" s="27">
        <v>2509</v>
      </c>
      <c r="E5664" s="24"/>
      <c r="F5664" s="24"/>
      <c r="G5664" s="27" t="s">
        <v>34</v>
      </c>
    </row>
    <row r="5665" spans="3:7" x14ac:dyDescent="0.25">
      <c r="C5665" s="26" t="s">
        <v>2601</v>
      </c>
      <c r="D5665" s="27">
        <v>3234</v>
      </c>
      <c r="E5665" s="24"/>
      <c r="F5665" s="24">
        <v>0</v>
      </c>
      <c r="G5665" s="27" t="s">
        <v>37</v>
      </c>
    </row>
    <row r="5666" spans="3:7" x14ac:dyDescent="0.25">
      <c r="C5666" s="26" t="s">
        <v>2600</v>
      </c>
      <c r="D5666" s="27">
        <v>1324</v>
      </c>
      <c r="E5666" s="24"/>
      <c r="F5666" s="24"/>
      <c r="G5666" s="27" t="s">
        <v>35</v>
      </c>
    </row>
    <row r="5667" spans="3:7" x14ac:dyDescent="0.25">
      <c r="C5667" s="26" t="s">
        <v>2599</v>
      </c>
      <c r="D5667" s="27">
        <v>1987</v>
      </c>
      <c r="E5667" s="24"/>
      <c r="F5667" s="24"/>
      <c r="G5667" s="27" t="s">
        <v>36</v>
      </c>
    </row>
    <row r="5668" spans="3:7" x14ac:dyDescent="0.25">
      <c r="C5668" s="26" t="s">
        <v>2598</v>
      </c>
      <c r="D5668" s="27">
        <v>1040</v>
      </c>
      <c r="E5668" s="24"/>
      <c r="F5668" s="24"/>
      <c r="G5668" s="27" t="s">
        <v>35</v>
      </c>
    </row>
    <row r="5669" spans="3:7" x14ac:dyDescent="0.25">
      <c r="C5669" s="26" t="s">
        <v>2597</v>
      </c>
      <c r="D5669" s="27">
        <v>3299</v>
      </c>
      <c r="E5669" s="24"/>
      <c r="F5669" s="24"/>
      <c r="G5669" s="27" t="s">
        <v>37</v>
      </c>
    </row>
    <row r="5670" spans="3:7" x14ac:dyDescent="0.25">
      <c r="C5670" s="26" t="s">
        <v>2596</v>
      </c>
      <c r="D5670" s="27">
        <v>3017</v>
      </c>
      <c r="E5670" s="24"/>
      <c r="F5670" s="24"/>
      <c r="G5670" s="27" t="s">
        <v>37</v>
      </c>
    </row>
    <row r="5671" spans="3:7" x14ac:dyDescent="0.25">
      <c r="C5671" s="26" t="s">
        <v>2595</v>
      </c>
      <c r="D5671" s="27">
        <v>2534</v>
      </c>
      <c r="E5671" s="24"/>
      <c r="F5671" s="24"/>
      <c r="G5671" s="27" t="s">
        <v>34</v>
      </c>
    </row>
    <row r="5672" spans="3:7" x14ac:dyDescent="0.25">
      <c r="C5672" s="26" t="s">
        <v>2594</v>
      </c>
      <c r="D5672" s="27">
        <v>2446</v>
      </c>
      <c r="E5672" s="24"/>
      <c r="F5672" s="24"/>
      <c r="G5672" s="27" t="s">
        <v>34</v>
      </c>
    </row>
    <row r="5673" spans="3:7" x14ac:dyDescent="0.25">
      <c r="C5673" s="26" t="s">
        <v>2593</v>
      </c>
      <c r="D5673" s="27">
        <v>1934</v>
      </c>
      <c r="E5673" s="24"/>
      <c r="F5673" s="24"/>
      <c r="G5673" s="27" t="s">
        <v>36</v>
      </c>
    </row>
    <row r="5674" spans="3:7" x14ac:dyDescent="0.25">
      <c r="C5674" s="26" t="s">
        <v>2592</v>
      </c>
      <c r="D5674" s="27">
        <v>2486</v>
      </c>
      <c r="E5674" s="24"/>
      <c r="F5674" s="24"/>
      <c r="G5674" s="27" t="s">
        <v>34</v>
      </c>
    </row>
    <row r="5675" spans="3:7" x14ac:dyDescent="0.25">
      <c r="C5675" s="26" t="s">
        <v>2591</v>
      </c>
      <c r="D5675" s="27">
        <v>2807</v>
      </c>
      <c r="E5675" s="24"/>
      <c r="F5675" s="24"/>
      <c r="G5675" s="27" t="s">
        <v>34</v>
      </c>
    </row>
    <row r="5676" spans="3:7" x14ac:dyDescent="0.25">
      <c r="C5676" s="26" t="s">
        <v>2590</v>
      </c>
      <c r="D5676" s="27">
        <v>2103</v>
      </c>
      <c r="E5676" s="24"/>
      <c r="F5676" s="24"/>
      <c r="G5676" s="27" t="s">
        <v>34</v>
      </c>
    </row>
    <row r="5677" spans="3:7" x14ac:dyDescent="0.25">
      <c r="C5677" s="26" t="s">
        <v>2589</v>
      </c>
      <c r="D5677" s="27">
        <v>2007</v>
      </c>
      <c r="E5677" s="24"/>
      <c r="F5677" s="24"/>
      <c r="G5677" s="27" t="s">
        <v>36</v>
      </c>
    </row>
    <row r="5678" spans="3:7" x14ac:dyDescent="0.25">
      <c r="C5678" s="26" t="s">
        <v>2588</v>
      </c>
      <c r="D5678" s="27">
        <v>1412</v>
      </c>
      <c r="E5678" s="24"/>
      <c r="F5678" s="24"/>
      <c r="G5678" s="27" t="s">
        <v>36</v>
      </c>
    </row>
    <row r="5679" spans="3:7" x14ac:dyDescent="0.25">
      <c r="C5679" s="26" t="s">
        <v>2587</v>
      </c>
      <c r="D5679" s="27">
        <v>1826</v>
      </c>
      <c r="E5679" s="24"/>
      <c r="F5679" s="24"/>
      <c r="G5679" s="27" t="s">
        <v>36</v>
      </c>
    </row>
    <row r="5680" spans="3:7" x14ac:dyDescent="0.25">
      <c r="C5680" s="26" t="s">
        <v>2586</v>
      </c>
      <c r="D5680" s="27">
        <v>1914</v>
      </c>
      <c r="E5680" s="24"/>
      <c r="F5680" s="24"/>
      <c r="G5680" s="27" t="s">
        <v>36</v>
      </c>
    </row>
    <row r="5681" spans="3:7" x14ac:dyDescent="0.25">
      <c r="C5681" s="26" t="s">
        <v>2585</v>
      </c>
      <c r="D5681" s="27">
        <v>1676</v>
      </c>
      <c r="E5681" s="24"/>
      <c r="F5681" s="24"/>
      <c r="G5681" s="27" t="s">
        <v>36</v>
      </c>
    </row>
    <row r="5682" spans="3:7" x14ac:dyDescent="0.25">
      <c r="C5682" s="26" t="s">
        <v>2584</v>
      </c>
      <c r="D5682" s="27">
        <v>2433</v>
      </c>
      <c r="E5682" s="24"/>
      <c r="F5682" s="24"/>
      <c r="G5682" s="27" t="s">
        <v>34</v>
      </c>
    </row>
    <row r="5683" spans="3:7" x14ac:dyDescent="0.25">
      <c r="C5683" s="26" t="s">
        <v>2583</v>
      </c>
      <c r="D5683" s="27">
        <v>3497</v>
      </c>
      <c r="E5683" s="24"/>
      <c r="F5683" s="24"/>
      <c r="G5683" s="27" t="s">
        <v>37</v>
      </c>
    </row>
    <row r="5684" spans="3:7" x14ac:dyDescent="0.25">
      <c r="C5684" s="26" t="s">
        <v>2582</v>
      </c>
      <c r="D5684" s="27">
        <v>4285</v>
      </c>
      <c r="E5684" s="24"/>
      <c r="F5684" s="24"/>
      <c r="G5684" s="27" t="s">
        <v>37</v>
      </c>
    </row>
    <row r="5685" spans="3:7" x14ac:dyDescent="0.25">
      <c r="C5685" s="26" t="s">
        <v>2581</v>
      </c>
      <c r="D5685" s="27">
        <v>3206</v>
      </c>
      <c r="E5685" s="24"/>
      <c r="F5685" s="24"/>
      <c r="G5685" s="27" t="s">
        <v>37</v>
      </c>
    </row>
    <row r="5686" spans="3:7" x14ac:dyDescent="0.25">
      <c r="C5686" s="26" t="s">
        <v>2580</v>
      </c>
      <c r="D5686" s="27">
        <v>1051</v>
      </c>
      <c r="E5686" s="24"/>
      <c r="F5686" s="24"/>
      <c r="G5686" s="27" t="s">
        <v>35</v>
      </c>
    </row>
    <row r="5687" spans="3:7" x14ac:dyDescent="0.25">
      <c r="C5687" s="26" t="s">
        <v>2579</v>
      </c>
      <c r="D5687" s="27">
        <v>2242</v>
      </c>
      <c r="E5687" s="24"/>
      <c r="F5687" s="24"/>
      <c r="G5687" s="27" t="s">
        <v>34</v>
      </c>
    </row>
    <row r="5688" spans="3:7" x14ac:dyDescent="0.25">
      <c r="C5688" s="26" t="s">
        <v>2578</v>
      </c>
      <c r="D5688" s="27">
        <v>3812</v>
      </c>
      <c r="E5688" s="24"/>
      <c r="F5688" s="24">
        <v>-5</v>
      </c>
      <c r="G5688" s="27" t="s">
        <v>37</v>
      </c>
    </row>
    <row r="5689" spans="3:7" x14ac:dyDescent="0.25">
      <c r="C5689" s="26" t="s">
        <v>2577</v>
      </c>
      <c r="D5689" s="27">
        <v>1422</v>
      </c>
      <c r="E5689" s="24"/>
      <c r="F5689" s="24"/>
      <c r="G5689" s="27" t="s">
        <v>36</v>
      </c>
    </row>
    <row r="5690" spans="3:7" x14ac:dyDescent="0.25">
      <c r="C5690" s="26" t="s">
        <v>2576</v>
      </c>
      <c r="D5690" s="27">
        <v>2227</v>
      </c>
      <c r="E5690" s="24"/>
      <c r="F5690" s="24"/>
      <c r="G5690" s="27" t="s">
        <v>34</v>
      </c>
    </row>
    <row r="5691" spans="3:7" x14ac:dyDescent="0.25">
      <c r="C5691" s="26" t="s">
        <v>2575</v>
      </c>
      <c r="D5691" s="27">
        <v>3399</v>
      </c>
      <c r="E5691" s="24"/>
      <c r="F5691" s="24"/>
      <c r="G5691" s="27" t="s">
        <v>37</v>
      </c>
    </row>
    <row r="5692" spans="3:7" x14ac:dyDescent="0.25">
      <c r="C5692" s="26" t="s">
        <v>2574</v>
      </c>
      <c r="D5692" s="27">
        <v>1766</v>
      </c>
      <c r="E5692" s="24"/>
      <c r="F5692" s="24"/>
      <c r="G5692" s="27" t="s">
        <v>36</v>
      </c>
    </row>
    <row r="5693" spans="3:7" x14ac:dyDescent="0.25">
      <c r="C5693" s="26" t="s">
        <v>2573</v>
      </c>
      <c r="D5693" s="27">
        <v>3227</v>
      </c>
      <c r="E5693" s="24"/>
      <c r="F5693" s="24"/>
      <c r="G5693" s="27" t="s">
        <v>37</v>
      </c>
    </row>
    <row r="5694" spans="3:7" x14ac:dyDescent="0.25">
      <c r="C5694" s="26" t="s">
        <v>2572</v>
      </c>
      <c r="D5694" s="27">
        <v>2619</v>
      </c>
      <c r="E5694" s="24"/>
      <c r="F5694" s="24"/>
      <c r="G5694" s="27" t="s">
        <v>34</v>
      </c>
    </row>
    <row r="5695" spans="3:7" x14ac:dyDescent="0.25">
      <c r="C5695" s="26" t="s">
        <v>2571</v>
      </c>
      <c r="D5695" s="27">
        <v>782</v>
      </c>
      <c r="E5695" s="24"/>
      <c r="F5695" s="24"/>
      <c r="G5695" s="27" t="s">
        <v>38</v>
      </c>
    </row>
    <row r="5696" spans="3:7" x14ac:dyDescent="0.25">
      <c r="C5696" s="26" t="s">
        <v>2570</v>
      </c>
      <c r="D5696" s="27">
        <v>2398</v>
      </c>
      <c r="E5696" s="24"/>
      <c r="F5696" s="24"/>
      <c r="G5696" s="27" t="s">
        <v>34</v>
      </c>
    </row>
    <row r="5697" spans="3:7" x14ac:dyDescent="0.25">
      <c r="C5697" s="26" t="s">
        <v>2569</v>
      </c>
      <c r="D5697" s="27">
        <v>3059</v>
      </c>
      <c r="E5697" s="24"/>
      <c r="F5697" s="24"/>
      <c r="G5697" s="27" t="s">
        <v>37</v>
      </c>
    </row>
    <row r="5698" spans="3:7" x14ac:dyDescent="0.25">
      <c r="C5698" s="26" t="s">
        <v>2568</v>
      </c>
      <c r="D5698" s="27">
        <v>918</v>
      </c>
      <c r="E5698" s="24"/>
      <c r="F5698" s="24"/>
      <c r="G5698" s="27" t="s">
        <v>35</v>
      </c>
    </row>
    <row r="5699" spans="3:7" x14ac:dyDescent="0.25">
      <c r="C5699" s="26" t="s">
        <v>2567</v>
      </c>
      <c r="D5699" s="27">
        <v>1982</v>
      </c>
      <c r="E5699" s="24"/>
      <c r="F5699" s="24"/>
      <c r="G5699" s="27" t="s">
        <v>36</v>
      </c>
    </row>
    <row r="5700" spans="3:7" x14ac:dyDescent="0.25">
      <c r="C5700" s="26" t="s">
        <v>2566</v>
      </c>
      <c r="D5700" s="27">
        <v>1418</v>
      </c>
      <c r="E5700" s="24"/>
      <c r="F5700" s="24"/>
      <c r="G5700" s="27" t="s">
        <v>36</v>
      </c>
    </row>
    <row r="5701" spans="3:7" x14ac:dyDescent="0.25">
      <c r="C5701" s="26" t="s">
        <v>2565</v>
      </c>
      <c r="D5701" s="27">
        <v>2515</v>
      </c>
      <c r="E5701" s="24"/>
      <c r="F5701" s="24"/>
      <c r="G5701" s="27" t="s">
        <v>34</v>
      </c>
    </row>
    <row r="5702" spans="3:7" x14ac:dyDescent="0.25">
      <c r="C5702" s="26" t="s">
        <v>2564</v>
      </c>
      <c r="D5702" s="27">
        <v>2879</v>
      </c>
      <c r="E5702" s="24"/>
      <c r="F5702" s="24"/>
      <c r="G5702" s="27" t="s">
        <v>34</v>
      </c>
    </row>
    <row r="5703" spans="3:7" x14ac:dyDescent="0.25">
      <c r="C5703" s="26" t="s">
        <v>2563</v>
      </c>
      <c r="D5703" s="27">
        <v>2628</v>
      </c>
      <c r="E5703" s="24"/>
      <c r="F5703" s="24"/>
      <c r="G5703" s="27" t="s">
        <v>34</v>
      </c>
    </row>
    <row r="5704" spans="3:7" x14ac:dyDescent="0.25">
      <c r="C5704" s="26" t="s">
        <v>2562</v>
      </c>
      <c r="D5704" s="27">
        <v>2388</v>
      </c>
      <c r="E5704" s="24"/>
      <c r="F5704" s="24"/>
      <c r="G5704" s="27" t="s">
        <v>34</v>
      </c>
    </row>
    <row r="5705" spans="3:7" x14ac:dyDescent="0.25">
      <c r="C5705" s="26" t="s">
        <v>2561</v>
      </c>
      <c r="D5705" s="27">
        <v>2608</v>
      </c>
      <c r="E5705" s="24"/>
      <c r="F5705" s="24"/>
      <c r="G5705" s="27" t="s">
        <v>34</v>
      </c>
    </row>
    <row r="5706" spans="3:7" x14ac:dyDescent="0.25">
      <c r="C5706" s="26" t="s">
        <v>2560</v>
      </c>
      <c r="D5706" s="27">
        <v>2623</v>
      </c>
      <c r="E5706" s="24"/>
      <c r="F5706" s="24"/>
      <c r="G5706" s="27" t="s">
        <v>34</v>
      </c>
    </row>
    <row r="5707" spans="3:7" x14ac:dyDescent="0.25">
      <c r="C5707" s="26" t="s">
        <v>2559</v>
      </c>
      <c r="D5707" s="27">
        <v>1450</v>
      </c>
      <c r="E5707" s="24"/>
      <c r="F5707" s="24"/>
      <c r="G5707" s="27" t="s">
        <v>36</v>
      </c>
    </row>
    <row r="5708" spans="3:7" x14ac:dyDescent="0.25">
      <c r="C5708" s="26" t="s">
        <v>2558</v>
      </c>
      <c r="D5708" s="27">
        <v>2363</v>
      </c>
      <c r="E5708" s="24"/>
      <c r="F5708" s="24"/>
      <c r="G5708" s="27" t="s">
        <v>34</v>
      </c>
    </row>
    <row r="5709" spans="3:7" x14ac:dyDescent="0.25">
      <c r="C5709" s="26" t="s">
        <v>2557</v>
      </c>
      <c r="D5709" s="27">
        <v>772</v>
      </c>
      <c r="E5709" s="24"/>
      <c r="F5709" s="24"/>
      <c r="G5709" s="27" t="s">
        <v>38</v>
      </c>
    </row>
    <row r="5710" spans="3:7" x14ac:dyDescent="0.25">
      <c r="C5710" s="26" t="s">
        <v>2556</v>
      </c>
      <c r="D5710" s="27">
        <v>2560</v>
      </c>
      <c r="E5710" s="24"/>
      <c r="F5710" s="24"/>
      <c r="G5710" s="27" t="s">
        <v>34</v>
      </c>
    </row>
    <row r="5711" spans="3:7" x14ac:dyDescent="0.25">
      <c r="C5711" s="26" t="s">
        <v>2555</v>
      </c>
      <c r="D5711" s="27">
        <v>2431</v>
      </c>
      <c r="E5711" s="24"/>
      <c r="F5711" s="24"/>
      <c r="G5711" s="27" t="s">
        <v>34</v>
      </c>
    </row>
    <row r="5712" spans="3:7" x14ac:dyDescent="0.25">
      <c r="C5712" s="26" t="s">
        <v>2554</v>
      </c>
      <c r="D5712" s="27">
        <v>1780</v>
      </c>
      <c r="E5712" s="24"/>
      <c r="F5712" s="24"/>
      <c r="G5712" s="27" t="s">
        <v>36</v>
      </c>
    </row>
    <row r="5713" spans="3:7" x14ac:dyDescent="0.25">
      <c r="C5713" s="26" t="s">
        <v>2553</v>
      </c>
      <c r="D5713" s="27">
        <v>1304</v>
      </c>
      <c r="E5713" s="24"/>
      <c r="F5713" s="24"/>
      <c r="G5713" s="27" t="s">
        <v>35</v>
      </c>
    </row>
    <row r="5714" spans="3:7" x14ac:dyDescent="0.25">
      <c r="C5714" s="26" t="s">
        <v>2552</v>
      </c>
      <c r="D5714" s="27">
        <v>2587</v>
      </c>
      <c r="E5714" s="24"/>
      <c r="F5714" s="24"/>
      <c r="G5714" s="27" t="s">
        <v>34</v>
      </c>
    </row>
    <row r="5715" spans="3:7" x14ac:dyDescent="0.25">
      <c r="C5715" s="26" t="s">
        <v>2551</v>
      </c>
      <c r="D5715" s="27">
        <v>2278</v>
      </c>
      <c r="E5715" s="24"/>
      <c r="F5715" s="24"/>
      <c r="G5715" s="27" t="s">
        <v>34</v>
      </c>
    </row>
    <row r="5716" spans="3:7" x14ac:dyDescent="0.25">
      <c r="C5716" s="26" t="s">
        <v>2550</v>
      </c>
      <c r="D5716" s="27">
        <v>2580</v>
      </c>
      <c r="E5716" s="24"/>
      <c r="F5716" s="24"/>
      <c r="G5716" s="27" t="s">
        <v>34</v>
      </c>
    </row>
    <row r="5717" spans="3:7" x14ac:dyDescent="0.25">
      <c r="C5717" s="26" t="s">
        <v>2549</v>
      </c>
      <c r="D5717" s="27">
        <v>1747</v>
      </c>
      <c r="E5717" s="24"/>
      <c r="F5717" s="24"/>
      <c r="G5717" s="27" t="s">
        <v>36</v>
      </c>
    </row>
    <row r="5718" spans="3:7" x14ac:dyDescent="0.25">
      <c r="C5718" s="26" t="s">
        <v>2548</v>
      </c>
      <c r="D5718" s="27">
        <v>4223</v>
      </c>
      <c r="E5718" s="24"/>
      <c r="F5718" s="24"/>
      <c r="G5718" s="27" t="s">
        <v>37</v>
      </c>
    </row>
    <row r="5719" spans="3:7" x14ac:dyDescent="0.25">
      <c r="C5719" s="26" t="s">
        <v>2547</v>
      </c>
      <c r="D5719" s="27">
        <v>2408</v>
      </c>
      <c r="E5719" s="24"/>
      <c r="F5719" s="24"/>
      <c r="G5719" s="27" t="s">
        <v>34</v>
      </c>
    </row>
    <row r="5720" spans="3:7" x14ac:dyDescent="0.25">
      <c r="C5720" s="26" t="s">
        <v>2546</v>
      </c>
      <c r="D5720" s="27">
        <v>2480</v>
      </c>
      <c r="E5720" s="24"/>
      <c r="F5720" s="24"/>
      <c r="G5720" s="27" t="s">
        <v>34</v>
      </c>
    </row>
    <row r="5721" spans="3:7" x14ac:dyDescent="0.25">
      <c r="C5721" s="26" t="s">
        <v>2545</v>
      </c>
      <c r="D5721" s="27">
        <v>3490</v>
      </c>
      <c r="E5721" s="24"/>
      <c r="F5721" s="24"/>
      <c r="G5721" s="27" t="s">
        <v>37</v>
      </c>
    </row>
    <row r="5722" spans="3:7" x14ac:dyDescent="0.25">
      <c r="C5722" s="26" t="s">
        <v>2544</v>
      </c>
      <c r="D5722" s="27">
        <v>3014</v>
      </c>
      <c r="E5722" s="24"/>
      <c r="F5722" s="24"/>
      <c r="G5722" s="27" t="s">
        <v>37</v>
      </c>
    </row>
    <row r="5723" spans="3:7" x14ac:dyDescent="0.25">
      <c r="C5723" s="26" t="s">
        <v>2543</v>
      </c>
      <c r="D5723" s="27">
        <v>1572</v>
      </c>
      <c r="E5723" s="24"/>
      <c r="F5723" s="24"/>
      <c r="G5723" s="27" t="s">
        <v>36</v>
      </c>
    </row>
    <row r="5724" spans="3:7" x14ac:dyDescent="0.25">
      <c r="C5724" s="26" t="s">
        <v>2542</v>
      </c>
      <c r="D5724" s="27">
        <v>2685</v>
      </c>
      <c r="E5724" s="24"/>
      <c r="F5724" s="24"/>
      <c r="G5724" s="27" t="s">
        <v>34</v>
      </c>
    </row>
    <row r="5725" spans="3:7" x14ac:dyDescent="0.25">
      <c r="C5725" s="26" t="s">
        <v>2541</v>
      </c>
      <c r="D5725" s="27">
        <v>2748</v>
      </c>
      <c r="E5725" s="24"/>
      <c r="F5725" s="24"/>
      <c r="G5725" s="27" t="s">
        <v>34</v>
      </c>
    </row>
    <row r="5726" spans="3:7" x14ac:dyDescent="0.25">
      <c r="C5726" s="26" t="s">
        <v>2540</v>
      </c>
      <c r="D5726" s="27">
        <v>2388</v>
      </c>
      <c r="E5726" s="24"/>
      <c r="F5726" s="24"/>
      <c r="G5726" s="27" t="s">
        <v>34</v>
      </c>
    </row>
    <row r="5727" spans="3:7" x14ac:dyDescent="0.25">
      <c r="C5727" s="26" t="s">
        <v>2539</v>
      </c>
      <c r="D5727" s="27">
        <v>2684</v>
      </c>
      <c r="E5727" s="24"/>
      <c r="F5727" s="24"/>
      <c r="G5727" s="27" t="s">
        <v>34</v>
      </c>
    </row>
    <row r="5728" spans="3:7" x14ac:dyDescent="0.25">
      <c r="C5728" s="26" t="s">
        <v>2538</v>
      </c>
      <c r="D5728" s="27">
        <v>2795</v>
      </c>
      <c r="E5728" s="24"/>
      <c r="F5728" s="24"/>
      <c r="G5728" s="27" t="s">
        <v>34</v>
      </c>
    </row>
    <row r="5729" spans="3:7" x14ac:dyDescent="0.25">
      <c r="C5729" s="26" t="s">
        <v>2537</v>
      </c>
      <c r="D5729" s="27">
        <v>3520</v>
      </c>
      <c r="E5729" s="24"/>
      <c r="F5729" s="24"/>
      <c r="G5729" s="27" t="s">
        <v>37</v>
      </c>
    </row>
    <row r="5730" spans="3:7" x14ac:dyDescent="0.25">
      <c r="C5730" s="26" t="s">
        <v>2536</v>
      </c>
      <c r="D5730" s="27">
        <v>2998</v>
      </c>
      <c r="E5730" s="24"/>
      <c r="F5730" s="24"/>
      <c r="G5730" s="27" t="s">
        <v>34</v>
      </c>
    </row>
    <row r="5731" spans="3:7" x14ac:dyDescent="0.25">
      <c r="C5731" s="26" t="s">
        <v>2535</v>
      </c>
      <c r="D5731" s="27">
        <v>2329</v>
      </c>
      <c r="E5731" s="24"/>
      <c r="F5731" s="24"/>
      <c r="G5731" s="27" t="s">
        <v>34</v>
      </c>
    </row>
    <row r="5732" spans="3:7" x14ac:dyDescent="0.25">
      <c r="C5732" s="26" t="s">
        <v>2534</v>
      </c>
      <c r="D5732" s="27">
        <v>2499</v>
      </c>
      <c r="E5732" s="24"/>
      <c r="F5732" s="24"/>
      <c r="G5732" s="27" t="s">
        <v>34</v>
      </c>
    </row>
    <row r="5733" spans="3:7" x14ac:dyDescent="0.25">
      <c r="C5733" s="26" t="s">
        <v>2533</v>
      </c>
      <c r="D5733" s="27">
        <v>3245</v>
      </c>
      <c r="E5733" s="24"/>
      <c r="F5733" s="24"/>
      <c r="G5733" s="27" t="s">
        <v>37</v>
      </c>
    </row>
    <row r="5734" spans="3:7" x14ac:dyDescent="0.25">
      <c r="C5734" s="26" t="s">
        <v>2532</v>
      </c>
      <c r="D5734" s="27">
        <v>4820</v>
      </c>
      <c r="E5734" s="24"/>
      <c r="F5734" s="24"/>
      <c r="G5734" s="27" t="s">
        <v>37</v>
      </c>
    </row>
    <row r="5735" spans="3:7" x14ac:dyDescent="0.25">
      <c r="C5735" s="26" t="s">
        <v>2531</v>
      </c>
      <c r="D5735" s="27">
        <v>4059</v>
      </c>
      <c r="E5735" s="24"/>
      <c r="F5735" s="24"/>
      <c r="G5735" s="27" t="s">
        <v>37</v>
      </c>
    </row>
    <row r="5736" spans="3:7" x14ac:dyDescent="0.25">
      <c r="C5736" s="26" t="s">
        <v>2530</v>
      </c>
      <c r="D5736" s="27">
        <v>2631</v>
      </c>
      <c r="E5736" s="24"/>
      <c r="F5736" s="24"/>
      <c r="G5736" s="27" t="s">
        <v>34</v>
      </c>
    </row>
    <row r="5737" spans="3:7" x14ac:dyDescent="0.25">
      <c r="C5737" s="26" t="s">
        <v>2529</v>
      </c>
      <c r="D5737" s="27">
        <v>1091</v>
      </c>
      <c r="E5737" s="24"/>
      <c r="F5737" s="24"/>
      <c r="G5737" s="27" t="s">
        <v>35</v>
      </c>
    </row>
    <row r="5738" spans="3:7" x14ac:dyDescent="0.25">
      <c r="C5738" s="26" t="s">
        <v>2528</v>
      </c>
      <c r="D5738" s="27">
        <v>2238</v>
      </c>
      <c r="E5738" s="24"/>
      <c r="F5738" s="24"/>
      <c r="G5738" s="27" t="s">
        <v>34</v>
      </c>
    </row>
    <row r="5739" spans="3:7" x14ac:dyDescent="0.25">
      <c r="C5739" s="26" t="s">
        <v>2527</v>
      </c>
      <c r="D5739" s="27">
        <v>1599</v>
      </c>
      <c r="E5739" s="24"/>
      <c r="F5739" s="24"/>
      <c r="G5739" s="27" t="s">
        <v>36</v>
      </c>
    </row>
    <row r="5740" spans="3:7" x14ac:dyDescent="0.25">
      <c r="C5740" s="26" t="s">
        <v>2526</v>
      </c>
      <c r="D5740" s="27">
        <v>1344</v>
      </c>
      <c r="E5740" s="24"/>
      <c r="F5740" s="24"/>
      <c r="G5740" s="27" t="s">
        <v>35</v>
      </c>
    </row>
    <row r="5741" spans="3:7" x14ac:dyDescent="0.25">
      <c r="C5741" s="26" t="s">
        <v>2525</v>
      </c>
      <c r="D5741" s="27">
        <v>974</v>
      </c>
      <c r="E5741" s="24"/>
      <c r="F5741" s="24"/>
      <c r="G5741" s="27" t="s">
        <v>35</v>
      </c>
    </row>
    <row r="5742" spans="3:7" x14ac:dyDescent="0.25">
      <c r="C5742" s="26" t="s">
        <v>2524</v>
      </c>
      <c r="D5742" s="27">
        <v>3783</v>
      </c>
      <c r="E5742" s="24"/>
      <c r="F5742" s="24"/>
      <c r="G5742" s="27" t="s">
        <v>37</v>
      </c>
    </row>
    <row r="5743" spans="3:7" x14ac:dyDescent="0.25">
      <c r="C5743" s="26" t="s">
        <v>2523</v>
      </c>
      <c r="D5743" s="27">
        <v>1345</v>
      </c>
      <c r="E5743" s="24"/>
      <c r="F5743" s="24"/>
      <c r="G5743" s="27" t="s">
        <v>35</v>
      </c>
    </row>
    <row r="5744" spans="3:7" x14ac:dyDescent="0.25">
      <c r="C5744" s="26" t="s">
        <v>2522</v>
      </c>
      <c r="D5744" s="27">
        <v>2722</v>
      </c>
      <c r="E5744" s="24"/>
      <c r="F5744" s="24"/>
      <c r="G5744" s="27" t="s">
        <v>34</v>
      </c>
    </row>
    <row r="5745" spans="3:7" x14ac:dyDescent="0.25">
      <c r="C5745" s="26" t="s">
        <v>2521</v>
      </c>
      <c r="D5745" s="27">
        <v>2288</v>
      </c>
      <c r="E5745" s="24"/>
      <c r="F5745" s="24"/>
      <c r="G5745" s="27" t="s">
        <v>34</v>
      </c>
    </row>
    <row r="5746" spans="3:7" x14ac:dyDescent="0.25">
      <c r="C5746" s="26" t="s">
        <v>2520</v>
      </c>
      <c r="D5746" s="27">
        <v>2148</v>
      </c>
      <c r="E5746" s="24"/>
      <c r="F5746" s="24"/>
      <c r="G5746" s="27" t="s">
        <v>34</v>
      </c>
    </row>
    <row r="5747" spans="3:7" x14ac:dyDescent="0.25">
      <c r="C5747" s="26" t="s">
        <v>2519</v>
      </c>
      <c r="D5747" s="27">
        <v>1618</v>
      </c>
      <c r="E5747" s="24"/>
      <c r="F5747" s="24"/>
      <c r="G5747" s="27" t="s">
        <v>36</v>
      </c>
    </row>
    <row r="5748" spans="3:7" x14ac:dyDescent="0.25">
      <c r="C5748" s="26" t="s">
        <v>2518</v>
      </c>
      <c r="D5748" s="27">
        <v>2399</v>
      </c>
      <c r="E5748" s="24"/>
      <c r="F5748" s="24"/>
      <c r="G5748" s="27" t="s">
        <v>34</v>
      </c>
    </row>
    <row r="5749" spans="3:7" x14ac:dyDescent="0.25">
      <c r="C5749" s="26" t="s">
        <v>2517</v>
      </c>
      <c r="D5749" s="27">
        <v>1744</v>
      </c>
      <c r="E5749" s="24"/>
      <c r="F5749" s="24"/>
      <c r="G5749" s="27" t="s">
        <v>36</v>
      </c>
    </row>
    <row r="5750" spans="3:7" x14ac:dyDescent="0.25">
      <c r="C5750" s="26" t="s">
        <v>2516</v>
      </c>
      <c r="D5750" s="27">
        <v>2468</v>
      </c>
      <c r="E5750" s="24"/>
      <c r="F5750" s="24">
        <v>-3</v>
      </c>
      <c r="G5750" s="27" t="s">
        <v>34</v>
      </c>
    </row>
    <row r="5751" spans="3:7" x14ac:dyDescent="0.25">
      <c r="C5751" s="26" t="s">
        <v>2515</v>
      </c>
      <c r="D5751" s="27">
        <v>1161</v>
      </c>
      <c r="E5751" s="24"/>
      <c r="F5751" s="24"/>
      <c r="G5751" s="27" t="s">
        <v>35</v>
      </c>
    </row>
    <row r="5752" spans="3:7" x14ac:dyDescent="0.25">
      <c r="C5752" s="26" t="s">
        <v>2514</v>
      </c>
      <c r="D5752" s="27">
        <v>2324</v>
      </c>
      <c r="E5752" s="24"/>
      <c r="F5752" s="24"/>
      <c r="G5752" s="27" t="s">
        <v>34</v>
      </c>
    </row>
    <row r="5753" spans="3:7" x14ac:dyDescent="0.25">
      <c r="C5753" s="26" t="s">
        <v>2513</v>
      </c>
      <c r="D5753" s="27">
        <v>3160</v>
      </c>
      <c r="E5753" s="24"/>
      <c r="F5753" s="24"/>
      <c r="G5753" s="27" t="s">
        <v>37</v>
      </c>
    </row>
    <row r="5754" spans="3:7" x14ac:dyDescent="0.25">
      <c r="C5754" s="26" t="s">
        <v>2512</v>
      </c>
      <c r="D5754" s="27">
        <v>2852</v>
      </c>
      <c r="E5754" s="24"/>
      <c r="F5754" s="24"/>
      <c r="G5754" s="27" t="s">
        <v>34</v>
      </c>
    </row>
    <row r="5755" spans="3:7" x14ac:dyDescent="0.25">
      <c r="C5755" s="26" t="s">
        <v>2511</v>
      </c>
      <c r="D5755" s="27">
        <v>1908</v>
      </c>
      <c r="E5755" s="24"/>
      <c r="F5755" s="24"/>
      <c r="G5755" s="27" t="s">
        <v>36</v>
      </c>
    </row>
    <row r="5756" spans="3:7" x14ac:dyDescent="0.25">
      <c r="C5756" s="26" t="s">
        <v>2510</v>
      </c>
      <c r="D5756" s="27">
        <v>2147</v>
      </c>
      <c r="E5756" s="24"/>
      <c r="F5756" s="24"/>
      <c r="G5756" s="27" t="s">
        <v>34</v>
      </c>
    </row>
    <row r="5757" spans="3:7" x14ac:dyDescent="0.25">
      <c r="C5757" s="26" t="s">
        <v>2509</v>
      </c>
      <c r="D5757" s="27">
        <v>1944</v>
      </c>
      <c r="E5757" s="24"/>
      <c r="F5757" s="24"/>
      <c r="G5757" s="27" t="s">
        <v>36</v>
      </c>
    </row>
    <row r="5758" spans="3:7" x14ac:dyDescent="0.25">
      <c r="C5758" s="26" t="s">
        <v>2508</v>
      </c>
      <c r="D5758" s="27">
        <v>3842</v>
      </c>
      <c r="E5758" s="24"/>
      <c r="F5758" s="24"/>
      <c r="G5758" s="27" t="s">
        <v>37</v>
      </c>
    </row>
    <row r="5759" spans="3:7" x14ac:dyDescent="0.25">
      <c r="C5759" s="26" t="s">
        <v>2507</v>
      </c>
      <c r="D5759" s="27">
        <v>4139</v>
      </c>
      <c r="E5759" s="24"/>
      <c r="F5759" s="24"/>
      <c r="G5759" s="27" t="s">
        <v>37</v>
      </c>
    </row>
    <row r="5760" spans="3:7" x14ac:dyDescent="0.25">
      <c r="C5760" s="26" t="s">
        <v>2506</v>
      </c>
      <c r="D5760" s="27">
        <v>3482</v>
      </c>
      <c r="E5760" s="24"/>
      <c r="F5760" s="24"/>
      <c r="G5760" s="27" t="s">
        <v>37</v>
      </c>
    </row>
    <row r="5761" spans="3:7" x14ac:dyDescent="0.25">
      <c r="C5761" s="26" t="s">
        <v>2505</v>
      </c>
      <c r="D5761" s="27">
        <v>3833</v>
      </c>
      <c r="E5761" s="24"/>
      <c r="F5761" s="24"/>
      <c r="G5761" s="27" t="s">
        <v>37</v>
      </c>
    </row>
    <row r="5762" spans="3:7" x14ac:dyDescent="0.25">
      <c r="C5762" s="26" t="s">
        <v>2504</v>
      </c>
      <c r="D5762" s="27">
        <v>2139</v>
      </c>
      <c r="E5762" s="24"/>
      <c r="F5762" s="24"/>
      <c r="G5762" s="27" t="s">
        <v>34</v>
      </c>
    </row>
    <row r="5763" spans="3:7" x14ac:dyDescent="0.25">
      <c r="C5763" s="26" t="s">
        <v>2503</v>
      </c>
      <c r="D5763" s="27">
        <v>3646</v>
      </c>
      <c r="E5763" s="24"/>
      <c r="F5763" s="24"/>
      <c r="G5763" s="27" t="s">
        <v>37</v>
      </c>
    </row>
    <row r="5764" spans="3:7" x14ac:dyDescent="0.25">
      <c r="C5764" s="26" t="s">
        <v>2502</v>
      </c>
      <c r="D5764" s="27">
        <v>1033</v>
      </c>
      <c r="E5764" s="24"/>
      <c r="F5764" s="24"/>
      <c r="G5764" s="27" t="s">
        <v>35</v>
      </c>
    </row>
    <row r="5765" spans="3:7" x14ac:dyDescent="0.25">
      <c r="C5765" s="26" t="s">
        <v>2501</v>
      </c>
      <c r="D5765" s="27">
        <v>1236</v>
      </c>
      <c r="E5765" s="24"/>
      <c r="F5765" s="24"/>
      <c r="G5765" s="27" t="s">
        <v>35</v>
      </c>
    </row>
    <row r="5766" spans="3:7" x14ac:dyDescent="0.25">
      <c r="C5766" s="26" t="s">
        <v>2500</v>
      </c>
      <c r="D5766" s="27">
        <v>2377</v>
      </c>
      <c r="E5766" s="24"/>
      <c r="F5766" s="24"/>
      <c r="G5766" s="27" t="s">
        <v>34</v>
      </c>
    </row>
    <row r="5767" spans="3:7" x14ac:dyDescent="0.25">
      <c r="C5767" s="26" t="s">
        <v>2499</v>
      </c>
      <c r="D5767" s="27">
        <v>2761</v>
      </c>
      <c r="E5767" s="24"/>
      <c r="F5767" s="24"/>
      <c r="G5767" s="27" t="s">
        <v>34</v>
      </c>
    </row>
    <row r="5768" spans="3:7" x14ac:dyDescent="0.25">
      <c r="C5768" s="26" t="s">
        <v>2498</v>
      </c>
      <c r="D5768" s="27">
        <v>1059</v>
      </c>
      <c r="E5768" s="24"/>
      <c r="F5768" s="24"/>
      <c r="G5768" s="27" t="s">
        <v>35</v>
      </c>
    </row>
    <row r="5769" spans="3:7" x14ac:dyDescent="0.25">
      <c r="C5769" s="26" t="s">
        <v>2497</v>
      </c>
      <c r="D5769" s="27">
        <v>2349</v>
      </c>
      <c r="E5769" s="24"/>
      <c r="F5769" s="24"/>
      <c r="G5769" s="27" t="s">
        <v>34</v>
      </c>
    </row>
    <row r="5770" spans="3:7" x14ac:dyDescent="0.25">
      <c r="C5770" s="26" t="s">
        <v>2496</v>
      </c>
      <c r="D5770" s="27">
        <v>3189</v>
      </c>
      <c r="E5770" s="24"/>
      <c r="F5770" s="24"/>
      <c r="G5770" s="27" t="s">
        <v>37</v>
      </c>
    </row>
    <row r="5771" spans="3:7" x14ac:dyDescent="0.25">
      <c r="C5771" s="26" t="s">
        <v>2495</v>
      </c>
      <c r="D5771" s="27">
        <v>1437</v>
      </c>
      <c r="E5771" s="24"/>
      <c r="F5771" s="24"/>
      <c r="G5771" s="27" t="s">
        <v>36</v>
      </c>
    </row>
    <row r="5772" spans="3:7" x14ac:dyDescent="0.25">
      <c r="C5772" s="26" t="s">
        <v>2494</v>
      </c>
      <c r="D5772" s="27">
        <v>2144</v>
      </c>
      <c r="E5772" s="24"/>
      <c r="F5772" s="24"/>
      <c r="G5772" s="27" t="s">
        <v>34</v>
      </c>
    </row>
    <row r="5773" spans="3:7" x14ac:dyDescent="0.25">
      <c r="C5773" s="26" t="s">
        <v>2493</v>
      </c>
      <c r="D5773" s="27">
        <v>2888</v>
      </c>
      <c r="E5773" s="24"/>
      <c r="F5773" s="24"/>
      <c r="G5773" s="27" t="s">
        <v>34</v>
      </c>
    </row>
    <row r="5774" spans="3:7" x14ac:dyDescent="0.25">
      <c r="C5774" s="26" t="s">
        <v>2492</v>
      </c>
      <c r="D5774" s="27">
        <v>1495</v>
      </c>
      <c r="E5774" s="24"/>
      <c r="F5774" s="24"/>
      <c r="G5774" s="27" t="s">
        <v>36</v>
      </c>
    </row>
    <row r="5775" spans="3:7" x14ac:dyDescent="0.25">
      <c r="C5775" s="26" t="s">
        <v>2491</v>
      </c>
      <c r="D5775" s="27">
        <v>2219</v>
      </c>
      <c r="E5775" s="24"/>
      <c r="F5775" s="24"/>
      <c r="G5775" s="27" t="s">
        <v>34</v>
      </c>
    </row>
    <row r="5776" spans="3:7" x14ac:dyDescent="0.25">
      <c r="C5776" s="26" t="s">
        <v>2490</v>
      </c>
      <c r="D5776" s="27">
        <v>2036</v>
      </c>
      <c r="E5776" s="24"/>
      <c r="F5776" s="24"/>
      <c r="G5776" s="27" t="s">
        <v>36</v>
      </c>
    </row>
    <row r="5777" spans="3:7" x14ac:dyDescent="0.25">
      <c r="C5777" s="26" t="s">
        <v>2489</v>
      </c>
      <c r="D5777" s="27">
        <v>2161</v>
      </c>
      <c r="E5777" s="24"/>
      <c r="F5777" s="24"/>
      <c r="G5777" s="27" t="s">
        <v>34</v>
      </c>
    </row>
    <row r="5778" spans="3:7" x14ac:dyDescent="0.25">
      <c r="C5778" s="26" t="s">
        <v>2488</v>
      </c>
      <c r="D5778" s="27">
        <v>2474</v>
      </c>
      <c r="E5778" s="24"/>
      <c r="F5778" s="24"/>
      <c r="G5778" s="27" t="s">
        <v>34</v>
      </c>
    </row>
    <row r="5779" spans="3:7" x14ac:dyDescent="0.25">
      <c r="C5779" s="26" t="s">
        <v>2487</v>
      </c>
      <c r="D5779" s="27">
        <v>2474</v>
      </c>
      <c r="E5779" s="24"/>
      <c r="F5779" s="24"/>
      <c r="G5779" s="27" t="s">
        <v>34</v>
      </c>
    </row>
    <row r="5780" spans="3:7" x14ac:dyDescent="0.25">
      <c r="C5780" s="26" t="s">
        <v>2486</v>
      </c>
      <c r="D5780" s="27">
        <v>2474</v>
      </c>
      <c r="E5780" s="24"/>
      <c r="F5780" s="24"/>
      <c r="G5780" s="27" t="s">
        <v>34</v>
      </c>
    </row>
    <row r="5781" spans="3:7" x14ac:dyDescent="0.25">
      <c r="C5781" s="26" t="s">
        <v>2485</v>
      </c>
      <c r="D5781" s="27">
        <v>1845</v>
      </c>
      <c r="E5781" s="24"/>
      <c r="F5781" s="24"/>
      <c r="G5781" s="27" t="s">
        <v>36</v>
      </c>
    </row>
    <row r="5782" spans="3:7" x14ac:dyDescent="0.25">
      <c r="C5782" s="26" t="s">
        <v>2484</v>
      </c>
      <c r="D5782" s="27">
        <v>2218</v>
      </c>
      <c r="E5782" s="24"/>
      <c r="F5782" s="24"/>
      <c r="G5782" s="27" t="s">
        <v>34</v>
      </c>
    </row>
    <row r="5783" spans="3:7" x14ac:dyDescent="0.25">
      <c r="C5783" s="26" t="s">
        <v>2483</v>
      </c>
      <c r="D5783" s="27">
        <v>1841</v>
      </c>
      <c r="E5783" s="24"/>
      <c r="F5783" s="24"/>
      <c r="G5783" s="27" t="s">
        <v>36</v>
      </c>
    </row>
    <row r="5784" spans="3:7" x14ac:dyDescent="0.25">
      <c r="C5784" s="26" t="s">
        <v>2482</v>
      </c>
      <c r="D5784" s="27">
        <v>2143</v>
      </c>
      <c r="E5784" s="24"/>
      <c r="F5784" s="24"/>
      <c r="G5784" s="27" t="s">
        <v>34</v>
      </c>
    </row>
    <row r="5785" spans="3:7" x14ac:dyDescent="0.25">
      <c r="C5785" s="26" t="s">
        <v>2481</v>
      </c>
      <c r="D5785" s="27">
        <v>2150</v>
      </c>
      <c r="E5785" s="24"/>
      <c r="F5785" s="24"/>
      <c r="G5785" s="27" t="s">
        <v>34</v>
      </c>
    </row>
    <row r="5786" spans="3:7" x14ac:dyDescent="0.25">
      <c r="C5786" s="26" t="s">
        <v>2480</v>
      </c>
      <c r="D5786" s="27">
        <v>857</v>
      </c>
      <c r="E5786" s="24"/>
      <c r="F5786" s="24"/>
      <c r="G5786" s="27" t="s">
        <v>38</v>
      </c>
    </row>
    <row r="5787" spans="3:7" x14ac:dyDescent="0.25">
      <c r="C5787" s="26" t="s">
        <v>2479</v>
      </c>
      <c r="D5787" s="27">
        <v>3245</v>
      </c>
      <c r="E5787" s="24"/>
      <c r="F5787" s="24"/>
      <c r="G5787" s="27" t="s">
        <v>37</v>
      </c>
    </row>
    <row r="5788" spans="3:7" x14ac:dyDescent="0.25">
      <c r="C5788" s="26" t="s">
        <v>2478</v>
      </c>
      <c r="D5788" s="27">
        <v>2276</v>
      </c>
      <c r="E5788" s="24"/>
      <c r="F5788" s="24"/>
      <c r="G5788" s="27" t="s">
        <v>34</v>
      </c>
    </row>
    <row r="5789" spans="3:7" x14ac:dyDescent="0.25">
      <c r="C5789" s="26" t="s">
        <v>2477</v>
      </c>
      <c r="D5789" s="27">
        <v>2340</v>
      </c>
      <c r="E5789" s="24"/>
      <c r="F5789" s="24"/>
      <c r="G5789" s="27" t="s">
        <v>34</v>
      </c>
    </row>
    <row r="5790" spans="3:7" x14ac:dyDescent="0.25">
      <c r="C5790" s="26" t="s">
        <v>2476</v>
      </c>
      <c r="D5790" s="27">
        <v>1050</v>
      </c>
      <c r="E5790" s="24"/>
      <c r="F5790" s="24"/>
      <c r="G5790" s="27" t="s">
        <v>35</v>
      </c>
    </row>
    <row r="5791" spans="3:7" x14ac:dyDescent="0.25">
      <c r="C5791" s="26" t="s">
        <v>2475</v>
      </c>
      <c r="D5791" s="27">
        <v>2747</v>
      </c>
      <c r="E5791" s="24"/>
      <c r="F5791" s="24"/>
      <c r="G5791" s="27" t="s">
        <v>34</v>
      </c>
    </row>
    <row r="5792" spans="3:7" x14ac:dyDescent="0.25">
      <c r="C5792" s="26" t="s">
        <v>2474</v>
      </c>
      <c r="D5792" s="27">
        <v>3774</v>
      </c>
      <c r="E5792" s="24"/>
      <c r="F5792" s="24"/>
      <c r="G5792" s="27" t="s">
        <v>37</v>
      </c>
    </row>
    <row r="5793" spans="3:7" x14ac:dyDescent="0.25">
      <c r="C5793" s="26" t="s">
        <v>2473</v>
      </c>
      <c r="D5793" s="27">
        <v>2846</v>
      </c>
      <c r="E5793" s="24"/>
      <c r="F5793" s="24"/>
      <c r="G5793" s="27" t="s">
        <v>34</v>
      </c>
    </row>
    <row r="5794" spans="3:7" x14ac:dyDescent="0.25">
      <c r="C5794" s="26" t="s">
        <v>2472</v>
      </c>
      <c r="D5794" s="27">
        <v>2600</v>
      </c>
      <c r="E5794" s="24"/>
      <c r="F5794" s="24"/>
      <c r="G5794" s="27" t="s">
        <v>34</v>
      </c>
    </row>
    <row r="5795" spans="3:7" x14ac:dyDescent="0.25">
      <c r="C5795" s="26" t="s">
        <v>2471</v>
      </c>
      <c r="D5795" s="27">
        <v>2666</v>
      </c>
      <c r="E5795" s="24"/>
      <c r="F5795" s="24"/>
      <c r="G5795" s="27" t="s">
        <v>34</v>
      </c>
    </row>
    <row r="5796" spans="3:7" x14ac:dyDescent="0.25">
      <c r="C5796" s="26" t="s">
        <v>2470</v>
      </c>
      <c r="D5796" s="27">
        <v>4121</v>
      </c>
      <c r="E5796" s="24"/>
      <c r="F5796" s="24"/>
      <c r="G5796" s="27" t="s">
        <v>37</v>
      </c>
    </row>
    <row r="5797" spans="3:7" x14ac:dyDescent="0.25">
      <c r="C5797" s="26" t="s">
        <v>2469</v>
      </c>
      <c r="D5797" s="27">
        <v>2685</v>
      </c>
      <c r="E5797" s="24"/>
      <c r="F5797" s="24"/>
      <c r="G5797" s="27" t="s">
        <v>34</v>
      </c>
    </row>
    <row r="5798" spans="3:7" x14ac:dyDescent="0.25">
      <c r="C5798" s="26" t="s">
        <v>2468</v>
      </c>
      <c r="D5798" s="27">
        <v>2942</v>
      </c>
      <c r="E5798" s="24"/>
      <c r="F5798" s="24"/>
      <c r="G5798" s="27" t="s">
        <v>34</v>
      </c>
    </row>
    <row r="5799" spans="3:7" x14ac:dyDescent="0.25">
      <c r="C5799" s="26" t="s">
        <v>2467</v>
      </c>
      <c r="D5799" s="27">
        <v>2600</v>
      </c>
      <c r="E5799" s="24"/>
      <c r="F5799" s="24"/>
      <c r="G5799" s="27" t="s">
        <v>34</v>
      </c>
    </row>
    <row r="5800" spans="3:7" x14ac:dyDescent="0.25">
      <c r="C5800" s="26" t="s">
        <v>2466</v>
      </c>
      <c r="D5800" s="27">
        <v>2388</v>
      </c>
      <c r="E5800" s="24"/>
      <c r="F5800" s="24"/>
      <c r="G5800" s="27" t="s">
        <v>34</v>
      </c>
    </row>
    <row r="5801" spans="3:7" x14ac:dyDescent="0.25">
      <c r="C5801" s="26" t="s">
        <v>2465</v>
      </c>
      <c r="D5801" s="27">
        <v>2388</v>
      </c>
      <c r="E5801" s="24"/>
      <c r="F5801" s="24"/>
      <c r="G5801" s="27" t="s">
        <v>34</v>
      </c>
    </row>
    <row r="5802" spans="3:7" x14ac:dyDescent="0.25">
      <c r="C5802" s="26" t="s">
        <v>2464</v>
      </c>
      <c r="D5802" s="27">
        <v>2566</v>
      </c>
      <c r="E5802" s="24"/>
      <c r="F5802" s="24"/>
      <c r="G5802" s="27" t="s">
        <v>34</v>
      </c>
    </row>
    <row r="5803" spans="3:7" x14ac:dyDescent="0.25">
      <c r="C5803" s="26" t="s">
        <v>2463</v>
      </c>
      <c r="D5803" s="27">
        <v>2783</v>
      </c>
      <c r="E5803" s="24"/>
      <c r="F5803" s="24"/>
      <c r="G5803" s="27" t="s">
        <v>34</v>
      </c>
    </row>
    <row r="5804" spans="3:7" x14ac:dyDescent="0.25">
      <c r="C5804" s="26" t="s">
        <v>2462</v>
      </c>
      <c r="D5804" s="27">
        <v>2829</v>
      </c>
      <c r="E5804" s="24"/>
      <c r="F5804" s="24"/>
      <c r="G5804" s="27" t="s">
        <v>34</v>
      </c>
    </row>
    <row r="5805" spans="3:7" x14ac:dyDescent="0.25">
      <c r="C5805" s="26" t="s">
        <v>2461</v>
      </c>
      <c r="D5805" s="27">
        <v>2406</v>
      </c>
      <c r="E5805" s="24"/>
      <c r="F5805" s="24"/>
      <c r="G5805" s="27" t="s">
        <v>34</v>
      </c>
    </row>
    <row r="5806" spans="3:7" x14ac:dyDescent="0.25">
      <c r="C5806" s="26" t="s">
        <v>2460</v>
      </c>
      <c r="D5806" s="27">
        <v>1780</v>
      </c>
      <c r="E5806" s="24"/>
      <c r="F5806" s="24"/>
      <c r="G5806" s="27" t="s">
        <v>36</v>
      </c>
    </row>
    <row r="5807" spans="3:7" x14ac:dyDescent="0.25">
      <c r="C5807" s="26" t="s">
        <v>2459</v>
      </c>
      <c r="D5807" s="27">
        <v>2636</v>
      </c>
      <c r="E5807" s="24"/>
      <c r="F5807" s="24"/>
      <c r="G5807" s="27" t="s">
        <v>34</v>
      </c>
    </row>
    <row r="5808" spans="3:7" x14ac:dyDescent="0.25">
      <c r="C5808" s="26" t="s">
        <v>2458</v>
      </c>
      <c r="D5808" s="27">
        <v>2413</v>
      </c>
      <c r="E5808" s="24"/>
      <c r="F5808" s="24"/>
      <c r="G5808" s="27" t="s">
        <v>34</v>
      </c>
    </row>
    <row r="5809" spans="3:7" x14ac:dyDescent="0.25">
      <c r="C5809" s="26" t="s">
        <v>2457</v>
      </c>
      <c r="D5809" s="27">
        <v>3651</v>
      </c>
      <c r="E5809" s="24"/>
      <c r="F5809" s="24"/>
      <c r="G5809" s="27" t="s">
        <v>37</v>
      </c>
    </row>
    <row r="5810" spans="3:7" x14ac:dyDescent="0.25">
      <c r="C5810" s="26" t="s">
        <v>2456</v>
      </c>
      <c r="D5810" s="27">
        <v>2384</v>
      </c>
      <c r="E5810" s="24"/>
      <c r="F5810" s="24"/>
      <c r="G5810" s="27" t="s">
        <v>34</v>
      </c>
    </row>
    <row r="5811" spans="3:7" x14ac:dyDescent="0.25">
      <c r="C5811" s="26" t="s">
        <v>2455</v>
      </c>
      <c r="D5811" s="27">
        <v>2939</v>
      </c>
      <c r="E5811" s="24"/>
      <c r="F5811" s="24"/>
      <c r="G5811" s="27" t="s">
        <v>34</v>
      </c>
    </row>
    <row r="5812" spans="3:7" x14ac:dyDescent="0.25">
      <c r="C5812" s="26" t="s">
        <v>2454</v>
      </c>
      <c r="D5812" s="27">
        <v>2607</v>
      </c>
      <c r="E5812" s="24"/>
      <c r="F5812" s="24"/>
      <c r="G5812" s="27" t="s">
        <v>34</v>
      </c>
    </row>
    <row r="5813" spans="3:7" x14ac:dyDescent="0.25">
      <c r="C5813" s="26" t="s">
        <v>2453</v>
      </c>
      <c r="D5813" s="27">
        <v>2557</v>
      </c>
      <c r="E5813" s="24"/>
      <c r="F5813" s="24"/>
      <c r="G5813" s="27" t="s">
        <v>34</v>
      </c>
    </row>
    <row r="5814" spans="3:7" x14ac:dyDescent="0.25">
      <c r="C5814" s="26" t="s">
        <v>2452</v>
      </c>
      <c r="D5814" s="27">
        <v>864</v>
      </c>
      <c r="E5814" s="24"/>
      <c r="F5814" s="24"/>
      <c r="G5814" s="27" t="s">
        <v>38</v>
      </c>
    </row>
    <row r="5815" spans="3:7" x14ac:dyDescent="0.25">
      <c r="C5815" s="26" t="s">
        <v>2451</v>
      </c>
      <c r="D5815" s="27">
        <v>2274</v>
      </c>
      <c r="E5815" s="24"/>
      <c r="F5815" s="24"/>
      <c r="G5815" s="27" t="s">
        <v>34</v>
      </c>
    </row>
    <row r="5816" spans="3:7" x14ac:dyDescent="0.25">
      <c r="C5816" s="26" t="s">
        <v>2450</v>
      </c>
      <c r="D5816" s="27">
        <v>4163</v>
      </c>
      <c r="E5816" s="24"/>
      <c r="F5816" s="24"/>
      <c r="G5816" s="27" t="s">
        <v>37</v>
      </c>
    </row>
    <row r="5817" spans="3:7" x14ac:dyDescent="0.25">
      <c r="C5817" s="26" t="s">
        <v>2449</v>
      </c>
      <c r="D5817" s="27">
        <v>3332</v>
      </c>
      <c r="E5817" s="24"/>
      <c r="F5817" s="24"/>
      <c r="G5817" s="27" t="s">
        <v>37</v>
      </c>
    </row>
    <row r="5818" spans="3:7" x14ac:dyDescent="0.25">
      <c r="C5818" s="26" t="s">
        <v>2448</v>
      </c>
      <c r="D5818" s="27">
        <v>2883</v>
      </c>
      <c r="E5818" s="24"/>
      <c r="F5818" s="24"/>
      <c r="G5818" s="27" t="s">
        <v>34</v>
      </c>
    </row>
    <row r="5819" spans="3:7" x14ac:dyDescent="0.25">
      <c r="C5819" s="26" t="s">
        <v>2447</v>
      </c>
      <c r="D5819" s="27">
        <v>2522</v>
      </c>
      <c r="E5819" s="24"/>
      <c r="F5819" s="24"/>
      <c r="G5819" s="27" t="s">
        <v>34</v>
      </c>
    </row>
    <row r="5820" spans="3:7" x14ac:dyDescent="0.25">
      <c r="C5820" s="26" t="s">
        <v>2446</v>
      </c>
      <c r="D5820" s="27">
        <v>2697</v>
      </c>
      <c r="E5820" s="24"/>
      <c r="F5820" s="24"/>
      <c r="G5820" s="27" t="s">
        <v>34</v>
      </c>
    </row>
    <row r="5821" spans="3:7" x14ac:dyDescent="0.25">
      <c r="C5821" s="26" t="s">
        <v>2445</v>
      </c>
      <c r="D5821" s="27">
        <v>2894</v>
      </c>
      <c r="E5821" s="24"/>
      <c r="F5821" s="24"/>
      <c r="G5821" s="27" t="s">
        <v>34</v>
      </c>
    </row>
    <row r="5822" spans="3:7" x14ac:dyDescent="0.25">
      <c r="C5822" s="26" t="s">
        <v>2444</v>
      </c>
      <c r="D5822" s="27">
        <v>2446</v>
      </c>
      <c r="E5822" s="24"/>
      <c r="F5822" s="24"/>
      <c r="G5822" s="27" t="s">
        <v>34</v>
      </c>
    </row>
    <row r="5823" spans="3:7" x14ac:dyDescent="0.25">
      <c r="C5823" s="26" t="s">
        <v>2443</v>
      </c>
      <c r="D5823" s="27">
        <v>2614</v>
      </c>
      <c r="E5823" s="24"/>
      <c r="F5823" s="24"/>
      <c r="G5823" s="27" t="s">
        <v>34</v>
      </c>
    </row>
    <row r="5824" spans="3:7" x14ac:dyDescent="0.25">
      <c r="C5824" s="26" t="s">
        <v>2442</v>
      </c>
      <c r="D5824" s="27">
        <v>2673</v>
      </c>
      <c r="E5824" s="24"/>
      <c r="F5824" s="24"/>
      <c r="G5824" s="27" t="s">
        <v>34</v>
      </c>
    </row>
    <row r="5825" spans="3:7" x14ac:dyDescent="0.25">
      <c r="C5825" s="26" t="s">
        <v>2441</v>
      </c>
      <c r="D5825" s="27">
        <v>2479</v>
      </c>
      <c r="E5825" s="24"/>
      <c r="F5825" s="24"/>
      <c r="G5825" s="27" t="s">
        <v>34</v>
      </c>
    </row>
    <row r="5826" spans="3:7" x14ac:dyDescent="0.25">
      <c r="C5826" s="26" t="s">
        <v>2440</v>
      </c>
      <c r="D5826" s="27">
        <v>2619</v>
      </c>
      <c r="E5826" s="24"/>
      <c r="F5826" s="24"/>
      <c r="G5826" s="27" t="s">
        <v>34</v>
      </c>
    </row>
    <row r="5827" spans="3:7" x14ac:dyDescent="0.25">
      <c r="C5827" s="26" t="s">
        <v>2439</v>
      </c>
      <c r="D5827" s="27">
        <v>2673</v>
      </c>
      <c r="E5827" s="24"/>
      <c r="F5827" s="24"/>
      <c r="G5827" s="27" t="s">
        <v>34</v>
      </c>
    </row>
    <row r="5828" spans="3:7" x14ac:dyDescent="0.25">
      <c r="C5828" s="26" t="s">
        <v>2438</v>
      </c>
      <c r="D5828" s="27">
        <v>2842</v>
      </c>
      <c r="E5828" s="24"/>
      <c r="F5828" s="24"/>
      <c r="G5828" s="27" t="s">
        <v>34</v>
      </c>
    </row>
    <row r="5829" spans="3:7" x14ac:dyDescent="0.25">
      <c r="C5829" s="26" t="s">
        <v>2437</v>
      </c>
      <c r="D5829" s="27">
        <v>3166</v>
      </c>
      <c r="E5829" s="24"/>
      <c r="F5829" s="24"/>
      <c r="G5829" s="27" t="s">
        <v>37</v>
      </c>
    </row>
    <row r="5830" spans="3:7" x14ac:dyDescent="0.25">
      <c r="C5830" s="26" t="s">
        <v>2436</v>
      </c>
      <c r="D5830" s="27">
        <v>3292</v>
      </c>
      <c r="E5830" s="24"/>
      <c r="F5830" s="24"/>
      <c r="G5830" s="27" t="s">
        <v>37</v>
      </c>
    </row>
    <row r="5831" spans="3:7" x14ac:dyDescent="0.25">
      <c r="C5831" s="26" t="s">
        <v>2435</v>
      </c>
      <c r="D5831" s="27">
        <v>3056</v>
      </c>
      <c r="E5831" s="24"/>
      <c r="F5831" s="24"/>
      <c r="G5831" s="27" t="s">
        <v>37</v>
      </c>
    </row>
    <row r="5832" spans="3:7" x14ac:dyDescent="0.25">
      <c r="C5832" s="26" t="s">
        <v>2434</v>
      </c>
      <c r="D5832" s="27">
        <v>2640</v>
      </c>
      <c r="E5832" s="24"/>
      <c r="F5832" s="24"/>
      <c r="G5832" s="27" t="s">
        <v>34</v>
      </c>
    </row>
    <row r="5833" spans="3:7" x14ac:dyDescent="0.25">
      <c r="C5833" s="26" t="s">
        <v>2433</v>
      </c>
      <c r="D5833" s="27">
        <v>3064</v>
      </c>
      <c r="E5833" s="24"/>
      <c r="F5833" s="24"/>
      <c r="G5833" s="27" t="s">
        <v>37</v>
      </c>
    </row>
    <row r="5834" spans="3:7" x14ac:dyDescent="0.25">
      <c r="C5834" s="26" t="s">
        <v>2432</v>
      </c>
      <c r="D5834" s="27">
        <v>2677</v>
      </c>
      <c r="E5834" s="24"/>
      <c r="F5834" s="24"/>
      <c r="G5834" s="27" t="s">
        <v>34</v>
      </c>
    </row>
    <row r="5835" spans="3:7" x14ac:dyDescent="0.25">
      <c r="C5835" s="26" t="s">
        <v>2431</v>
      </c>
      <c r="D5835" s="27">
        <v>2083</v>
      </c>
      <c r="E5835" s="24"/>
      <c r="F5835" s="24"/>
      <c r="G5835" s="27" t="s">
        <v>36</v>
      </c>
    </row>
    <row r="5836" spans="3:7" x14ac:dyDescent="0.25">
      <c r="C5836" s="26" t="s">
        <v>2430</v>
      </c>
      <c r="D5836" s="27">
        <v>2828</v>
      </c>
      <c r="E5836" s="24"/>
      <c r="F5836" s="24"/>
      <c r="G5836" s="27" t="s">
        <v>34</v>
      </c>
    </row>
    <row r="5837" spans="3:7" x14ac:dyDescent="0.25">
      <c r="C5837" s="26" t="s">
        <v>2429</v>
      </c>
      <c r="D5837" s="27">
        <v>2745</v>
      </c>
      <c r="E5837" s="24"/>
      <c r="F5837" s="24"/>
      <c r="G5837" s="27" t="s">
        <v>34</v>
      </c>
    </row>
    <row r="5838" spans="3:7" x14ac:dyDescent="0.25">
      <c r="C5838" s="26" t="s">
        <v>2428</v>
      </c>
      <c r="D5838" s="27">
        <v>1466</v>
      </c>
      <c r="E5838" s="24"/>
      <c r="F5838" s="24"/>
      <c r="G5838" s="27" t="s">
        <v>36</v>
      </c>
    </row>
    <row r="5839" spans="3:7" x14ac:dyDescent="0.25">
      <c r="C5839" s="26" t="s">
        <v>2427</v>
      </c>
      <c r="D5839" s="27">
        <v>2631</v>
      </c>
      <c r="E5839" s="24"/>
      <c r="F5839" s="24"/>
      <c r="G5839" s="27" t="s">
        <v>34</v>
      </c>
    </row>
    <row r="5840" spans="3:7" x14ac:dyDescent="0.25">
      <c r="C5840" s="26" t="s">
        <v>2426</v>
      </c>
      <c r="D5840" s="27">
        <v>3853</v>
      </c>
      <c r="E5840" s="24"/>
      <c r="F5840" s="24"/>
      <c r="G5840" s="27" t="s">
        <v>37</v>
      </c>
    </row>
    <row r="5841" spans="3:7" x14ac:dyDescent="0.25">
      <c r="C5841" s="26" t="s">
        <v>2425</v>
      </c>
      <c r="D5841" s="27">
        <v>2958</v>
      </c>
      <c r="E5841" s="24"/>
      <c r="F5841" s="24"/>
      <c r="G5841" s="27" t="s">
        <v>34</v>
      </c>
    </row>
    <row r="5842" spans="3:7" x14ac:dyDescent="0.25">
      <c r="C5842" s="26" t="s">
        <v>2424</v>
      </c>
      <c r="D5842" s="27">
        <v>3886</v>
      </c>
      <c r="E5842" s="24"/>
      <c r="F5842" s="24"/>
      <c r="G5842" s="27" t="s">
        <v>37</v>
      </c>
    </row>
    <row r="5843" spans="3:7" x14ac:dyDescent="0.25">
      <c r="C5843" s="26" t="s">
        <v>2423</v>
      </c>
      <c r="D5843" s="27">
        <v>1132</v>
      </c>
      <c r="E5843" s="24"/>
      <c r="F5843" s="24"/>
      <c r="G5843" s="27" t="s">
        <v>35</v>
      </c>
    </row>
    <row r="5844" spans="3:7" x14ac:dyDescent="0.25">
      <c r="C5844" s="26" t="s">
        <v>2422</v>
      </c>
      <c r="D5844" s="27">
        <v>2399</v>
      </c>
      <c r="E5844" s="24"/>
      <c r="F5844" s="24"/>
      <c r="G5844" s="27" t="s">
        <v>34</v>
      </c>
    </row>
    <row r="5845" spans="3:7" x14ac:dyDescent="0.25">
      <c r="C5845" s="26" t="s">
        <v>2421</v>
      </c>
      <c r="D5845" s="27">
        <v>2620</v>
      </c>
      <c r="E5845" s="24"/>
      <c r="F5845" s="24"/>
      <c r="G5845" s="27" t="s">
        <v>34</v>
      </c>
    </row>
    <row r="5846" spans="3:7" x14ac:dyDescent="0.25">
      <c r="C5846" s="26" t="s">
        <v>2420</v>
      </c>
      <c r="D5846" s="27">
        <v>1218</v>
      </c>
      <c r="E5846" s="24"/>
      <c r="F5846" s="24"/>
      <c r="G5846" s="27" t="s">
        <v>35</v>
      </c>
    </row>
    <row r="5847" spans="3:7" x14ac:dyDescent="0.25">
      <c r="C5847" s="26" t="s">
        <v>2419</v>
      </c>
      <c r="D5847" s="27">
        <v>2426</v>
      </c>
      <c r="E5847" s="24"/>
      <c r="F5847" s="24"/>
      <c r="G5847" s="27" t="s">
        <v>34</v>
      </c>
    </row>
    <row r="5848" spans="3:7" x14ac:dyDescent="0.25">
      <c r="C5848" s="26" t="s">
        <v>2418</v>
      </c>
      <c r="D5848" s="27">
        <v>3402</v>
      </c>
      <c r="E5848" s="24"/>
      <c r="F5848" s="24"/>
      <c r="G5848" s="27" t="s">
        <v>37</v>
      </c>
    </row>
    <row r="5849" spans="3:7" x14ac:dyDescent="0.25">
      <c r="C5849" s="26" t="s">
        <v>2417</v>
      </c>
      <c r="D5849" s="27">
        <v>4379</v>
      </c>
      <c r="E5849" s="24"/>
      <c r="F5849" s="24"/>
      <c r="G5849" s="27" t="s">
        <v>37</v>
      </c>
    </row>
    <row r="5850" spans="3:7" x14ac:dyDescent="0.25">
      <c r="C5850" s="26" t="s">
        <v>2416</v>
      </c>
      <c r="D5850" s="27">
        <v>2548</v>
      </c>
      <c r="E5850" s="24"/>
      <c r="F5850" s="24"/>
      <c r="G5850" s="27" t="s">
        <v>34</v>
      </c>
    </row>
    <row r="5851" spans="3:7" x14ac:dyDescent="0.25">
      <c r="C5851" s="26" t="s">
        <v>2415</v>
      </c>
      <c r="D5851" s="27">
        <v>2412</v>
      </c>
      <c r="E5851" s="24"/>
      <c r="F5851" s="24"/>
      <c r="G5851" s="27" t="s">
        <v>34</v>
      </c>
    </row>
    <row r="5852" spans="3:7" x14ac:dyDescent="0.25">
      <c r="C5852" s="26" t="s">
        <v>2414</v>
      </c>
      <c r="D5852" s="27">
        <v>2424</v>
      </c>
      <c r="E5852" s="24"/>
      <c r="F5852" s="24"/>
      <c r="G5852" s="27" t="s">
        <v>34</v>
      </c>
    </row>
    <row r="5853" spans="3:7" x14ac:dyDescent="0.25">
      <c r="C5853" s="26" t="s">
        <v>2413</v>
      </c>
      <c r="D5853" s="27">
        <v>1429</v>
      </c>
      <c r="E5853" s="24"/>
      <c r="F5853" s="24"/>
      <c r="G5853" s="27" t="s">
        <v>36</v>
      </c>
    </row>
    <row r="5854" spans="3:7" x14ac:dyDescent="0.25">
      <c r="C5854" s="26" t="s">
        <v>2412</v>
      </c>
      <c r="D5854" s="27">
        <v>3193</v>
      </c>
      <c r="E5854" s="24"/>
      <c r="F5854" s="24"/>
      <c r="G5854" s="27" t="s">
        <v>37</v>
      </c>
    </row>
    <row r="5855" spans="3:7" x14ac:dyDescent="0.25">
      <c r="C5855" s="26" t="s">
        <v>2411</v>
      </c>
      <c r="D5855" s="27">
        <v>2325</v>
      </c>
      <c r="E5855" s="24"/>
      <c r="F5855" s="24"/>
      <c r="G5855" s="27" t="s">
        <v>34</v>
      </c>
    </row>
    <row r="5856" spans="3:7" x14ac:dyDescent="0.25">
      <c r="C5856" s="26" t="s">
        <v>2410</v>
      </c>
      <c r="D5856" s="27">
        <v>2289</v>
      </c>
      <c r="E5856" s="24"/>
      <c r="F5856" s="24"/>
      <c r="G5856" s="27" t="s">
        <v>34</v>
      </c>
    </row>
    <row r="5857" spans="3:7" x14ac:dyDescent="0.25">
      <c r="C5857" s="26" t="s">
        <v>2409</v>
      </c>
      <c r="D5857" s="27">
        <v>3246</v>
      </c>
      <c r="E5857" s="24"/>
      <c r="F5857" s="24"/>
      <c r="G5857" s="27" t="s">
        <v>37</v>
      </c>
    </row>
    <row r="5858" spans="3:7" x14ac:dyDescent="0.25">
      <c r="C5858" s="26" t="s">
        <v>2408</v>
      </c>
      <c r="D5858" s="27">
        <v>2004</v>
      </c>
      <c r="E5858" s="24"/>
      <c r="F5858" s="24"/>
      <c r="G5858" s="27" t="s">
        <v>36</v>
      </c>
    </row>
    <row r="5859" spans="3:7" x14ac:dyDescent="0.25">
      <c r="C5859" s="26" t="s">
        <v>2407</v>
      </c>
      <c r="D5859" s="27">
        <v>1083</v>
      </c>
      <c r="E5859" s="24"/>
      <c r="F5859" s="24"/>
      <c r="G5859" s="27" t="s">
        <v>35</v>
      </c>
    </row>
    <row r="5860" spans="3:7" x14ac:dyDescent="0.25">
      <c r="C5860" s="26" t="s">
        <v>2406</v>
      </c>
      <c r="D5860" s="27">
        <v>2498</v>
      </c>
      <c r="E5860" s="24"/>
      <c r="F5860" s="24"/>
      <c r="G5860" s="27" t="s">
        <v>34</v>
      </c>
    </row>
    <row r="5861" spans="3:7" x14ac:dyDescent="0.25">
      <c r="C5861" s="26" t="s">
        <v>2405</v>
      </c>
      <c r="D5861" s="27">
        <v>3183</v>
      </c>
      <c r="E5861" s="24"/>
      <c r="F5861" s="24"/>
      <c r="G5861" s="27" t="s">
        <v>37</v>
      </c>
    </row>
    <row r="5862" spans="3:7" x14ac:dyDescent="0.25">
      <c r="C5862" s="26" t="s">
        <v>2404</v>
      </c>
      <c r="D5862" s="27">
        <v>2119</v>
      </c>
      <c r="E5862" s="24"/>
      <c r="F5862" s="24"/>
      <c r="G5862" s="27" t="s">
        <v>34</v>
      </c>
    </row>
    <row r="5863" spans="3:7" x14ac:dyDescent="0.25">
      <c r="C5863" s="26" t="s">
        <v>2403</v>
      </c>
      <c r="D5863" s="27">
        <v>1580</v>
      </c>
      <c r="E5863" s="24"/>
      <c r="F5863" s="24"/>
      <c r="G5863" s="27" t="s">
        <v>36</v>
      </c>
    </row>
    <row r="5864" spans="3:7" x14ac:dyDescent="0.25">
      <c r="C5864" s="26" t="s">
        <v>2402</v>
      </c>
      <c r="D5864" s="27">
        <v>1863</v>
      </c>
      <c r="E5864" s="24"/>
      <c r="F5864" s="24"/>
      <c r="G5864" s="27" t="s">
        <v>36</v>
      </c>
    </row>
    <row r="5865" spans="3:7" x14ac:dyDescent="0.25">
      <c r="C5865" s="26" t="s">
        <v>2401</v>
      </c>
      <c r="D5865" s="27">
        <v>1989</v>
      </c>
      <c r="E5865" s="24"/>
      <c r="F5865" s="24"/>
      <c r="G5865" s="27" t="s">
        <v>36</v>
      </c>
    </row>
    <row r="5866" spans="3:7" x14ac:dyDescent="0.25">
      <c r="C5866" s="26" t="s">
        <v>2400</v>
      </c>
      <c r="D5866" s="27">
        <v>2548</v>
      </c>
      <c r="E5866" s="24"/>
      <c r="F5866" s="24"/>
      <c r="G5866" s="27" t="s">
        <v>34</v>
      </c>
    </row>
    <row r="5867" spans="3:7" x14ac:dyDescent="0.25">
      <c r="C5867" s="26" t="s">
        <v>2399</v>
      </c>
      <c r="D5867" s="27">
        <v>3073</v>
      </c>
      <c r="E5867" s="24"/>
      <c r="F5867" s="24"/>
      <c r="G5867" s="27" t="s">
        <v>37</v>
      </c>
    </row>
    <row r="5868" spans="3:7" x14ac:dyDescent="0.25">
      <c r="C5868" s="26" t="s">
        <v>2398</v>
      </c>
      <c r="D5868" s="27">
        <v>2862</v>
      </c>
      <c r="E5868" s="24"/>
      <c r="F5868" s="24"/>
      <c r="G5868" s="27" t="s">
        <v>34</v>
      </c>
    </row>
    <row r="5869" spans="3:7" x14ac:dyDescent="0.25">
      <c r="C5869" s="26" t="s">
        <v>2397</v>
      </c>
      <c r="D5869" s="27">
        <v>1303</v>
      </c>
      <c r="E5869" s="24"/>
      <c r="F5869" s="24"/>
      <c r="G5869" s="27" t="s">
        <v>35</v>
      </c>
    </row>
    <row r="5870" spans="3:7" x14ac:dyDescent="0.25">
      <c r="C5870" s="26" t="s">
        <v>2396</v>
      </c>
      <c r="D5870" s="27">
        <v>2251</v>
      </c>
      <c r="E5870" s="24"/>
      <c r="F5870" s="24"/>
      <c r="G5870" s="27" t="s">
        <v>34</v>
      </c>
    </row>
    <row r="5871" spans="3:7" x14ac:dyDescent="0.25">
      <c r="C5871" s="26" t="s">
        <v>2395</v>
      </c>
      <c r="D5871" s="27">
        <v>2203</v>
      </c>
      <c r="E5871" s="24"/>
      <c r="F5871" s="24"/>
      <c r="G5871" s="27" t="s">
        <v>34</v>
      </c>
    </row>
    <row r="5872" spans="3:7" x14ac:dyDescent="0.25">
      <c r="C5872" s="26" t="s">
        <v>2394</v>
      </c>
      <c r="D5872" s="27">
        <v>1582</v>
      </c>
      <c r="E5872" s="24"/>
      <c r="F5872" s="24"/>
      <c r="G5872" s="27" t="s">
        <v>36</v>
      </c>
    </row>
    <row r="5873" spans="3:7" x14ac:dyDescent="0.25">
      <c r="C5873" s="26" t="s">
        <v>2393</v>
      </c>
      <c r="D5873" s="27">
        <v>1602</v>
      </c>
      <c r="E5873" s="24"/>
      <c r="F5873" s="24"/>
      <c r="G5873" s="27" t="s">
        <v>36</v>
      </c>
    </row>
    <row r="5874" spans="3:7" x14ac:dyDescent="0.25">
      <c r="C5874" s="26" t="s">
        <v>2392</v>
      </c>
      <c r="D5874" s="27">
        <v>2247</v>
      </c>
      <c r="E5874" s="24"/>
      <c r="F5874" s="24"/>
      <c r="G5874" s="27" t="s">
        <v>34</v>
      </c>
    </row>
    <row r="5875" spans="3:7" x14ac:dyDescent="0.25">
      <c r="C5875" s="26" t="s">
        <v>2391</v>
      </c>
      <c r="D5875" s="27">
        <v>638</v>
      </c>
      <c r="E5875" s="24"/>
      <c r="F5875" s="24"/>
      <c r="G5875" s="27" t="s">
        <v>38</v>
      </c>
    </row>
    <row r="5876" spans="3:7" x14ac:dyDescent="0.25">
      <c r="C5876" s="26" t="s">
        <v>2390</v>
      </c>
      <c r="D5876" s="27">
        <v>2560</v>
      </c>
      <c r="E5876" s="24"/>
      <c r="F5876" s="24"/>
      <c r="G5876" s="27" t="s">
        <v>34</v>
      </c>
    </row>
    <row r="5877" spans="3:7" x14ac:dyDescent="0.25">
      <c r="C5877" s="26" t="s">
        <v>2389</v>
      </c>
      <c r="D5877" s="27">
        <v>1346</v>
      </c>
      <c r="E5877" s="24"/>
      <c r="F5877" s="24"/>
      <c r="G5877" s="27" t="s">
        <v>35</v>
      </c>
    </row>
    <row r="5878" spans="3:7" x14ac:dyDescent="0.25">
      <c r="C5878" s="26" t="s">
        <v>2388</v>
      </c>
      <c r="D5878" s="27">
        <v>2255</v>
      </c>
      <c r="E5878" s="24"/>
      <c r="F5878" s="24"/>
      <c r="G5878" s="27" t="s">
        <v>34</v>
      </c>
    </row>
    <row r="5879" spans="3:7" x14ac:dyDescent="0.25">
      <c r="C5879" s="26" t="s">
        <v>2387</v>
      </c>
      <c r="D5879" s="27">
        <v>1883</v>
      </c>
      <c r="E5879" s="24"/>
      <c r="F5879" s="24"/>
      <c r="G5879" s="27" t="s">
        <v>36</v>
      </c>
    </row>
    <row r="5880" spans="3:7" x14ac:dyDescent="0.25">
      <c r="C5880" s="26" t="s">
        <v>2386</v>
      </c>
      <c r="D5880" s="27">
        <v>2055</v>
      </c>
      <c r="E5880" s="24"/>
      <c r="F5880" s="24"/>
      <c r="G5880" s="27" t="s">
        <v>36</v>
      </c>
    </row>
    <row r="5881" spans="3:7" x14ac:dyDescent="0.25">
      <c r="C5881" s="26" t="s">
        <v>2385</v>
      </c>
      <c r="D5881" s="27">
        <v>2087</v>
      </c>
      <c r="E5881" s="24"/>
      <c r="F5881" s="24"/>
      <c r="G5881" s="27" t="s">
        <v>36</v>
      </c>
    </row>
    <row r="5882" spans="3:7" x14ac:dyDescent="0.25">
      <c r="C5882" s="26" t="s">
        <v>2384</v>
      </c>
      <c r="D5882" s="27">
        <v>2196</v>
      </c>
      <c r="E5882" s="24"/>
      <c r="F5882" s="24"/>
      <c r="G5882" s="27" t="s">
        <v>34</v>
      </c>
    </row>
    <row r="5883" spans="3:7" x14ac:dyDescent="0.25">
      <c r="C5883" s="26" t="s">
        <v>2383</v>
      </c>
      <c r="D5883" s="27">
        <v>1457</v>
      </c>
      <c r="E5883" s="24"/>
      <c r="F5883" s="24"/>
      <c r="G5883" s="27" t="s">
        <v>36</v>
      </c>
    </row>
    <row r="5884" spans="3:7" x14ac:dyDescent="0.25">
      <c r="C5884" s="26" t="s">
        <v>2382</v>
      </c>
      <c r="D5884" s="27">
        <v>1248</v>
      </c>
      <c r="E5884" s="24"/>
      <c r="F5884" s="24"/>
      <c r="G5884" s="27" t="s">
        <v>35</v>
      </c>
    </row>
    <row r="5885" spans="3:7" x14ac:dyDescent="0.25">
      <c r="C5885" s="26" t="s">
        <v>2381</v>
      </c>
      <c r="D5885" s="27">
        <v>1135</v>
      </c>
      <c r="E5885" s="24"/>
      <c r="F5885" s="24"/>
      <c r="G5885" s="27" t="s">
        <v>35</v>
      </c>
    </row>
    <row r="5886" spans="3:7" x14ac:dyDescent="0.25">
      <c r="C5886" s="26" t="s">
        <v>2380</v>
      </c>
      <c r="D5886" s="27">
        <v>3218</v>
      </c>
      <c r="E5886" s="24"/>
      <c r="F5886" s="24"/>
      <c r="G5886" s="27" t="s">
        <v>37</v>
      </c>
    </row>
    <row r="5887" spans="3:7" x14ac:dyDescent="0.25">
      <c r="C5887" s="26" t="s">
        <v>2379</v>
      </c>
      <c r="D5887" s="27">
        <v>1407</v>
      </c>
      <c r="E5887" s="24"/>
      <c r="F5887" s="24"/>
      <c r="G5887" s="27" t="s">
        <v>36</v>
      </c>
    </row>
    <row r="5888" spans="3:7" x14ac:dyDescent="0.25">
      <c r="C5888" s="26" t="s">
        <v>2378</v>
      </c>
      <c r="D5888" s="27">
        <v>1879</v>
      </c>
      <c r="E5888" s="24"/>
      <c r="F5888" s="24"/>
      <c r="G5888" s="27" t="s">
        <v>36</v>
      </c>
    </row>
    <row r="5889" spans="3:7" x14ac:dyDescent="0.25">
      <c r="C5889" s="26" t="s">
        <v>2377</v>
      </c>
      <c r="D5889" s="27">
        <v>1589</v>
      </c>
      <c r="E5889" s="24"/>
      <c r="F5889" s="24"/>
      <c r="G5889" s="27" t="s">
        <v>36</v>
      </c>
    </row>
    <row r="5890" spans="3:7" x14ac:dyDescent="0.25">
      <c r="C5890" s="26" t="s">
        <v>2376</v>
      </c>
      <c r="D5890" s="27">
        <v>1766</v>
      </c>
      <c r="E5890" s="24"/>
      <c r="F5890" s="24"/>
      <c r="G5890" s="27" t="s">
        <v>36</v>
      </c>
    </row>
    <row r="5891" spans="3:7" x14ac:dyDescent="0.25">
      <c r="C5891" s="26" t="s">
        <v>2375</v>
      </c>
      <c r="D5891" s="27">
        <v>2384</v>
      </c>
      <c r="E5891" s="24"/>
      <c r="F5891" s="24"/>
      <c r="G5891" s="27" t="s">
        <v>34</v>
      </c>
    </row>
    <row r="5892" spans="3:7" x14ac:dyDescent="0.25">
      <c r="C5892" s="26" t="s">
        <v>2374</v>
      </c>
      <c r="D5892" s="27">
        <v>3151</v>
      </c>
      <c r="E5892" s="24"/>
      <c r="F5892" s="24"/>
      <c r="G5892" s="27" t="s">
        <v>37</v>
      </c>
    </row>
    <row r="5893" spans="3:7" x14ac:dyDescent="0.25">
      <c r="C5893" s="26" t="s">
        <v>2373</v>
      </c>
      <c r="D5893" s="27">
        <v>2353</v>
      </c>
      <c r="E5893" s="24"/>
      <c r="F5893" s="24"/>
      <c r="G5893" s="27" t="s">
        <v>34</v>
      </c>
    </row>
    <row r="5894" spans="3:7" x14ac:dyDescent="0.25">
      <c r="C5894" s="26" t="s">
        <v>2372</v>
      </c>
      <c r="D5894" s="27">
        <v>2181</v>
      </c>
      <c r="E5894" s="24"/>
      <c r="F5894" s="24"/>
      <c r="G5894" s="27" t="s">
        <v>34</v>
      </c>
    </row>
    <row r="5895" spans="3:7" x14ac:dyDescent="0.25">
      <c r="C5895" s="26" t="s">
        <v>2371</v>
      </c>
      <c r="D5895" s="27">
        <v>1174</v>
      </c>
      <c r="E5895" s="24"/>
      <c r="F5895" s="24"/>
      <c r="G5895" s="27" t="s">
        <v>35</v>
      </c>
    </row>
    <row r="5896" spans="3:7" x14ac:dyDescent="0.25">
      <c r="C5896" s="26" t="s">
        <v>2370</v>
      </c>
      <c r="D5896" s="27">
        <v>3120</v>
      </c>
      <c r="E5896" s="24"/>
      <c r="F5896" s="24"/>
      <c r="G5896" s="27" t="s">
        <v>37</v>
      </c>
    </row>
    <row r="5897" spans="3:7" x14ac:dyDescent="0.25">
      <c r="C5897" s="26" t="s">
        <v>2369</v>
      </c>
      <c r="D5897" s="27">
        <v>2594</v>
      </c>
      <c r="E5897" s="24"/>
      <c r="F5897" s="24"/>
      <c r="G5897" s="27" t="s">
        <v>34</v>
      </c>
    </row>
    <row r="5898" spans="3:7" x14ac:dyDescent="0.25">
      <c r="C5898" s="26" t="s">
        <v>2368</v>
      </c>
      <c r="D5898" s="27">
        <v>3116</v>
      </c>
      <c r="E5898" s="24"/>
      <c r="F5898" s="24"/>
      <c r="G5898" s="27" t="s">
        <v>37</v>
      </c>
    </row>
    <row r="5899" spans="3:7" x14ac:dyDescent="0.25">
      <c r="C5899" s="26" t="s">
        <v>2367</v>
      </c>
      <c r="D5899" s="27">
        <v>2202</v>
      </c>
      <c r="E5899" s="24"/>
      <c r="F5899" s="24"/>
      <c r="G5899" s="27" t="s">
        <v>34</v>
      </c>
    </row>
    <row r="5900" spans="3:7" x14ac:dyDescent="0.25">
      <c r="C5900" s="26" t="s">
        <v>2366</v>
      </c>
      <c r="D5900" s="27">
        <v>793</v>
      </c>
      <c r="E5900" s="24"/>
      <c r="F5900" s="24"/>
      <c r="G5900" s="27" t="s">
        <v>38</v>
      </c>
    </row>
    <row r="5901" spans="3:7" x14ac:dyDescent="0.25">
      <c r="C5901" s="26" t="s">
        <v>2365</v>
      </c>
      <c r="D5901" s="27">
        <v>2015</v>
      </c>
      <c r="E5901" s="24"/>
      <c r="F5901" s="24"/>
      <c r="G5901" s="27" t="s">
        <v>36</v>
      </c>
    </row>
    <row r="5902" spans="3:7" x14ac:dyDescent="0.25">
      <c r="C5902" s="26" t="s">
        <v>2364</v>
      </c>
      <c r="D5902" s="27">
        <v>2055</v>
      </c>
      <c r="E5902" s="24"/>
      <c r="F5902" s="24"/>
      <c r="G5902" s="27" t="s">
        <v>36</v>
      </c>
    </row>
    <row r="5903" spans="3:7" x14ac:dyDescent="0.25">
      <c r="C5903" s="26" t="s">
        <v>2363</v>
      </c>
      <c r="D5903" s="27">
        <v>2654</v>
      </c>
      <c r="E5903" s="24"/>
      <c r="F5903" s="24"/>
      <c r="G5903" s="27" t="s">
        <v>34</v>
      </c>
    </row>
    <row r="5904" spans="3:7" x14ac:dyDescent="0.25">
      <c r="C5904" s="26" t="s">
        <v>2362</v>
      </c>
      <c r="D5904" s="27">
        <v>1934</v>
      </c>
      <c r="E5904" s="24"/>
      <c r="F5904" s="24"/>
      <c r="G5904" s="27" t="s">
        <v>36</v>
      </c>
    </row>
    <row r="5905" spans="3:7" x14ac:dyDescent="0.25">
      <c r="C5905" s="26" t="s">
        <v>2361</v>
      </c>
      <c r="D5905" s="27">
        <v>1972</v>
      </c>
      <c r="E5905" s="24"/>
      <c r="F5905" s="24"/>
      <c r="G5905" s="27" t="s">
        <v>36</v>
      </c>
    </row>
    <row r="5906" spans="3:7" x14ac:dyDescent="0.25">
      <c r="C5906" s="26" t="s">
        <v>2360</v>
      </c>
      <c r="D5906" s="27">
        <v>2784</v>
      </c>
      <c r="E5906" s="24"/>
      <c r="F5906" s="24"/>
      <c r="G5906" s="27" t="s">
        <v>34</v>
      </c>
    </row>
    <row r="5907" spans="3:7" x14ac:dyDescent="0.25">
      <c r="C5907" s="26" t="s">
        <v>2359</v>
      </c>
      <c r="D5907" s="27">
        <v>1606</v>
      </c>
      <c r="E5907" s="24"/>
      <c r="F5907" s="24"/>
      <c r="G5907" s="27" t="s">
        <v>36</v>
      </c>
    </row>
    <row r="5908" spans="3:7" x14ac:dyDescent="0.25">
      <c r="C5908" s="26" t="s">
        <v>2358</v>
      </c>
      <c r="D5908" s="27">
        <v>2837</v>
      </c>
      <c r="E5908" s="24"/>
      <c r="F5908" s="24"/>
      <c r="G5908" s="27" t="s">
        <v>34</v>
      </c>
    </row>
    <row r="5909" spans="3:7" x14ac:dyDescent="0.25">
      <c r="C5909" s="26" t="s">
        <v>2357</v>
      </c>
      <c r="D5909" s="27">
        <v>2263</v>
      </c>
      <c r="E5909" s="24"/>
      <c r="F5909" s="24"/>
      <c r="G5909" s="27" t="s">
        <v>34</v>
      </c>
    </row>
    <row r="5910" spans="3:7" x14ac:dyDescent="0.25">
      <c r="C5910" s="26" t="s">
        <v>2356</v>
      </c>
      <c r="D5910" s="27">
        <v>2498</v>
      </c>
      <c r="E5910" s="24"/>
      <c r="F5910" s="24"/>
      <c r="G5910" s="27" t="s">
        <v>34</v>
      </c>
    </row>
    <row r="5911" spans="3:7" x14ac:dyDescent="0.25">
      <c r="C5911" s="26" t="s">
        <v>2355</v>
      </c>
      <c r="D5911" s="27">
        <v>2557</v>
      </c>
      <c r="E5911" s="24"/>
      <c r="F5911" s="24"/>
      <c r="G5911" s="27" t="s">
        <v>34</v>
      </c>
    </row>
    <row r="5912" spans="3:7" x14ac:dyDescent="0.25">
      <c r="C5912" s="26" t="s">
        <v>2354</v>
      </c>
      <c r="D5912" s="27">
        <v>2607</v>
      </c>
      <c r="E5912" s="24"/>
      <c r="F5912" s="24"/>
      <c r="G5912" s="27" t="s">
        <v>34</v>
      </c>
    </row>
    <row r="5913" spans="3:7" x14ac:dyDescent="0.25">
      <c r="C5913" s="26" t="s">
        <v>2353</v>
      </c>
      <c r="D5913" s="27">
        <v>3071</v>
      </c>
      <c r="E5913" s="24"/>
      <c r="F5913" s="24"/>
      <c r="G5913" s="27" t="s">
        <v>37</v>
      </c>
    </row>
    <row r="5914" spans="3:7" x14ac:dyDescent="0.25">
      <c r="C5914" s="26" t="s">
        <v>2352</v>
      </c>
      <c r="D5914" s="27">
        <v>2981</v>
      </c>
      <c r="E5914" s="24"/>
      <c r="F5914" s="24"/>
      <c r="G5914" s="27" t="s">
        <v>34</v>
      </c>
    </row>
    <row r="5915" spans="3:7" x14ac:dyDescent="0.25">
      <c r="C5915" s="26" t="s">
        <v>2351</v>
      </c>
      <c r="D5915" s="27">
        <v>3832</v>
      </c>
      <c r="E5915" s="24"/>
      <c r="F5915" s="24"/>
      <c r="G5915" s="27" t="s">
        <v>37</v>
      </c>
    </row>
    <row r="5916" spans="3:7" x14ac:dyDescent="0.25">
      <c r="C5916" s="26" t="s">
        <v>2350</v>
      </c>
      <c r="D5916" s="27">
        <v>2446</v>
      </c>
      <c r="E5916" s="24"/>
      <c r="F5916" s="24"/>
      <c r="G5916" s="27" t="s">
        <v>34</v>
      </c>
    </row>
    <row r="5917" spans="3:7" x14ac:dyDescent="0.25">
      <c r="C5917" s="26" t="s">
        <v>2349</v>
      </c>
      <c r="D5917" s="27">
        <v>2689</v>
      </c>
      <c r="E5917" s="24"/>
      <c r="F5917" s="24"/>
      <c r="G5917" s="27" t="s">
        <v>34</v>
      </c>
    </row>
    <row r="5918" spans="3:7" x14ac:dyDescent="0.25">
      <c r="C5918" s="26" t="s">
        <v>2348</v>
      </c>
      <c r="D5918" s="27">
        <v>1353</v>
      </c>
      <c r="E5918" s="24"/>
      <c r="F5918" s="24"/>
      <c r="G5918" s="27" t="s">
        <v>35</v>
      </c>
    </row>
    <row r="5919" spans="3:7" x14ac:dyDescent="0.25">
      <c r="C5919" s="26" t="s">
        <v>2347</v>
      </c>
      <c r="D5919" s="27">
        <v>929</v>
      </c>
      <c r="E5919" s="24"/>
      <c r="F5919" s="24"/>
      <c r="G5919" s="27" t="s">
        <v>35</v>
      </c>
    </row>
    <row r="5920" spans="3:7" x14ac:dyDescent="0.25">
      <c r="C5920" s="26" t="s">
        <v>2346</v>
      </c>
      <c r="D5920" s="27">
        <v>2388</v>
      </c>
      <c r="E5920" s="24"/>
      <c r="F5920" s="24"/>
      <c r="G5920" s="27" t="s">
        <v>34</v>
      </c>
    </row>
    <row r="5921" spans="3:7" x14ac:dyDescent="0.25">
      <c r="C5921" s="26" t="s">
        <v>2345</v>
      </c>
      <c r="D5921" s="27">
        <v>2553</v>
      </c>
      <c r="E5921" s="24"/>
      <c r="F5921" s="24"/>
      <c r="G5921" s="27" t="s">
        <v>34</v>
      </c>
    </row>
    <row r="5922" spans="3:7" x14ac:dyDescent="0.25">
      <c r="C5922" s="26" t="s">
        <v>2344</v>
      </c>
      <c r="D5922" s="27">
        <v>1607</v>
      </c>
      <c r="E5922" s="24"/>
      <c r="F5922" s="24"/>
      <c r="G5922" s="27" t="s">
        <v>36</v>
      </c>
    </row>
    <row r="5923" spans="3:7" x14ac:dyDescent="0.25">
      <c r="C5923" s="26" t="s">
        <v>2343</v>
      </c>
      <c r="D5923" s="27">
        <v>2484</v>
      </c>
      <c r="E5923" s="24"/>
      <c r="F5923" s="24"/>
      <c r="G5923" s="27" t="s">
        <v>34</v>
      </c>
    </row>
    <row r="5924" spans="3:7" x14ac:dyDescent="0.25">
      <c r="C5924" s="26" t="s">
        <v>2342</v>
      </c>
      <c r="D5924" s="27">
        <v>1348</v>
      </c>
      <c r="E5924" s="24"/>
      <c r="F5924" s="24"/>
      <c r="G5924" s="27" t="s">
        <v>35</v>
      </c>
    </row>
    <row r="5925" spans="3:7" x14ac:dyDescent="0.25">
      <c r="C5925" s="26" t="s">
        <v>2341</v>
      </c>
      <c r="D5925" s="27">
        <v>1001</v>
      </c>
      <c r="E5925" s="24"/>
      <c r="F5925" s="24"/>
      <c r="G5925" s="27" t="s">
        <v>35</v>
      </c>
    </row>
    <row r="5926" spans="3:7" x14ac:dyDescent="0.25">
      <c r="C5926" s="26" t="s">
        <v>2340</v>
      </c>
      <c r="D5926" s="27">
        <v>2122</v>
      </c>
      <c r="E5926" s="24"/>
      <c r="F5926" s="24"/>
      <c r="G5926" s="27" t="s">
        <v>34</v>
      </c>
    </row>
    <row r="5927" spans="3:7" x14ac:dyDescent="0.25">
      <c r="C5927" s="26" t="s">
        <v>2339</v>
      </c>
      <c r="D5927" s="27">
        <v>2619</v>
      </c>
      <c r="E5927" s="24"/>
      <c r="F5927" s="24"/>
      <c r="G5927" s="27" t="s">
        <v>34</v>
      </c>
    </row>
    <row r="5928" spans="3:7" x14ac:dyDescent="0.25">
      <c r="C5928" s="26" t="s">
        <v>2338</v>
      </c>
      <c r="D5928" s="27">
        <v>2375</v>
      </c>
      <c r="E5928" s="24"/>
      <c r="F5928" s="24"/>
      <c r="G5928" s="27" t="s">
        <v>34</v>
      </c>
    </row>
    <row r="5929" spans="3:7" x14ac:dyDescent="0.25">
      <c r="C5929" s="26" t="s">
        <v>2337</v>
      </c>
      <c r="D5929" s="27">
        <v>3002</v>
      </c>
      <c r="E5929" s="24"/>
      <c r="F5929" s="24"/>
      <c r="G5929" s="27" t="s">
        <v>37</v>
      </c>
    </row>
    <row r="5930" spans="3:7" x14ac:dyDescent="0.25">
      <c r="C5930" s="26" t="s">
        <v>2336</v>
      </c>
      <c r="D5930" s="27">
        <v>2430</v>
      </c>
      <c r="E5930" s="24"/>
      <c r="F5930" s="24"/>
      <c r="G5930" s="27" t="s">
        <v>34</v>
      </c>
    </row>
    <row r="5931" spans="3:7" x14ac:dyDescent="0.25">
      <c r="C5931" s="26" t="s">
        <v>2335</v>
      </c>
      <c r="D5931" s="27">
        <v>2449</v>
      </c>
      <c r="E5931" s="24"/>
      <c r="F5931" s="24"/>
      <c r="G5931" s="27" t="s">
        <v>34</v>
      </c>
    </row>
    <row r="5932" spans="3:7" x14ac:dyDescent="0.25">
      <c r="C5932" s="26" t="s">
        <v>2334</v>
      </c>
      <c r="D5932" s="27">
        <v>3327</v>
      </c>
      <c r="E5932" s="24"/>
      <c r="F5932" s="24"/>
      <c r="G5932" s="27" t="s">
        <v>37</v>
      </c>
    </row>
    <row r="5933" spans="3:7" x14ac:dyDescent="0.25">
      <c r="C5933" s="26" t="s">
        <v>2333</v>
      </c>
      <c r="D5933" s="27">
        <v>2868</v>
      </c>
      <c r="E5933" s="24"/>
      <c r="F5933" s="24">
        <v>0</v>
      </c>
      <c r="G5933" s="27" t="s">
        <v>34</v>
      </c>
    </row>
    <row r="5934" spans="3:7" x14ac:dyDescent="0.25">
      <c r="C5934" s="26" t="s">
        <v>2332</v>
      </c>
      <c r="D5934" s="27">
        <v>2432</v>
      </c>
      <c r="E5934" s="24"/>
      <c r="F5934" s="24"/>
      <c r="G5934" s="27" t="s">
        <v>34</v>
      </c>
    </row>
    <row r="5935" spans="3:7" x14ac:dyDescent="0.25">
      <c r="C5935" s="26" t="s">
        <v>2331</v>
      </c>
      <c r="D5935" s="27">
        <v>1415</v>
      </c>
      <c r="E5935" s="24"/>
      <c r="F5935" s="24"/>
      <c r="G5935" s="27" t="s">
        <v>36</v>
      </c>
    </row>
    <row r="5936" spans="3:7" x14ac:dyDescent="0.25">
      <c r="C5936" s="26" t="s">
        <v>2330</v>
      </c>
      <c r="D5936" s="27">
        <v>2083</v>
      </c>
      <c r="E5936" s="24"/>
      <c r="F5936" s="24"/>
      <c r="G5936" s="27" t="s">
        <v>36</v>
      </c>
    </row>
    <row r="5937" spans="3:7" x14ac:dyDescent="0.25">
      <c r="C5937" s="26" t="s">
        <v>2329</v>
      </c>
      <c r="D5937" s="27">
        <v>2509</v>
      </c>
      <c r="E5937" s="24"/>
      <c r="F5937" s="24"/>
      <c r="G5937" s="27" t="s">
        <v>34</v>
      </c>
    </row>
    <row r="5938" spans="3:7" x14ac:dyDescent="0.25">
      <c r="C5938" s="26" t="s">
        <v>2328</v>
      </c>
      <c r="D5938" s="27">
        <v>3265</v>
      </c>
      <c r="E5938" s="24"/>
      <c r="F5938" s="24"/>
      <c r="G5938" s="27" t="s">
        <v>37</v>
      </c>
    </row>
    <row r="5939" spans="3:7" x14ac:dyDescent="0.25">
      <c r="C5939" s="26" t="s">
        <v>2327</v>
      </c>
      <c r="D5939" s="27">
        <v>3534</v>
      </c>
      <c r="E5939" s="24"/>
      <c r="F5939" s="24"/>
      <c r="G5939" s="27" t="s">
        <v>37</v>
      </c>
    </row>
    <row r="5940" spans="3:7" x14ac:dyDescent="0.25">
      <c r="C5940" s="26" t="s">
        <v>2326</v>
      </c>
      <c r="D5940" s="27">
        <v>1423</v>
      </c>
      <c r="E5940" s="24"/>
      <c r="F5940" s="24"/>
      <c r="G5940" s="27" t="s">
        <v>36</v>
      </c>
    </row>
    <row r="5941" spans="3:7" x14ac:dyDescent="0.25">
      <c r="C5941" s="26" t="s">
        <v>2325</v>
      </c>
      <c r="D5941" s="27">
        <v>2320</v>
      </c>
      <c r="E5941" s="24"/>
      <c r="F5941" s="24"/>
      <c r="G5941" s="27" t="s">
        <v>34</v>
      </c>
    </row>
    <row r="5942" spans="3:7" x14ac:dyDescent="0.25">
      <c r="C5942" s="26" t="s">
        <v>2324</v>
      </c>
      <c r="D5942" s="27">
        <v>2762</v>
      </c>
      <c r="E5942" s="24"/>
      <c r="F5942" s="24"/>
      <c r="G5942" s="27" t="s">
        <v>34</v>
      </c>
    </row>
    <row r="5943" spans="3:7" x14ac:dyDescent="0.25">
      <c r="C5943" s="26" t="s">
        <v>2323</v>
      </c>
      <c r="D5943" s="27">
        <v>2478</v>
      </c>
      <c r="E5943" s="24"/>
      <c r="F5943" s="24"/>
      <c r="G5943" s="27" t="s">
        <v>34</v>
      </c>
    </row>
    <row r="5944" spans="3:7" x14ac:dyDescent="0.25">
      <c r="C5944" s="26" t="s">
        <v>2322</v>
      </c>
      <c r="D5944" s="27">
        <v>2251</v>
      </c>
      <c r="E5944" s="24"/>
      <c r="F5944" s="24"/>
      <c r="G5944" s="27" t="s">
        <v>34</v>
      </c>
    </row>
    <row r="5945" spans="3:7" x14ac:dyDescent="0.25">
      <c r="C5945" s="26" t="s">
        <v>2321</v>
      </c>
      <c r="D5945" s="27">
        <v>2241</v>
      </c>
      <c r="E5945" s="24"/>
      <c r="F5945" s="24"/>
      <c r="G5945" s="27" t="s">
        <v>34</v>
      </c>
    </row>
    <row r="5946" spans="3:7" x14ac:dyDescent="0.25">
      <c r="C5946" s="26" t="s">
        <v>2320</v>
      </c>
      <c r="D5946" s="27">
        <v>1552</v>
      </c>
      <c r="E5946" s="24"/>
      <c r="F5946" s="24"/>
      <c r="G5946" s="27" t="s">
        <v>36</v>
      </c>
    </row>
    <row r="5947" spans="3:7" x14ac:dyDescent="0.25">
      <c r="C5947" s="26" t="s">
        <v>2319</v>
      </c>
      <c r="D5947" s="27">
        <v>3890</v>
      </c>
      <c r="E5947" s="24"/>
      <c r="F5947" s="24"/>
      <c r="G5947" s="27" t="s">
        <v>37</v>
      </c>
    </row>
    <row r="5948" spans="3:7" x14ac:dyDescent="0.25">
      <c r="C5948" s="26" t="s">
        <v>2318</v>
      </c>
      <c r="D5948" s="27">
        <v>2646</v>
      </c>
      <c r="E5948" s="24"/>
      <c r="F5948" s="24"/>
      <c r="G5948" s="27" t="s">
        <v>34</v>
      </c>
    </row>
    <row r="5949" spans="3:7" x14ac:dyDescent="0.25">
      <c r="C5949" s="26" t="s">
        <v>2317</v>
      </c>
      <c r="D5949" s="27">
        <v>1584</v>
      </c>
      <c r="E5949" s="24"/>
      <c r="F5949" s="24"/>
      <c r="G5949" s="27" t="s">
        <v>36</v>
      </c>
    </row>
    <row r="5950" spans="3:7" x14ac:dyDescent="0.25">
      <c r="C5950" s="26" t="s">
        <v>2316</v>
      </c>
      <c r="D5950" s="27">
        <v>2637</v>
      </c>
      <c r="E5950" s="24"/>
      <c r="F5950" s="24"/>
      <c r="G5950" s="27" t="s">
        <v>34</v>
      </c>
    </row>
    <row r="5951" spans="3:7" x14ac:dyDescent="0.25">
      <c r="C5951" s="26" t="s">
        <v>2315</v>
      </c>
      <c r="D5951" s="27">
        <v>2424</v>
      </c>
      <c r="E5951" s="24"/>
      <c r="F5951" s="24"/>
      <c r="G5951" s="27" t="s">
        <v>34</v>
      </c>
    </row>
    <row r="5952" spans="3:7" x14ac:dyDescent="0.25">
      <c r="C5952" s="26" t="s">
        <v>2314</v>
      </c>
      <c r="D5952" s="27">
        <v>2371</v>
      </c>
      <c r="E5952" s="24"/>
      <c r="F5952" s="24"/>
      <c r="G5952" s="27" t="s">
        <v>34</v>
      </c>
    </row>
    <row r="5953" spans="3:7" x14ac:dyDescent="0.25">
      <c r="C5953" s="26" t="s">
        <v>2313</v>
      </c>
      <c r="D5953" s="27">
        <v>2410</v>
      </c>
      <c r="E5953" s="24"/>
      <c r="F5953" s="24"/>
      <c r="G5953" s="27" t="s">
        <v>34</v>
      </c>
    </row>
    <row r="5954" spans="3:7" x14ac:dyDescent="0.25">
      <c r="C5954" s="26" t="s">
        <v>2312</v>
      </c>
      <c r="D5954" s="27">
        <v>2628</v>
      </c>
      <c r="E5954" s="24"/>
      <c r="F5954" s="24"/>
      <c r="G5954" s="27" t="s">
        <v>34</v>
      </c>
    </row>
    <row r="5955" spans="3:7" x14ac:dyDescent="0.25">
      <c r="C5955" s="26" t="s">
        <v>2311</v>
      </c>
      <c r="D5955" s="27">
        <v>3120</v>
      </c>
      <c r="E5955" s="24"/>
      <c r="F5955" s="24"/>
      <c r="G5955" s="27" t="s">
        <v>37</v>
      </c>
    </row>
    <row r="5956" spans="3:7" x14ac:dyDescent="0.25">
      <c r="C5956" s="26" t="s">
        <v>2310</v>
      </c>
      <c r="D5956" s="27">
        <v>2416</v>
      </c>
      <c r="E5956" s="24"/>
      <c r="F5956" s="24"/>
      <c r="G5956" s="27" t="s">
        <v>34</v>
      </c>
    </row>
    <row r="5957" spans="3:7" x14ac:dyDescent="0.25">
      <c r="C5957" s="26" t="s">
        <v>2309</v>
      </c>
      <c r="D5957" s="27">
        <v>2255</v>
      </c>
      <c r="E5957" s="24"/>
      <c r="F5957" s="24"/>
      <c r="G5957" s="27" t="s">
        <v>34</v>
      </c>
    </row>
    <row r="5958" spans="3:7" x14ac:dyDescent="0.25">
      <c r="C5958" s="26" t="s">
        <v>2308</v>
      </c>
      <c r="D5958" s="27">
        <v>3601</v>
      </c>
      <c r="E5958" s="24"/>
      <c r="F5958" s="24"/>
      <c r="G5958" s="27" t="s">
        <v>37</v>
      </c>
    </row>
    <row r="5959" spans="3:7" x14ac:dyDescent="0.25">
      <c r="C5959" s="26" t="s">
        <v>2307</v>
      </c>
      <c r="D5959" s="27">
        <v>2404</v>
      </c>
      <c r="E5959" s="24"/>
      <c r="F5959" s="24"/>
      <c r="G5959" s="27" t="s">
        <v>34</v>
      </c>
    </row>
    <row r="5960" spans="3:7" x14ac:dyDescent="0.25">
      <c r="C5960" s="26" t="s">
        <v>2306</v>
      </c>
      <c r="D5960" s="27">
        <v>2203</v>
      </c>
      <c r="E5960" s="24"/>
      <c r="F5960" s="24"/>
      <c r="G5960" s="27" t="s">
        <v>34</v>
      </c>
    </row>
    <row r="5961" spans="3:7" x14ac:dyDescent="0.25">
      <c r="C5961" s="26" t="s">
        <v>2305</v>
      </c>
      <c r="D5961" s="27">
        <v>2335</v>
      </c>
      <c r="E5961" s="24"/>
      <c r="F5961" s="24"/>
      <c r="G5961" s="27" t="s">
        <v>34</v>
      </c>
    </row>
    <row r="5962" spans="3:7" x14ac:dyDescent="0.25">
      <c r="C5962" s="26" t="s">
        <v>2304</v>
      </c>
      <c r="D5962" s="27">
        <v>2641</v>
      </c>
      <c r="E5962" s="24"/>
      <c r="F5962" s="24"/>
      <c r="G5962" s="27" t="s">
        <v>34</v>
      </c>
    </row>
    <row r="5963" spans="3:7" x14ac:dyDescent="0.25">
      <c r="C5963" s="26" t="s">
        <v>2303</v>
      </c>
      <c r="D5963" s="27">
        <v>2441</v>
      </c>
      <c r="E5963" s="24"/>
      <c r="F5963" s="24"/>
      <c r="G5963" s="27" t="s">
        <v>34</v>
      </c>
    </row>
    <row r="5964" spans="3:7" x14ac:dyDescent="0.25">
      <c r="C5964" s="26" t="s">
        <v>2302</v>
      </c>
      <c r="D5964" s="27">
        <v>3716</v>
      </c>
      <c r="E5964" s="24"/>
      <c r="F5964" s="24"/>
      <c r="G5964" s="27" t="s">
        <v>37</v>
      </c>
    </row>
    <row r="5965" spans="3:7" x14ac:dyDescent="0.25">
      <c r="C5965" s="26" t="s">
        <v>2301</v>
      </c>
      <c r="D5965" s="27">
        <v>2273</v>
      </c>
      <c r="E5965" s="24"/>
      <c r="F5965" s="24"/>
      <c r="G5965" s="27" t="s">
        <v>34</v>
      </c>
    </row>
    <row r="5966" spans="3:7" x14ac:dyDescent="0.25">
      <c r="C5966" s="26" t="s">
        <v>2300</v>
      </c>
      <c r="D5966" s="27">
        <v>3500</v>
      </c>
      <c r="E5966" s="24"/>
      <c r="F5966" s="24"/>
      <c r="G5966" s="27" t="s">
        <v>37</v>
      </c>
    </row>
    <row r="5967" spans="3:7" x14ac:dyDescent="0.25">
      <c r="C5967" s="26" t="s">
        <v>2299</v>
      </c>
      <c r="D5967" s="27">
        <v>2388</v>
      </c>
      <c r="E5967" s="24"/>
      <c r="F5967" s="24"/>
      <c r="G5967" s="27" t="s">
        <v>34</v>
      </c>
    </row>
    <row r="5968" spans="3:7" x14ac:dyDescent="0.25">
      <c r="C5968" s="26" t="s">
        <v>2298</v>
      </c>
      <c r="D5968" s="27">
        <v>2558</v>
      </c>
      <c r="E5968" s="24"/>
      <c r="F5968" s="24"/>
      <c r="G5968" s="27" t="s">
        <v>34</v>
      </c>
    </row>
    <row r="5969" spans="3:7" x14ac:dyDescent="0.25">
      <c r="C5969" s="26" t="s">
        <v>2297</v>
      </c>
      <c r="D5969" s="27">
        <v>3282</v>
      </c>
      <c r="E5969" s="24"/>
      <c r="F5969" s="24"/>
      <c r="G5969" s="27" t="s">
        <v>37</v>
      </c>
    </row>
    <row r="5970" spans="3:7" x14ac:dyDescent="0.25">
      <c r="C5970" s="26" t="s">
        <v>2296</v>
      </c>
      <c r="D5970" s="27">
        <v>3704</v>
      </c>
      <c r="E5970" s="24"/>
      <c r="F5970" s="24"/>
      <c r="G5970" s="27" t="s">
        <v>37</v>
      </c>
    </row>
    <row r="5971" spans="3:7" x14ac:dyDescent="0.25">
      <c r="C5971" s="26" t="s">
        <v>2295</v>
      </c>
      <c r="D5971" s="27">
        <v>3821</v>
      </c>
      <c r="E5971" s="24"/>
      <c r="F5971" s="24"/>
      <c r="G5971" s="27" t="s">
        <v>37</v>
      </c>
    </row>
    <row r="5972" spans="3:7" x14ac:dyDescent="0.25">
      <c r="C5972" s="26" t="s">
        <v>2294</v>
      </c>
      <c r="D5972" s="27">
        <v>2670</v>
      </c>
      <c r="E5972" s="24"/>
      <c r="F5972" s="24"/>
      <c r="G5972" s="27" t="s">
        <v>34</v>
      </c>
    </row>
    <row r="5973" spans="3:7" x14ac:dyDescent="0.25">
      <c r="C5973" s="26" t="s">
        <v>2293</v>
      </c>
      <c r="D5973" s="27">
        <v>2771</v>
      </c>
      <c r="E5973" s="24"/>
      <c r="F5973" s="24"/>
      <c r="G5973" s="27" t="s">
        <v>34</v>
      </c>
    </row>
    <row r="5974" spans="3:7" x14ac:dyDescent="0.25">
      <c r="C5974" s="26" t="s">
        <v>2292</v>
      </c>
      <c r="D5974" s="27">
        <v>3837</v>
      </c>
      <c r="E5974" s="24"/>
      <c r="F5974" s="24"/>
      <c r="G5974" s="27" t="s">
        <v>37</v>
      </c>
    </row>
    <row r="5975" spans="3:7" x14ac:dyDescent="0.25">
      <c r="C5975" s="26" t="s">
        <v>2291</v>
      </c>
      <c r="D5975" s="27">
        <v>4082</v>
      </c>
      <c r="E5975" s="24"/>
      <c r="F5975" s="24"/>
      <c r="G5975" s="27" t="s">
        <v>37</v>
      </c>
    </row>
    <row r="5976" spans="3:7" x14ac:dyDescent="0.25">
      <c r="C5976" s="26" t="s">
        <v>2290</v>
      </c>
      <c r="D5976" s="27">
        <v>2704</v>
      </c>
      <c r="E5976" s="24"/>
      <c r="F5976" s="24"/>
      <c r="G5976" s="27" t="s">
        <v>34</v>
      </c>
    </row>
    <row r="5977" spans="3:7" x14ac:dyDescent="0.25">
      <c r="C5977" s="26" t="s">
        <v>2289</v>
      </c>
      <c r="D5977" s="27">
        <v>3804</v>
      </c>
      <c r="E5977" s="24"/>
      <c r="F5977" s="24"/>
      <c r="G5977" s="27" t="s">
        <v>37</v>
      </c>
    </row>
    <row r="5978" spans="3:7" x14ac:dyDescent="0.25">
      <c r="C5978" s="26" t="s">
        <v>2288</v>
      </c>
      <c r="D5978" s="27">
        <v>2419</v>
      </c>
      <c r="E5978" s="24"/>
      <c r="F5978" s="24"/>
      <c r="G5978" s="27" t="s">
        <v>34</v>
      </c>
    </row>
    <row r="5979" spans="3:7" x14ac:dyDescent="0.25">
      <c r="C5979" s="26" t="s">
        <v>2287</v>
      </c>
      <c r="D5979" s="27">
        <v>823</v>
      </c>
      <c r="E5979" s="24"/>
      <c r="F5979" s="24"/>
      <c r="G5979" s="27" t="s">
        <v>38</v>
      </c>
    </row>
    <row r="5980" spans="3:7" x14ac:dyDescent="0.25">
      <c r="C5980" s="26" t="s">
        <v>2286</v>
      </c>
      <c r="D5980" s="27">
        <v>2680</v>
      </c>
      <c r="E5980" s="24"/>
      <c r="F5980" s="24"/>
      <c r="G5980" s="27" t="s">
        <v>34</v>
      </c>
    </row>
    <row r="5981" spans="3:7" x14ac:dyDescent="0.25">
      <c r="C5981" s="26" t="s">
        <v>2285</v>
      </c>
      <c r="D5981" s="27">
        <v>2435</v>
      </c>
      <c r="E5981" s="24"/>
      <c r="F5981" s="24"/>
      <c r="G5981" s="27" t="s">
        <v>34</v>
      </c>
    </row>
    <row r="5982" spans="3:7" x14ac:dyDescent="0.25">
      <c r="C5982" s="26" t="s">
        <v>2284</v>
      </c>
      <c r="D5982" s="27">
        <v>3451</v>
      </c>
      <c r="E5982" s="24"/>
      <c r="F5982" s="24"/>
      <c r="G5982" s="27" t="s">
        <v>37</v>
      </c>
    </row>
    <row r="5983" spans="3:7" x14ac:dyDescent="0.25">
      <c r="C5983" s="26" t="s">
        <v>2283</v>
      </c>
      <c r="D5983" s="27">
        <v>1621</v>
      </c>
      <c r="E5983" s="24"/>
      <c r="F5983" s="24"/>
      <c r="G5983" s="27" t="s">
        <v>36</v>
      </c>
    </row>
    <row r="5984" spans="3:7" x14ac:dyDescent="0.25">
      <c r="C5984" s="26" t="s">
        <v>2282</v>
      </c>
      <c r="D5984" s="27">
        <v>1850</v>
      </c>
      <c r="E5984" s="24"/>
      <c r="F5984" s="24"/>
      <c r="G5984" s="27" t="s">
        <v>36</v>
      </c>
    </row>
    <row r="5985" spans="3:7" x14ac:dyDescent="0.25">
      <c r="C5985" s="26" t="s">
        <v>2281</v>
      </c>
      <c r="D5985" s="27">
        <v>1605</v>
      </c>
      <c r="E5985" s="24"/>
      <c r="F5985" s="24"/>
      <c r="G5985" s="27" t="s">
        <v>36</v>
      </c>
    </row>
    <row r="5986" spans="3:7" x14ac:dyDescent="0.25">
      <c r="C5986" s="26" t="s">
        <v>2280</v>
      </c>
      <c r="D5986" s="27">
        <v>2576</v>
      </c>
      <c r="E5986" s="24"/>
      <c r="F5986" s="24"/>
      <c r="G5986" s="27" t="s">
        <v>34</v>
      </c>
    </row>
    <row r="5987" spans="3:7" x14ac:dyDescent="0.25">
      <c r="C5987" s="26" t="s">
        <v>2279</v>
      </c>
      <c r="D5987" s="27">
        <v>1244</v>
      </c>
      <c r="E5987" s="24"/>
      <c r="F5987" s="24"/>
      <c r="G5987" s="27" t="s">
        <v>35</v>
      </c>
    </row>
    <row r="5988" spans="3:7" x14ac:dyDescent="0.25">
      <c r="C5988" s="26" t="s">
        <v>2278</v>
      </c>
      <c r="D5988" s="27">
        <v>1282</v>
      </c>
      <c r="E5988" s="24"/>
      <c r="F5988" s="24"/>
      <c r="G5988" s="27" t="s">
        <v>35</v>
      </c>
    </row>
    <row r="5989" spans="3:7" x14ac:dyDescent="0.25">
      <c r="C5989" s="26" t="s">
        <v>2277</v>
      </c>
      <c r="D5989" s="27">
        <v>2258</v>
      </c>
      <c r="E5989" s="24"/>
      <c r="F5989" s="24"/>
      <c r="G5989" s="27" t="s">
        <v>34</v>
      </c>
    </row>
    <row r="5990" spans="3:7" x14ac:dyDescent="0.25">
      <c r="C5990" s="26" t="s">
        <v>2276</v>
      </c>
      <c r="D5990" s="27">
        <v>1640</v>
      </c>
      <c r="E5990" s="24"/>
      <c r="F5990" s="24"/>
      <c r="G5990" s="27" t="s">
        <v>36</v>
      </c>
    </row>
    <row r="5991" spans="3:7" x14ac:dyDescent="0.25">
      <c r="C5991" s="26" t="s">
        <v>2275</v>
      </c>
      <c r="D5991" s="27">
        <v>2717</v>
      </c>
      <c r="E5991" s="24"/>
      <c r="F5991" s="24"/>
      <c r="G5991" s="27" t="s">
        <v>34</v>
      </c>
    </row>
    <row r="5992" spans="3:7" x14ac:dyDescent="0.25">
      <c r="C5992" s="26" t="s">
        <v>2274</v>
      </c>
      <c r="D5992" s="27">
        <v>2276</v>
      </c>
      <c r="E5992" s="24"/>
      <c r="F5992" s="24"/>
      <c r="G5992" s="27" t="s">
        <v>34</v>
      </c>
    </row>
    <row r="5993" spans="3:7" x14ac:dyDescent="0.25">
      <c r="C5993" s="26" t="s">
        <v>2273</v>
      </c>
      <c r="D5993" s="27">
        <v>954</v>
      </c>
      <c r="E5993" s="24"/>
      <c r="F5993" s="24"/>
      <c r="G5993" s="27" t="s">
        <v>35</v>
      </c>
    </row>
    <row r="5994" spans="3:7" x14ac:dyDescent="0.25">
      <c r="C5994" s="26" t="s">
        <v>2272</v>
      </c>
      <c r="D5994" s="27">
        <v>2123</v>
      </c>
      <c r="E5994" s="24"/>
      <c r="F5994" s="24"/>
      <c r="G5994" s="27" t="s">
        <v>34</v>
      </c>
    </row>
    <row r="5995" spans="3:7" x14ac:dyDescent="0.25">
      <c r="C5995" s="26" t="s">
        <v>2271</v>
      </c>
      <c r="D5995" s="27">
        <v>3361</v>
      </c>
      <c r="E5995" s="24"/>
      <c r="F5995" s="24"/>
      <c r="G5995" s="27" t="s">
        <v>37</v>
      </c>
    </row>
    <row r="5996" spans="3:7" x14ac:dyDescent="0.25">
      <c r="C5996" s="26" t="s">
        <v>2270</v>
      </c>
      <c r="D5996" s="27">
        <v>2978</v>
      </c>
      <c r="E5996" s="24"/>
      <c r="F5996" s="24"/>
      <c r="G5996" s="27" t="s">
        <v>34</v>
      </c>
    </row>
    <row r="5997" spans="3:7" x14ac:dyDescent="0.25">
      <c r="C5997" s="26" t="s">
        <v>2269</v>
      </c>
      <c r="D5997" s="27">
        <v>1146</v>
      </c>
      <c r="E5997" s="24"/>
      <c r="F5997" s="24"/>
      <c r="G5997" s="27" t="s">
        <v>35</v>
      </c>
    </row>
    <row r="5998" spans="3:7" x14ac:dyDescent="0.25">
      <c r="C5998" s="26" t="s">
        <v>2268</v>
      </c>
      <c r="D5998" s="27">
        <v>2366</v>
      </c>
      <c r="E5998" s="24"/>
      <c r="F5998" s="24"/>
      <c r="G5998" s="27" t="s">
        <v>34</v>
      </c>
    </row>
    <row r="5999" spans="3:7" x14ac:dyDescent="0.25">
      <c r="C5999" s="26" t="s">
        <v>2267</v>
      </c>
      <c r="D5999" s="27">
        <v>2497</v>
      </c>
      <c r="E5999" s="24"/>
      <c r="F5999" s="24"/>
      <c r="G5999" s="27" t="s">
        <v>34</v>
      </c>
    </row>
    <row r="6000" spans="3:7" x14ac:dyDescent="0.25">
      <c r="C6000" s="26" t="s">
        <v>2266</v>
      </c>
      <c r="D6000" s="27">
        <v>2952</v>
      </c>
      <c r="E6000" s="24"/>
      <c r="F6000" s="24"/>
      <c r="G6000" s="27" t="s">
        <v>34</v>
      </c>
    </row>
    <row r="6001" spans="3:7" x14ac:dyDescent="0.25">
      <c r="C6001" s="26" t="s">
        <v>2265</v>
      </c>
      <c r="D6001" s="27">
        <v>3049</v>
      </c>
      <c r="E6001" s="24"/>
      <c r="F6001" s="24"/>
      <c r="G6001" s="27" t="s">
        <v>37</v>
      </c>
    </row>
    <row r="6002" spans="3:7" x14ac:dyDescent="0.25">
      <c r="C6002" s="26" t="s">
        <v>2264</v>
      </c>
      <c r="D6002" s="27">
        <v>1939</v>
      </c>
      <c r="E6002" s="24"/>
      <c r="F6002" s="24"/>
      <c r="G6002" s="27" t="s">
        <v>36</v>
      </c>
    </row>
    <row r="6003" spans="3:7" x14ac:dyDescent="0.25">
      <c r="C6003" s="26" t="s">
        <v>2263</v>
      </c>
      <c r="D6003" s="27">
        <v>2102</v>
      </c>
      <c r="E6003" s="24"/>
      <c r="F6003" s="24"/>
      <c r="G6003" s="27" t="s">
        <v>34</v>
      </c>
    </row>
    <row r="6004" spans="3:7" x14ac:dyDescent="0.25">
      <c r="C6004" s="26" t="s">
        <v>2262</v>
      </c>
      <c r="D6004" s="27">
        <v>1766</v>
      </c>
      <c r="E6004" s="24"/>
      <c r="F6004" s="24"/>
      <c r="G6004" s="27" t="s">
        <v>36</v>
      </c>
    </row>
    <row r="6005" spans="3:7" x14ac:dyDescent="0.25">
      <c r="C6005" s="26" t="s">
        <v>2261</v>
      </c>
      <c r="D6005" s="27">
        <v>2113</v>
      </c>
      <c r="E6005" s="24"/>
      <c r="F6005" s="24"/>
      <c r="G6005" s="27" t="s">
        <v>34</v>
      </c>
    </row>
    <row r="6006" spans="3:7" x14ac:dyDescent="0.25">
      <c r="C6006" s="26" t="s">
        <v>2260</v>
      </c>
      <c r="D6006" s="27">
        <v>1925</v>
      </c>
      <c r="E6006" s="24"/>
      <c r="F6006" s="24"/>
      <c r="G6006" s="27" t="s">
        <v>36</v>
      </c>
    </row>
    <row r="6007" spans="3:7" x14ac:dyDescent="0.25">
      <c r="C6007" s="26" t="s">
        <v>2259</v>
      </c>
      <c r="D6007" s="27">
        <v>1688</v>
      </c>
      <c r="E6007" s="24"/>
      <c r="F6007" s="24"/>
      <c r="G6007" s="27" t="s">
        <v>36</v>
      </c>
    </row>
    <row r="6008" spans="3:7" x14ac:dyDescent="0.25">
      <c r="C6008" s="26" t="s">
        <v>2258</v>
      </c>
      <c r="D6008" s="27">
        <v>2720</v>
      </c>
      <c r="E6008" s="24"/>
      <c r="F6008" s="24"/>
      <c r="G6008" s="27" t="s">
        <v>34</v>
      </c>
    </row>
    <row r="6009" spans="3:7" x14ac:dyDescent="0.25">
      <c r="C6009" s="26" t="s">
        <v>2257</v>
      </c>
      <c r="D6009" s="27">
        <v>4281</v>
      </c>
      <c r="E6009" s="24"/>
      <c r="F6009" s="24"/>
      <c r="G6009" s="27" t="s">
        <v>37</v>
      </c>
    </row>
    <row r="6010" spans="3:7" x14ac:dyDescent="0.25">
      <c r="C6010" s="26" t="s">
        <v>2256</v>
      </c>
      <c r="D6010" s="27">
        <v>3644</v>
      </c>
      <c r="E6010" s="24"/>
      <c r="F6010" s="24"/>
      <c r="G6010" s="27" t="s">
        <v>37</v>
      </c>
    </row>
    <row r="6011" spans="3:7" x14ac:dyDescent="0.25">
      <c r="C6011" s="26" t="s">
        <v>2255</v>
      </c>
      <c r="D6011" s="27">
        <v>2555</v>
      </c>
      <c r="E6011" s="24"/>
      <c r="F6011" s="24"/>
      <c r="G6011" s="27" t="s">
        <v>34</v>
      </c>
    </row>
    <row r="6012" spans="3:7" x14ac:dyDescent="0.25">
      <c r="C6012" s="26" t="s">
        <v>2254</v>
      </c>
      <c r="D6012" s="27">
        <v>2592</v>
      </c>
      <c r="E6012" s="24"/>
      <c r="F6012" s="24"/>
      <c r="G6012" s="27" t="s">
        <v>34</v>
      </c>
    </row>
    <row r="6013" spans="3:7" x14ac:dyDescent="0.25">
      <c r="C6013" s="26" t="s">
        <v>2253</v>
      </c>
      <c r="D6013" s="27">
        <v>2495</v>
      </c>
      <c r="E6013" s="24"/>
      <c r="F6013" s="24"/>
      <c r="G6013" s="27" t="s">
        <v>34</v>
      </c>
    </row>
    <row r="6014" spans="3:7" x14ac:dyDescent="0.25">
      <c r="C6014" s="26" t="s">
        <v>2252</v>
      </c>
      <c r="D6014" s="27">
        <v>3159</v>
      </c>
      <c r="E6014" s="24"/>
      <c r="F6014" s="24"/>
      <c r="G6014" s="27" t="s">
        <v>37</v>
      </c>
    </row>
    <row r="6015" spans="3:7" x14ac:dyDescent="0.25">
      <c r="C6015" s="26" t="s">
        <v>2251</v>
      </c>
      <c r="D6015" s="27">
        <v>2416</v>
      </c>
      <c r="E6015" s="24"/>
      <c r="F6015" s="24"/>
      <c r="G6015" s="27" t="s">
        <v>34</v>
      </c>
    </row>
    <row r="6016" spans="3:7" x14ac:dyDescent="0.25">
      <c r="C6016" s="26" t="s">
        <v>2250</v>
      </c>
      <c r="D6016" s="27">
        <v>2410</v>
      </c>
      <c r="E6016" s="24"/>
      <c r="F6016" s="24"/>
      <c r="G6016" s="27" t="s">
        <v>34</v>
      </c>
    </row>
    <row r="6017" spans="3:7" x14ac:dyDescent="0.25">
      <c r="C6017" s="26" t="s">
        <v>2249</v>
      </c>
      <c r="D6017" s="27">
        <v>2388</v>
      </c>
      <c r="E6017" s="24"/>
      <c r="F6017" s="24"/>
      <c r="G6017" s="27" t="s">
        <v>34</v>
      </c>
    </row>
    <row r="6018" spans="3:7" x14ac:dyDescent="0.25">
      <c r="C6018" s="26" t="s">
        <v>2248</v>
      </c>
      <c r="D6018" s="27">
        <v>2330</v>
      </c>
      <c r="E6018" s="24"/>
      <c r="F6018" s="24"/>
      <c r="G6018" s="27" t="s">
        <v>34</v>
      </c>
    </row>
    <row r="6019" spans="3:7" x14ac:dyDescent="0.25">
      <c r="C6019" s="26" t="s">
        <v>2247</v>
      </c>
      <c r="D6019" s="27">
        <v>2888</v>
      </c>
      <c r="E6019" s="24"/>
      <c r="F6019" s="24"/>
      <c r="G6019" s="27" t="s">
        <v>34</v>
      </c>
    </row>
    <row r="6020" spans="3:7" x14ac:dyDescent="0.25">
      <c r="C6020" s="26" t="s">
        <v>2246</v>
      </c>
      <c r="D6020" s="27">
        <v>3663</v>
      </c>
      <c r="E6020" s="24"/>
      <c r="F6020" s="24"/>
      <c r="G6020" s="27" t="s">
        <v>37</v>
      </c>
    </row>
    <row r="6021" spans="3:7" x14ac:dyDescent="0.25">
      <c r="C6021" s="26" t="s">
        <v>2245</v>
      </c>
      <c r="D6021" s="27">
        <v>2455</v>
      </c>
      <c r="E6021" s="24"/>
      <c r="F6021" s="24"/>
      <c r="G6021" s="27" t="s">
        <v>34</v>
      </c>
    </row>
    <row r="6022" spans="3:7" x14ac:dyDescent="0.25">
      <c r="C6022" s="26" t="s">
        <v>2244</v>
      </c>
      <c r="D6022" s="27">
        <v>2403</v>
      </c>
      <c r="E6022" s="24"/>
      <c r="F6022" s="24"/>
      <c r="G6022" s="27" t="s">
        <v>34</v>
      </c>
    </row>
    <row r="6023" spans="3:7" x14ac:dyDescent="0.25">
      <c r="C6023" s="26" t="s">
        <v>2243</v>
      </c>
      <c r="D6023" s="27">
        <v>2713</v>
      </c>
      <c r="E6023" s="24"/>
      <c r="F6023" s="24"/>
      <c r="G6023" s="27" t="s">
        <v>34</v>
      </c>
    </row>
    <row r="6024" spans="3:7" x14ac:dyDescent="0.25">
      <c r="C6024" s="26" t="s">
        <v>2242</v>
      </c>
      <c r="D6024" s="27">
        <v>2720</v>
      </c>
      <c r="E6024" s="24"/>
      <c r="F6024" s="24"/>
      <c r="G6024" s="27" t="s">
        <v>34</v>
      </c>
    </row>
    <row r="6025" spans="3:7" x14ac:dyDescent="0.25">
      <c r="C6025" s="26" t="s">
        <v>2241</v>
      </c>
      <c r="D6025" s="27">
        <v>3014</v>
      </c>
      <c r="E6025" s="24"/>
      <c r="F6025" s="24">
        <v>-5</v>
      </c>
      <c r="G6025" s="27" t="s">
        <v>37</v>
      </c>
    </row>
    <row r="6026" spans="3:7" x14ac:dyDescent="0.25">
      <c r="C6026" s="26" t="s">
        <v>2240</v>
      </c>
      <c r="D6026" s="27">
        <v>2287</v>
      </c>
      <c r="E6026" s="24"/>
      <c r="F6026" s="24"/>
      <c r="G6026" s="27" t="s">
        <v>34</v>
      </c>
    </row>
    <row r="6027" spans="3:7" x14ac:dyDescent="0.25">
      <c r="C6027" s="26" t="s">
        <v>2239</v>
      </c>
      <c r="D6027" s="27">
        <v>2466</v>
      </c>
      <c r="E6027" s="24"/>
      <c r="F6027" s="24"/>
      <c r="G6027" s="27" t="s">
        <v>34</v>
      </c>
    </row>
    <row r="6028" spans="3:7" x14ac:dyDescent="0.25">
      <c r="C6028" s="26" t="s">
        <v>2238</v>
      </c>
      <c r="D6028" s="27">
        <v>2279</v>
      </c>
      <c r="E6028" s="24"/>
      <c r="F6028" s="24"/>
      <c r="G6028" s="27" t="s">
        <v>34</v>
      </c>
    </row>
    <row r="6029" spans="3:7" x14ac:dyDescent="0.25">
      <c r="C6029" s="26" t="s">
        <v>2237</v>
      </c>
      <c r="D6029" s="27">
        <v>2368</v>
      </c>
      <c r="E6029" s="24"/>
      <c r="F6029" s="24"/>
      <c r="G6029" s="27" t="s">
        <v>34</v>
      </c>
    </row>
    <row r="6030" spans="3:7" x14ac:dyDescent="0.25">
      <c r="C6030" s="26" t="s">
        <v>2236</v>
      </c>
      <c r="D6030" s="27">
        <v>2404</v>
      </c>
      <c r="E6030" s="24"/>
      <c r="F6030" s="24"/>
      <c r="G6030" s="27" t="s">
        <v>34</v>
      </c>
    </row>
    <row r="6031" spans="3:7" x14ac:dyDescent="0.25">
      <c r="C6031" s="26" t="s">
        <v>2235</v>
      </c>
      <c r="D6031" s="27">
        <v>2383</v>
      </c>
      <c r="E6031" s="24"/>
      <c r="F6031" s="24"/>
      <c r="G6031" s="27" t="s">
        <v>34</v>
      </c>
    </row>
    <row r="6032" spans="3:7" x14ac:dyDescent="0.25">
      <c r="C6032" s="26" t="s">
        <v>2234</v>
      </c>
      <c r="D6032" s="27">
        <v>3314</v>
      </c>
      <c r="E6032" s="24"/>
      <c r="F6032" s="24"/>
      <c r="G6032" s="27" t="s">
        <v>37</v>
      </c>
    </row>
    <row r="6033" spans="3:7" x14ac:dyDescent="0.25">
      <c r="C6033" s="26" t="s">
        <v>2233</v>
      </c>
      <c r="D6033" s="27">
        <v>2419</v>
      </c>
      <c r="E6033" s="24"/>
      <c r="F6033" s="24"/>
      <c r="G6033" s="27" t="s">
        <v>34</v>
      </c>
    </row>
    <row r="6034" spans="3:7" x14ac:dyDescent="0.25">
      <c r="C6034" s="26" t="s">
        <v>2232</v>
      </c>
      <c r="D6034" s="27">
        <v>2257</v>
      </c>
      <c r="E6034" s="24"/>
      <c r="F6034" s="24"/>
      <c r="G6034" s="27" t="s">
        <v>34</v>
      </c>
    </row>
    <row r="6035" spans="3:7" x14ac:dyDescent="0.25">
      <c r="C6035" s="26" t="s">
        <v>2231</v>
      </c>
      <c r="D6035" s="27">
        <v>2410</v>
      </c>
      <c r="E6035" s="24"/>
      <c r="F6035" s="24"/>
      <c r="G6035" s="27" t="s">
        <v>34</v>
      </c>
    </row>
    <row r="6036" spans="3:7" x14ac:dyDescent="0.25">
      <c r="C6036" s="26" t="s">
        <v>2230</v>
      </c>
      <c r="D6036" s="27">
        <v>3268</v>
      </c>
      <c r="E6036" s="24"/>
      <c r="F6036" s="24"/>
      <c r="G6036" s="27" t="s">
        <v>37</v>
      </c>
    </row>
    <row r="6037" spans="3:7" x14ac:dyDescent="0.25">
      <c r="C6037" s="26" t="s">
        <v>2229</v>
      </c>
      <c r="D6037" s="27">
        <v>1362</v>
      </c>
      <c r="E6037" s="24"/>
      <c r="F6037" s="24"/>
      <c r="G6037" s="27" t="s">
        <v>35</v>
      </c>
    </row>
    <row r="6038" spans="3:7" x14ac:dyDescent="0.25">
      <c r="C6038" s="26" t="s">
        <v>2228</v>
      </c>
      <c r="D6038" s="27">
        <v>2665</v>
      </c>
      <c r="E6038" s="24"/>
      <c r="F6038" s="24"/>
      <c r="G6038" s="27" t="s">
        <v>34</v>
      </c>
    </row>
    <row r="6039" spans="3:7" x14ac:dyDescent="0.25">
      <c r="C6039" s="26" t="s">
        <v>2227</v>
      </c>
      <c r="D6039" s="27">
        <v>4263</v>
      </c>
      <c r="E6039" s="24"/>
      <c r="F6039" s="24"/>
      <c r="G6039" s="27" t="s">
        <v>37</v>
      </c>
    </row>
    <row r="6040" spans="3:7" x14ac:dyDescent="0.25">
      <c r="C6040" s="26" t="s">
        <v>2226</v>
      </c>
      <c r="D6040" s="27">
        <v>1939</v>
      </c>
      <c r="E6040" s="24"/>
      <c r="F6040" s="24"/>
      <c r="G6040" s="27" t="s">
        <v>36</v>
      </c>
    </row>
    <row r="6041" spans="3:7" x14ac:dyDescent="0.25">
      <c r="C6041" s="26" t="s">
        <v>2225</v>
      </c>
      <c r="D6041" s="27">
        <v>1436</v>
      </c>
      <c r="E6041" s="24"/>
      <c r="F6041" s="24"/>
      <c r="G6041" s="27" t="s">
        <v>36</v>
      </c>
    </row>
    <row r="6042" spans="3:7" x14ac:dyDescent="0.25">
      <c r="C6042" s="26" t="s">
        <v>2224</v>
      </c>
      <c r="D6042" s="27">
        <v>3100</v>
      </c>
      <c r="E6042" s="24"/>
      <c r="F6042" s="24"/>
      <c r="G6042" s="27" t="s">
        <v>37</v>
      </c>
    </row>
    <row r="6043" spans="3:7" x14ac:dyDescent="0.25">
      <c r="C6043" s="26" t="s">
        <v>2223</v>
      </c>
      <c r="D6043" s="27">
        <v>3863</v>
      </c>
      <c r="E6043" s="24"/>
      <c r="F6043" s="24"/>
      <c r="G6043" s="27" t="s">
        <v>37</v>
      </c>
    </row>
    <row r="6044" spans="3:7" x14ac:dyDescent="0.25">
      <c r="C6044" s="26" t="s">
        <v>2222</v>
      </c>
      <c r="D6044" s="27">
        <v>2275</v>
      </c>
      <c r="E6044" s="24"/>
      <c r="F6044" s="24"/>
      <c r="G6044" s="27" t="s">
        <v>34</v>
      </c>
    </row>
    <row r="6045" spans="3:7" x14ac:dyDescent="0.25">
      <c r="C6045" s="26" t="s">
        <v>2221</v>
      </c>
      <c r="D6045" s="27">
        <v>2469</v>
      </c>
      <c r="E6045" s="24"/>
      <c r="F6045" s="24"/>
      <c r="G6045" s="27" t="s">
        <v>34</v>
      </c>
    </row>
    <row r="6046" spans="3:7" x14ac:dyDescent="0.25">
      <c r="C6046" s="26" t="s">
        <v>2220</v>
      </c>
      <c r="D6046" s="27">
        <v>1360</v>
      </c>
      <c r="E6046" s="24"/>
      <c r="F6046" s="24"/>
      <c r="G6046" s="27" t="s">
        <v>35</v>
      </c>
    </row>
    <row r="6047" spans="3:7" x14ac:dyDescent="0.25">
      <c r="C6047" s="26" t="s">
        <v>2219</v>
      </c>
      <c r="D6047" s="27">
        <v>1467</v>
      </c>
      <c r="E6047" s="24"/>
      <c r="F6047" s="24"/>
      <c r="G6047" s="27" t="s">
        <v>36</v>
      </c>
    </row>
    <row r="6048" spans="3:7" x14ac:dyDescent="0.25">
      <c r="C6048" s="26" t="s">
        <v>2218</v>
      </c>
      <c r="D6048" s="27">
        <v>1202</v>
      </c>
      <c r="E6048" s="24"/>
      <c r="F6048" s="24"/>
      <c r="G6048" s="27" t="s">
        <v>35</v>
      </c>
    </row>
    <row r="6049" spans="3:7" x14ac:dyDescent="0.25">
      <c r="C6049" s="26" t="s">
        <v>2217</v>
      </c>
      <c r="D6049" s="27">
        <v>2148</v>
      </c>
      <c r="E6049" s="24"/>
      <c r="F6049" s="24"/>
      <c r="G6049" s="27" t="s">
        <v>34</v>
      </c>
    </row>
    <row r="6050" spans="3:7" x14ac:dyDescent="0.25">
      <c r="C6050" s="26" t="s">
        <v>2216</v>
      </c>
      <c r="D6050" s="27">
        <v>1579</v>
      </c>
      <c r="E6050" s="24"/>
      <c r="F6050" s="24"/>
      <c r="G6050" s="27" t="s">
        <v>36</v>
      </c>
    </row>
    <row r="6051" spans="3:7" x14ac:dyDescent="0.25">
      <c r="C6051" s="26" t="s">
        <v>2215</v>
      </c>
      <c r="D6051" s="27">
        <v>1171</v>
      </c>
      <c r="E6051" s="24"/>
      <c r="F6051" s="24"/>
      <c r="G6051" s="27" t="s">
        <v>35</v>
      </c>
    </row>
    <row r="6052" spans="3:7" x14ac:dyDescent="0.25">
      <c r="C6052" s="26" t="s">
        <v>2214</v>
      </c>
      <c r="D6052" s="27">
        <v>3251</v>
      </c>
      <c r="E6052" s="24"/>
      <c r="F6052" s="24"/>
      <c r="G6052" s="27" t="s">
        <v>37</v>
      </c>
    </row>
    <row r="6053" spans="3:7" x14ac:dyDescent="0.25">
      <c r="C6053" s="26" t="s">
        <v>2213</v>
      </c>
      <c r="D6053" s="27">
        <v>2610</v>
      </c>
      <c r="E6053" s="24"/>
      <c r="F6053" s="24"/>
      <c r="G6053" s="27" t="s">
        <v>34</v>
      </c>
    </row>
    <row r="6054" spans="3:7" x14ac:dyDescent="0.25">
      <c r="C6054" s="26" t="s">
        <v>2212</v>
      </c>
      <c r="D6054" s="27">
        <v>2435</v>
      </c>
      <c r="E6054" s="24"/>
      <c r="F6054" s="24"/>
      <c r="G6054" s="27" t="s">
        <v>34</v>
      </c>
    </row>
    <row r="6055" spans="3:7" x14ac:dyDescent="0.25">
      <c r="C6055" s="26" t="s">
        <v>2211</v>
      </c>
      <c r="D6055" s="27">
        <v>1971</v>
      </c>
      <c r="E6055" s="24"/>
      <c r="F6055" s="24"/>
      <c r="G6055" s="27" t="s">
        <v>36</v>
      </c>
    </row>
    <row r="6056" spans="3:7" x14ac:dyDescent="0.25">
      <c r="C6056" s="26" t="s">
        <v>2210</v>
      </c>
      <c r="D6056" s="27">
        <v>2344</v>
      </c>
      <c r="E6056" s="24"/>
      <c r="F6056" s="24"/>
      <c r="G6056" s="27" t="s">
        <v>34</v>
      </c>
    </row>
    <row r="6057" spans="3:7" x14ac:dyDescent="0.25">
      <c r="C6057" s="26" t="s">
        <v>2209</v>
      </c>
      <c r="D6057" s="27">
        <v>2461</v>
      </c>
      <c r="E6057" s="24"/>
      <c r="F6057" s="24"/>
      <c r="G6057" s="27" t="s">
        <v>34</v>
      </c>
    </row>
    <row r="6058" spans="3:7" x14ac:dyDescent="0.25">
      <c r="C6058" s="26" t="s">
        <v>2208</v>
      </c>
      <c r="D6058" s="27">
        <v>1751</v>
      </c>
      <c r="E6058" s="24"/>
      <c r="F6058" s="24"/>
      <c r="G6058" s="27" t="s">
        <v>36</v>
      </c>
    </row>
    <row r="6059" spans="3:7" x14ac:dyDescent="0.25">
      <c r="C6059" s="26" t="s">
        <v>2207</v>
      </c>
      <c r="D6059" s="27">
        <v>1904</v>
      </c>
      <c r="E6059" s="24"/>
      <c r="F6059" s="24"/>
      <c r="G6059" s="27" t="s">
        <v>36</v>
      </c>
    </row>
    <row r="6060" spans="3:7" x14ac:dyDescent="0.25">
      <c r="C6060" s="26" t="s">
        <v>2206</v>
      </c>
      <c r="D6060" s="27">
        <v>1313</v>
      </c>
      <c r="E6060" s="24"/>
      <c r="F6060" s="24"/>
      <c r="G6060" s="27" t="s">
        <v>35</v>
      </c>
    </row>
    <row r="6061" spans="3:7" x14ac:dyDescent="0.25">
      <c r="C6061" s="26" t="s">
        <v>2205</v>
      </c>
      <c r="D6061" s="27">
        <v>3070</v>
      </c>
      <c r="E6061" s="24"/>
      <c r="F6061" s="24"/>
      <c r="G6061" s="27" t="s">
        <v>37</v>
      </c>
    </row>
    <row r="6062" spans="3:7" x14ac:dyDescent="0.25">
      <c r="C6062" s="26" t="s">
        <v>2204</v>
      </c>
      <c r="D6062" s="27">
        <v>2258</v>
      </c>
      <c r="E6062" s="24"/>
      <c r="F6062" s="24"/>
      <c r="G6062" s="27" t="s">
        <v>34</v>
      </c>
    </row>
    <row r="6063" spans="3:7" x14ac:dyDescent="0.25">
      <c r="C6063" s="26" t="s">
        <v>2203</v>
      </c>
      <c r="D6063" s="27">
        <v>4047</v>
      </c>
      <c r="E6063" s="24"/>
      <c r="F6063" s="24"/>
      <c r="G6063" s="27" t="s">
        <v>37</v>
      </c>
    </row>
    <row r="6064" spans="3:7" x14ac:dyDescent="0.25">
      <c r="C6064" s="26" t="s">
        <v>2202</v>
      </c>
      <c r="D6064" s="27">
        <v>2904</v>
      </c>
      <c r="E6064" s="24"/>
      <c r="F6064" s="24"/>
      <c r="G6064" s="27" t="s">
        <v>34</v>
      </c>
    </row>
    <row r="6065" spans="3:7" x14ac:dyDescent="0.25">
      <c r="C6065" s="26" t="s">
        <v>2201</v>
      </c>
      <c r="D6065" s="27">
        <v>3424</v>
      </c>
      <c r="E6065" s="24"/>
      <c r="F6065" s="24"/>
      <c r="G6065" s="27" t="s">
        <v>37</v>
      </c>
    </row>
    <row r="6066" spans="3:7" x14ac:dyDescent="0.25">
      <c r="C6066" s="26" t="s">
        <v>2200</v>
      </c>
      <c r="D6066" s="27">
        <v>2913</v>
      </c>
      <c r="E6066" s="24"/>
      <c r="F6066" s="24"/>
      <c r="G6066" s="27" t="s">
        <v>34</v>
      </c>
    </row>
    <row r="6067" spans="3:7" x14ac:dyDescent="0.25">
      <c r="C6067" s="26" t="s">
        <v>2199</v>
      </c>
      <c r="D6067" s="27">
        <v>4032</v>
      </c>
      <c r="E6067" s="24"/>
      <c r="F6067" s="24"/>
      <c r="G6067" s="27" t="s">
        <v>37</v>
      </c>
    </row>
    <row r="6068" spans="3:7" x14ac:dyDescent="0.25">
      <c r="C6068" s="26" t="s">
        <v>2198</v>
      </c>
      <c r="D6068" s="27">
        <v>4292</v>
      </c>
      <c r="E6068" s="24"/>
      <c r="F6068" s="24"/>
      <c r="G6068" s="27" t="s">
        <v>37</v>
      </c>
    </row>
    <row r="6069" spans="3:7" x14ac:dyDescent="0.25">
      <c r="C6069" s="26" t="s">
        <v>2197</v>
      </c>
      <c r="D6069" s="27">
        <v>3263</v>
      </c>
      <c r="E6069" s="24"/>
      <c r="F6069" s="24"/>
      <c r="G6069" s="27" t="s">
        <v>37</v>
      </c>
    </row>
    <row r="6070" spans="3:7" x14ac:dyDescent="0.25">
      <c r="C6070" s="26" t="s">
        <v>2196</v>
      </c>
      <c r="D6070" s="27">
        <v>4511</v>
      </c>
      <c r="E6070" s="24"/>
      <c r="F6070" s="24"/>
      <c r="G6070" s="27" t="s">
        <v>37</v>
      </c>
    </row>
    <row r="6071" spans="3:7" x14ac:dyDescent="0.25">
      <c r="C6071" s="26" t="s">
        <v>2195</v>
      </c>
      <c r="D6071" s="27">
        <v>3053</v>
      </c>
      <c r="E6071" s="24"/>
      <c r="F6071" s="24"/>
      <c r="G6071" s="27" t="s">
        <v>37</v>
      </c>
    </row>
    <row r="6072" spans="3:7" x14ac:dyDescent="0.25">
      <c r="C6072" s="26" t="s">
        <v>2194</v>
      </c>
      <c r="D6072" s="27">
        <v>2664</v>
      </c>
      <c r="E6072" s="24"/>
      <c r="F6072" s="24"/>
      <c r="G6072" s="27" t="s">
        <v>34</v>
      </c>
    </row>
    <row r="6073" spans="3:7" x14ac:dyDescent="0.25">
      <c r="C6073" s="26" t="s">
        <v>2193</v>
      </c>
      <c r="D6073" s="27">
        <v>3118</v>
      </c>
      <c r="E6073" s="24"/>
      <c r="F6073" s="24"/>
      <c r="G6073" s="27" t="s">
        <v>37</v>
      </c>
    </row>
    <row r="6074" spans="3:7" x14ac:dyDescent="0.25">
      <c r="C6074" s="26" t="s">
        <v>2192</v>
      </c>
      <c r="D6074" s="27">
        <v>2338</v>
      </c>
      <c r="E6074" s="24"/>
      <c r="F6074" s="24"/>
      <c r="G6074" s="27" t="s">
        <v>34</v>
      </c>
    </row>
    <row r="6075" spans="3:7" x14ac:dyDescent="0.25">
      <c r="C6075" s="26" t="s">
        <v>2191</v>
      </c>
      <c r="D6075" s="27">
        <v>2372</v>
      </c>
      <c r="E6075" s="24"/>
      <c r="F6075" s="24"/>
      <c r="G6075" s="27" t="s">
        <v>34</v>
      </c>
    </row>
    <row r="6076" spans="3:7" x14ac:dyDescent="0.25">
      <c r="C6076" s="26" t="s">
        <v>2190</v>
      </c>
      <c r="D6076" s="27">
        <v>2033</v>
      </c>
      <c r="E6076" s="24"/>
      <c r="F6076" s="24"/>
      <c r="G6076" s="27" t="s">
        <v>36</v>
      </c>
    </row>
    <row r="6077" spans="3:7" x14ac:dyDescent="0.25">
      <c r="C6077" s="26" t="s">
        <v>2189</v>
      </c>
      <c r="D6077" s="27">
        <v>2704</v>
      </c>
      <c r="E6077" s="24"/>
      <c r="F6077" s="24"/>
      <c r="G6077" s="27" t="s">
        <v>34</v>
      </c>
    </row>
    <row r="6078" spans="3:7" x14ac:dyDescent="0.25">
      <c r="C6078" s="26" t="s">
        <v>2188</v>
      </c>
      <c r="D6078" s="27">
        <v>1959</v>
      </c>
      <c r="E6078" s="24"/>
      <c r="F6078" s="24"/>
      <c r="G6078" s="27" t="s">
        <v>36</v>
      </c>
    </row>
    <row r="6079" spans="3:7" x14ac:dyDescent="0.25">
      <c r="C6079" s="26" t="s">
        <v>39</v>
      </c>
      <c r="D6079" s="27">
        <v>1259</v>
      </c>
      <c r="E6079" s="24"/>
      <c r="F6079" s="24"/>
      <c r="G6079" s="27" t="s">
        <v>35</v>
      </c>
    </row>
    <row r="6080" spans="3:7" x14ac:dyDescent="0.25">
      <c r="C6080" s="26" t="s">
        <v>2187</v>
      </c>
      <c r="D6080" s="27">
        <v>2355</v>
      </c>
      <c r="E6080" s="24"/>
      <c r="F6080" s="24"/>
      <c r="G6080" s="27" t="s">
        <v>34</v>
      </c>
    </row>
    <row r="6081" spans="3:7" x14ac:dyDescent="0.25">
      <c r="C6081" s="26" t="s">
        <v>2186</v>
      </c>
      <c r="D6081" s="27">
        <v>2784</v>
      </c>
      <c r="E6081" s="24"/>
      <c r="F6081" s="24"/>
      <c r="G6081" s="27" t="s">
        <v>34</v>
      </c>
    </row>
    <row r="6082" spans="3:7" x14ac:dyDescent="0.25">
      <c r="C6082" s="26" t="s">
        <v>2185</v>
      </c>
      <c r="D6082" s="27">
        <v>2668</v>
      </c>
      <c r="E6082" s="24"/>
      <c r="F6082" s="24"/>
      <c r="G6082" s="27" t="s">
        <v>34</v>
      </c>
    </row>
    <row r="6083" spans="3:7" x14ac:dyDescent="0.25">
      <c r="C6083" s="26" t="s">
        <v>2184</v>
      </c>
      <c r="D6083" s="27">
        <v>3998</v>
      </c>
      <c r="E6083" s="24"/>
      <c r="F6083" s="24"/>
      <c r="G6083" s="27" t="s">
        <v>37</v>
      </c>
    </row>
    <row r="6084" spans="3:7" x14ac:dyDescent="0.25">
      <c r="C6084" s="26" t="s">
        <v>2183</v>
      </c>
      <c r="D6084" s="27">
        <v>2579</v>
      </c>
      <c r="E6084" s="24"/>
      <c r="F6084" s="24"/>
      <c r="G6084" s="27" t="s">
        <v>34</v>
      </c>
    </row>
    <row r="6085" spans="3:7" x14ac:dyDescent="0.25">
      <c r="C6085" s="26" t="s">
        <v>2182</v>
      </c>
      <c r="D6085" s="27">
        <v>2242</v>
      </c>
      <c r="E6085" s="24"/>
      <c r="F6085" s="24"/>
      <c r="G6085" s="27" t="s">
        <v>34</v>
      </c>
    </row>
    <row r="6086" spans="3:7" x14ac:dyDescent="0.25">
      <c r="C6086" s="26" t="s">
        <v>2181</v>
      </c>
      <c r="D6086" s="27">
        <v>2484</v>
      </c>
      <c r="E6086" s="24"/>
      <c r="F6086" s="24"/>
      <c r="G6086" s="27" t="s">
        <v>34</v>
      </c>
    </row>
    <row r="6087" spans="3:7" x14ac:dyDescent="0.25">
      <c r="C6087" s="26" t="s">
        <v>2180</v>
      </c>
      <c r="D6087" s="27">
        <v>2910</v>
      </c>
      <c r="E6087" s="24"/>
      <c r="F6087" s="24"/>
      <c r="G6087" s="27" t="s">
        <v>34</v>
      </c>
    </row>
    <row r="6088" spans="3:7" x14ac:dyDescent="0.25">
      <c r="C6088" s="26" t="s">
        <v>2179</v>
      </c>
      <c r="D6088" s="27">
        <v>2497</v>
      </c>
      <c r="E6088" s="24"/>
      <c r="F6088" s="24"/>
      <c r="G6088" s="27" t="s">
        <v>34</v>
      </c>
    </row>
    <row r="6089" spans="3:7" x14ac:dyDescent="0.25">
      <c r="C6089" s="26" t="s">
        <v>2178</v>
      </c>
      <c r="D6089" s="27">
        <v>3078</v>
      </c>
      <c r="E6089" s="24"/>
      <c r="F6089" s="24"/>
      <c r="G6089" s="27" t="s">
        <v>37</v>
      </c>
    </row>
    <row r="6090" spans="3:7" x14ac:dyDescent="0.25">
      <c r="C6090" s="26" t="s">
        <v>2177</v>
      </c>
      <c r="D6090" s="27">
        <v>1203</v>
      </c>
      <c r="E6090" s="24"/>
      <c r="F6090" s="24"/>
      <c r="G6090" s="27" t="s">
        <v>35</v>
      </c>
    </row>
    <row r="6091" spans="3:7" x14ac:dyDescent="0.25">
      <c r="C6091" s="26" t="s">
        <v>2176</v>
      </c>
      <c r="D6091" s="27">
        <v>1529</v>
      </c>
      <c r="E6091" s="24"/>
      <c r="F6091" s="24"/>
      <c r="G6091" s="27" t="s">
        <v>36</v>
      </c>
    </row>
    <row r="6092" spans="3:7" x14ac:dyDescent="0.25">
      <c r="C6092" s="26" t="s">
        <v>2175</v>
      </c>
      <c r="D6092" s="27">
        <v>2728</v>
      </c>
      <c r="E6092" s="24"/>
      <c r="F6092" s="24">
        <v>2</v>
      </c>
      <c r="G6092" s="27" t="s">
        <v>34</v>
      </c>
    </row>
    <row r="6093" spans="3:7" x14ac:dyDescent="0.25">
      <c r="C6093" s="26" t="s">
        <v>2174</v>
      </c>
      <c r="D6093" s="27">
        <v>2592</v>
      </c>
      <c r="E6093" s="24"/>
      <c r="F6093" s="24"/>
      <c r="G6093" s="27" t="s">
        <v>34</v>
      </c>
    </row>
    <row r="6094" spans="3:7" x14ac:dyDescent="0.25">
      <c r="C6094" s="26" t="s">
        <v>2173</v>
      </c>
      <c r="D6094" s="27">
        <v>994</v>
      </c>
      <c r="E6094" s="24"/>
      <c r="F6094" s="24"/>
      <c r="G6094" s="27" t="s">
        <v>35</v>
      </c>
    </row>
    <row r="6095" spans="3:7" x14ac:dyDescent="0.25">
      <c r="C6095" s="26" t="s">
        <v>2172</v>
      </c>
      <c r="D6095" s="27">
        <v>2487</v>
      </c>
      <c r="E6095" s="24"/>
      <c r="F6095" s="24"/>
      <c r="G6095" s="27" t="s">
        <v>34</v>
      </c>
    </row>
    <row r="6096" spans="3:7" x14ac:dyDescent="0.25">
      <c r="C6096" s="26" t="s">
        <v>2171</v>
      </c>
      <c r="D6096" s="27">
        <v>2351</v>
      </c>
      <c r="E6096" s="24"/>
      <c r="F6096" s="24"/>
      <c r="G6096" s="27" t="s">
        <v>34</v>
      </c>
    </row>
    <row r="6097" spans="3:7" x14ac:dyDescent="0.25">
      <c r="C6097" s="26" t="s">
        <v>2170</v>
      </c>
      <c r="D6097" s="27">
        <v>2763</v>
      </c>
      <c r="E6097" s="24"/>
      <c r="F6097" s="24"/>
      <c r="G6097" s="27" t="s">
        <v>34</v>
      </c>
    </row>
    <row r="6098" spans="3:7" x14ac:dyDescent="0.25">
      <c r="C6098" s="26" t="s">
        <v>2169</v>
      </c>
      <c r="D6098" s="27">
        <v>1137</v>
      </c>
      <c r="E6098" s="24"/>
      <c r="F6098" s="24"/>
      <c r="G6098" s="27" t="s">
        <v>35</v>
      </c>
    </row>
    <row r="6099" spans="3:7" x14ac:dyDescent="0.25">
      <c r="C6099" s="26" t="s">
        <v>2168</v>
      </c>
      <c r="D6099" s="27">
        <v>2797</v>
      </c>
      <c r="E6099" s="24"/>
      <c r="F6099" s="24"/>
      <c r="G6099" s="27" t="s">
        <v>34</v>
      </c>
    </row>
    <row r="6100" spans="3:7" x14ac:dyDescent="0.25">
      <c r="C6100" s="26" t="s">
        <v>2167</v>
      </c>
      <c r="D6100" s="27">
        <v>2202</v>
      </c>
      <c r="E6100" s="24"/>
      <c r="F6100" s="24"/>
      <c r="G6100" s="27" t="s">
        <v>34</v>
      </c>
    </row>
    <row r="6101" spans="3:7" x14ac:dyDescent="0.25">
      <c r="C6101" s="26" t="s">
        <v>2166</v>
      </c>
      <c r="D6101" s="27">
        <v>2333</v>
      </c>
      <c r="E6101" s="24"/>
      <c r="F6101" s="24"/>
      <c r="G6101" s="27" t="s">
        <v>34</v>
      </c>
    </row>
    <row r="6102" spans="3:7" x14ac:dyDescent="0.25">
      <c r="C6102" s="26" t="s">
        <v>2165</v>
      </c>
      <c r="D6102" s="27">
        <v>1949</v>
      </c>
      <c r="E6102" s="24"/>
      <c r="F6102" s="24"/>
      <c r="G6102" s="27" t="s">
        <v>36</v>
      </c>
    </row>
    <row r="6103" spans="3:7" x14ac:dyDescent="0.25">
      <c r="C6103" s="26" t="s">
        <v>2164</v>
      </c>
      <c r="D6103" s="27">
        <v>2657</v>
      </c>
      <c r="E6103" s="24"/>
      <c r="F6103" s="24"/>
      <c r="G6103" s="27" t="s">
        <v>34</v>
      </c>
    </row>
    <row r="6104" spans="3:7" x14ac:dyDescent="0.25">
      <c r="C6104" s="26" t="s">
        <v>2163</v>
      </c>
      <c r="D6104" s="27">
        <v>2265</v>
      </c>
      <c r="E6104" s="24"/>
      <c r="F6104" s="24"/>
      <c r="G6104" s="27" t="s">
        <v>34</v>
      </c>
    </row>
    <row r="6105" spans="3:7" x14ac:dyDescent="0.25">
      <c r="C6105" s="26" t="s">
        <v>2162</v>
      </c>
      <c r="D6105" s="27">
        <v>2740</v>
      </c>
      <c r="E6105" s="24"/>
      <c r="F6105" s="24"/>
      <c r="G6105" s="27" t="s">
        <v>34</v>
      </c>
    </row>
    <row r="6106" spans="3:7" x14ac:dyDescent="0.25">
      <c r="C6106" s="26" t="s">
        <v>2161</v>
      </c>
      <c r="D6106" s="27">
        <v>2601</v>
      </c>
      <c r="E6106" s="24"/>
      <c r="F6106" s="24"/>
      <c r="G6106" s="27" t="s">
        <v>34</v>
      </c>
    </row>
    <row r="6107" spans="3:7" x14ac:dyDescent="0.25">
      <c r="C6107" s="26" t="s">
        <v>2160</v>
      </c>
      <c r="D6107" s="27">
        <v>2201</v>
      </c>
      <c r="E6107" s="24"/>
      <c r="F6107" s="24"/>
      <c r="G6107" s="27" t="s">
        <v>34</v>
      </c>
    </row>
    <row r="6108" spans="3:7" x14ac:dyDescent="0.25">
      <c r="C6108" s="26" t="s">
        <v>2159</v>
      </c>
      <c r="D6108" s="27">
        <v>2796</v>
      </c>
      <c r="E6108" s="24"/>
      <c r="F6108" s="24"/>
      <c r="G6108" s="27" t="s">
        <v>34</v>
      </c>
    </row>
    <row r="6109" spans="3:7" x14ac:dyDescent="0.25">
      <c r="C6109" s="26" t="s">
        <v>2158</v>
      </c>
      <c r="D6109" s="27">
        <v>2595</v>
      </c>
      <c r="E6109" s="24"/>
      <c r="F6109" s="24"/>
      <c r="G6109" s="27" t="s">
        <v>34</v>
      </c>
    </row>
    <row r="6110" spans="3:7" x14ac:dyDescent="0.25">
      <c r="C6110" s="26" t="s">
        <v>2157</v>
      </c>
      <c r="D6110" s="27">
        <v>2557</v>
      </c>
      <c r="E6110" s="24"/>
      <c r="F6110" s="24"/>
      <c r="G6110" s="27" t="s">
        <v>34</v>
      </c>
    </row>
    <row r="6111" spans="3:7" x14ac:dyDescent="0.25">
      <c r="C6111" s="26" t="s">
        <v>2156</v>
      </c>
      <c r="D6111" s="27">
        <v>2680</v>
      </c>
      <c r="E6111" s="24"/>
      <c r="F6111" s="24"/>
      <c r="G6111" s="27" t="s">
        <v>34</v>
      </c>
    </row>
    <row r="6112" spans="3:7" x14ac:dyDescent="0.25">
      <c r="C6112" s="26" t="s">
        <v>2155</v>
      </c>
      <c r="D6112" s="27">
        <v>2735</v>
      </c>
      <c r="E6112" s="24"/>
      <c r="F6112" s="24"/>
      <c r="G6112" s="27" t="s">
        <v>34</v>
      </c>
    </row>
    <row r="6113" spans="3:7" x14ac:dyDescent="0.25">
      <c r="C6113" s="26" t="s">
        <v>2154</v>
      </c>
      <c r="D6113" s="27">
        <v>1224</v>
      </c>
      <c r="E6113" s="24"/>
      <c r="F6113" s="24"/>
      <c r="G6113" s="27" t="s">
        <v>35</v>
      </c>
    </row>
    <row r="6114" spans="3:7" x14ac:dyDescent="0.25">
      <c r="C6114" s="26" t="s">
        <v>2153</v>
      </c>
      <c r="D6114" s="27">
        <v>2320</v>
      </c>
      <c r="E6114" s="24"/>
      <c r="F6114" s="24"/>
      <c r="G6114" s="27" t="s">
        <v>34</v>
      </c>
    </row>
    <row r="6115" spans="3:7" x14ac:dyDescent="0.25">
      <c r="C6115" s="26" t="s">
        <v>2152</v>
      </c>
      <c r="D6115" s="27">
        <v>2072</v>
      </c>
      <c r="E6115" s="24"/>
      <c r="F6115" s="24"/>
      <c r="G6115" s="27" t="s">
        <v>36</v>
      </c>
    </row>
    <row r="6116" spans="3:7" x14ac:dyDescent="0.25">
      <c r="C6116" s="26" t="s">
        <v>2151</v>
      </c>
      <c r="D6116" s="27">
        <v>4169</v>
      </c>
      <c r="E6116" s="24"/>
      <c r="F6116" s="24"/>
      <c r="G6116" s="27" t="s">
        <v>37</v>
      </c>
    </row>
    <row r="6117" spans="3:7" x14ac:dyDescent="0.25">
      <c r="C6117" s="26" t="s">
        <v>2150</v>
      </c>
      <c r="D6117" s="27">
        <v>2097</v>
      </c>
      <c r="E6117" s="24"/>
      <c r="F6117" s="24"/>
      <c r="G6117" s="27" t="s">
        <v>36</v>
      </c>
    </row>
    <row r="6118" spans="3:7" x14ac:dyDescent="0.25">
      <c r="C6118" s="26" t="s">
        <v>2149</v>
      </c>
      <c r="D6118" s="27">
        <v>2635</v>
      </c>
      <c r="E6118" s="24"/>
      <c r="F6118" s="24"/>
      <c r="G6118" s="27" t="s">
        <v>34</v>
      </c>
    </row>
    <row r="6119" spans="3:7" x14ac:dyDescent="0.25">
      <c r="C6119" s="26" t="s">
        <v>2148</v>
      </c>
      <c r="D6119" s="27">
        <v>2854</v>
      </c>
      <c r="E6119" s="24"/>
      <c r="F6119" s="24"/>
      <c r="G6119" s="27" t="s">
        <v>34</v>
      </c>
    </row>
    <row r="6120" spans="3:7" x14ac:dyDescent="0.25">
      <c r="C6120" s="26" t="s">
        <v>2147</v>
      </c>
      <c r="D6120" s="27">
        <v>1053</v>
      </c>
      <c r="E6120" s="24"/>
      <c r="F6120" s="24"/>
      <c r="G6120" s="27" t="s">
        <v>35</v>
      </c>
    </row>
    <row r="6121" spans="3:7" x14ac:dyDescent="0.25">
      <c r="C6121" s="26" t="s">
        <v>2146</v>
      </c>
      <c r="D6121" s="27">
        <v>1225</v>
      </c>
      <c r="E6121" s="24"/>
      <c r="F6121" s="24"/>
      <c r="G6121" s="27" t="s">
        <v>35</v>
      </c>
    </row>
    <row r="6122" spans="3:7" x14ac:dyDescent="0.25">
      <c r="C6122" s="26" t="s">
        <v>2145</v>
      </c>
      <c r="D6122" s="27">
        <v>1092</v>
      </c>
      <c r="E6122" s="24"/>
      <c r="F6122" s="24"/>
      <c r="G6122" s="27" t="s">
        <v>35</v>
      </c>
    </row>
    <row r="6123" spans="3:7" x14ac:dyDescent="0.25">
      <c r="C6123" s="26" t="s">
        <v>2144</v>
      </c>
      <c r="D6123" s="27">
        <v>2594</v>
      </c>
      <c r="E6123" s="24"/>
      <c r="F6123" s="24"/>
      <c r="G6123" s="27" t="s">
        <v>34</v>
      </c>
    </row>
    <row r="6124" spans="3:7" x14ac:dyDescent="0.25">
      <c r="C6124" s="26" t="s">
        <v>2143</v>
      </c>
      <c r="D6124" s="27">
        <v>2114</v>
      </c>
      <c r="E6124" s="24"/>
      <c r="F6124" s="24"/>
      <c r="G6124" s="27" t="s">
        <v>34</v>
      </c>
    </row>
    <row r="6125" spans="3:7" x14ac:dyDescent="0.25">
      <c r="C6125" s="26" t="s">
        <v>2142</v>
      </c>
      <c r="D6125" s="27">
        <v>3783</v>
      </c>
      <c r="E6125" s="24"/>
      <c r="F6125" s="24"/>
      <c r="G6125" s="27" t="s">
        <v>37</v>
      </c>
    </row>
    <row r="6126" spans="3:7" x14ac:dyDescent="0.25">
      <c r="C6126" s="26" t="s">
        <v>2141</v>
      </c>
      <c r="D6126" s="27">
        <v>1735</v>
      </c>
      <c r="E6126" s="24"/>
      <c r="F6126" s="24"/>
      <c r="G6126" s="27" t="s">
        <v>36</v>
      </c>
    </row>
    <row r="6127" spans="3:7" x14ac:dyDescent="0.25">
      <c r="C6127" s="26" t="s">
        <v>2140</v>
      </c>
      <c r="D6127" s="27">
        <v>1194</v>
      </c>
      <c r="E6127" s="24"/>
      <c r="F6127" s="24"/>
      <c r="G6127" s="27" t="s">
        <v>35</v>
      </c>
    </row>
    <row r="6128" spans="3:7" x14ac:dyDescent="0.25">
      <c r="C6128" s="26" t="s">
        <v>2139</v>
      </c>
      <c r="D6128" s="27">
        <v>2372</v>
      </c>
      <c r="E6128" s="24"/>
      <c r="F6128" s="24"/>
      <c r="G6128" s="27" t="s">
        <v>34</v>
      </c>
    </row>
    <row r="6129" spans="3:7" x14ac:dyDescent="0.25">
      <c r="C6129" s="26" t="s">
        <v>2138</v>
      </c>
      <c r="D6129" s="27">
        <v>2728</v>
      </c>
      <c r="E6129" s="24"/>
      <c r="F6129" s="24"/>
      <c r="G6129" s="27" t="s">
        <v>34</v>
      </c>
    </row>
    <row r="6130" spans="3:7" x14ac:dyDescent="0.25">
      <c r="C6130" s="26" t="s">
        <v>2138</v>
      </c>
      <c r="D6130" s="27">
        <v>3441</v>
      </c>
      <c r="E6130" s="24"/>
      <c r="F6130" s="24"/>
      <c r="G6130" s="27" t="s">
        <v>37</v>
      </c>
    </row>
    <row r="6131" spans="3:7" x14ac:dyDescent="0.25">
      <c r="C6131" s="26" t="s">
        <v>2137</v>
      </c>
      <c r="D6131" s="27">
        <v>3525</v>
      </c>
      <c r="E6131" s="24"/>
      <c r="F6131" s="24"/>
      <c r="G6131" s="27" t="s">
        <v>37</v>
      </c>
    </row>
    <row r="6132" spans="3:7" x14ac:dyDescent="0.25">
      <c r="C6132" s="26" t="s">
        <v>2136</v>
      </c>
      <c r="D6132" s="27">
        <v>1450</v>
      </c>
      <c r="E6132" s="24"/>
      <c r="F6132" s="24"/>
      <c r="G6132" s="27" t="s">
        <v>36</v>
      </c>
    </row>
    <row r="6133" spans="3:7" x14ac:dyDescent="0.25">
      <c r="C6133" s="26" t="s">
        <v>2135</v>
      </c>
      <c r="D6133" s="27">
        <v>1240</v>
      </c>
      <c r="E6133" s="24"/>
      <c r="F6133" s="24"/>
      <c r="G6133" s="27" t="s">
        <v>35</v>
      </c>
    </row>
    <row r="6134" spans="3:7" x14ac:dyDescent="0.25">
      <c r="C6134" s="26" t="s">
        <v>2134</v>
      </c>
      <c r="D6134" s="27">
        <v>2135</v>
      </c>
      <c r="E6134" s="24"/>
      <c r="F6134" s="24"/>
      <c r="G6134" s="27" t="s">
        <v>34</v>
      </c>
    </row>
    <row r="6135" spans="3:7" x14ac:dyDescent="0.25">
      <c r="C6135" s="26" t="s">
        <v>2133</v>
      </c>
      <c r="D6135" s="27">
        <v>3279</v>
      </c>
      <c r="E6135" s="24"/>
      <c r="F6135" s="24"/>
      <c r="G6135" s="27" t="s">
        <v>37</v>
      </c>
    </row>
    <row r="6136" spans="3:7" x14ac:dyDescent="0.25">
      <c r="C6136" s="26" t="s">
        <v>2132</v>
      </c>
      <c r="D6136" s="27">
        <v>1883</v>
      </c>
      <c r="E6136" s="24"/>
      <c r="F6136" s="24"/>
      <c r="G6136" s="27" t="s">
        <v>36</v>
      </c>
    </row>
    <row r="6137" spans="3:7" x14ac:dyDescent="0.25">
      <c r="C6137" s="26" t="s">
        <v>2131</v>
      </c>
      <c r="D6137" s="27">
        <v>1571</v>
      </c>
      <c r="E6137" s="24"/>
      <c r="F6137" s="24"/>
      <c r="G6137" s="27" t="s">
        <v>36</v>
      </c>
    </row>
    <row r="6138" spans="3:7" x14ac:dyDescent="0.25">
      <c r="C6138" s="26" t="s">
        <v>2130</v>
      </c>
      <c r="D6138" s="27">
        <v>2389</v>
      </c>
      <c r="E6138" s="24"/>
      <c r="F6138" s="24"/>
      <c r="G6138" s="27" t="s">
        <v>34</v>
      </c>
    </row>
    <row r="6139" spans="3:7" x14ac:dyDescent="0.25">
      <c r="C6139" s="26" t="s">
        <v>2129</v>
      </c>
      <c r="D6139" s="27">
        <v>2355</v>
      </c>
      <c r="E6139" s="24"/>
      <c r="F6139" s="24"/>
      <c r="G6139" s="27" t="s">
        <v>34</v>
      </c>
    </row>
    <row r="6140" spans="3:7" x14ac:dyDescent="0.25">
      <c r="C6140" s="26" t="s">
        <v>2128</v>
      </c>
      <c r="D6140" s="27">
        <v>3105</v>
      </c>
      <c r="E6140" s="24"/>
      <c r="F6140" s="24"/>
      <c r="G6140" s="27" t="s">
        <v>37</v>
      </c>
    </row>
    <row r="6141" spans="3:7" x14ac:dyDescent="0.25">
      <c r="C6141" s="26" t="s">
        <v>2127</v>
      </c>
      <c r="D6141" s="27">
        <v>2502</v>
      </c>
      <c r="E6141" s="24"/>
      <c r="F6141" s="24"/>
      <c r="G6141" s="27" t="s">
        <v>34</v>
      </c>
    </row>
    <row r="6142" spans="3:7" x14ac:dyDescent="0.25">
      <c r="C6142" s="26" t="s">
        <v>2126</v>
      </c>
      <c r="D6142" s="27">
        <v>1593</v>
      </c>
      <c r="E6142" s="24"/>
      <c r="F6142" s="24"/>
      <c r="G6142" s="27" t="s">
        <v>36</v>
      </c>
    </row>
    <row r="6143" spans="3:7" x14ac:dyDescent="0.25">
      <c r="C6143" s="26" t="s">
        <v>2125</v>
      </c>
      <c r="D6143" s="27">
        <v>2860</v>
      </c>
      <c r="E6143" s="24"/>
      <c r="F6143" s="24"/>
      <c r="G6143" s="27" t="s">
        <v>34</v>
      </c>
    </row>
    <row r="6144" spans="3:7" x14ac:dyDescent="0.25">
      <c r="C6144" s="26" t="s">
        <v>2124</v>
      </c>
      <c r="D6144" s="27">
        <v>2388</v>
      </c>
      <c r="E6144" s="24"/>
      <c r="F6144" s="24"/>
      <c r="G6144" s="27" t="s">
        <v>34</v>
      </c>
    </row>
    <row r="6145" spans="3:7" x14ac:dyDescent="0.25">
      <c r="C6145" s="26" t="s">
        <v>2123</v>
      </c>
      <c r="D6145" s="27">
        <v>1750</v>
      </c>
      <c r="E6145" s="24"/>
      <c r="F6145" s="24"/>
      <c r="G6145" s="27" t="s">
        <v>36</v>
      </c>
    </row>
    <row r="6146" spans="3:7" x14ac:dyDescent="0.25">
      <c r="C6146" s="26" t="s">
        <v>2122</v>
      </c>
      <c r="D6146" s="27">
        <v>2808</v>
      </c>
      <c r="E6146" s="24"/>
      <c r="F6146" s="24"/>
      <c r="G6146" s="27" t="s">
        <v>34</v>
      </c>
    </row>
    <row r="6147" spans="3:7" x14ac:dyDescent="0.25">
      <c r="C6147" s="26" t="s">
        <v>2121</v>
      </c>
      <c r="D6147" s="27">
        <v>2673</v>
      </c>
      <c r="E6147" s="24"/>
      <c r="F6147" s="24"/>
      <c r="G6147" s="27" t="s">
        <v>34</v>
      </c>
    </row>
    <row r="6148" spans="3:7" x14ac:dyDescent="0.25">
      <c r="C6148" s="26" t="s">
        <v>2120</v>
      </c>
      <c r="D6148" s="27">
        <v>2565</v>
      </c>
      <c r="E6148" s="24"/>
      <c r="F6148" s="24"/>
      <c r="G6148" s="27" t="s">
        <v>34</v>
      </c>
    </row>
    <row r="6149" spans="3:7" x14ac:dyDescent="0.25">
      <c r="C6149" s="26" t="s">
        <v>2119</v>
      </c>
      <c r="D6149" s="27">
        <v>1584</v>
      </c>
      <c r="E6149" s="24"/>
      <c r="F6149" s="24"/>
      <c r="G6149" s="27" t="s">
        <v>36</v>
      </c>
    </row>
    <row r="6150" spans="3:7" x14ac:dyDescent="0.25">
      <c r="C6150" s="26" t="s">
        <v>2118</v>
      </c>
      <c r="D6150" s="27">
        <v>2343</v>
      </c>
      <c r="E6150" s="24"/>
      <c r="F6150" s="24"/>
      <c r="G6150" s="27" t="s">
        <v>34</v>
      </c>
    </row>
    <row r="6151" spans="3:7" x14ac:dyDescent="0.25">
      <c r="C6151" s="26" t="s">
        <v>2117</v>
      </c>
      <c r="D6151" s="27">
        <v>1144</v>
      </c>
      <c r="E6151" s="24"/>
      <c r="F6151" s="24"/>
      <c r="G6151" s="27" t="s">
        <v>35</v>
      </c>
    </row>
    <row r="6152" spans="3:7" x14ac:dyDescent="0.25">
      <c r="C6152" s="26" t="s">
        <v>2116</v>
      </c>
      <c r="D6152" s="27">
        <v>2658</v>
      </c>
      <c r="E6152" s="24"/>
      <c r="F6152" s="24"/>
      <c r="G6152" s="27" t="s">
        <v>34</v>
      </c>
    </row>
    <row r="6153" spans="3:7" x14ac:dyDescent="0.25">
      <c r="C6153" s="26" t="s">
        <v>2115</v>
      </c>
      <c r="D6153" s="27">
        <v>2422</v>
      </c>
      <c r="E6153" s="24"/>
      <c r="F6153" s="24"/>
      <c r="G6153" s="27" t="s">
        <v>34</v>
      </c>
    </row>
    <row r="6154" spans="3:7" x14ac:dyDescent="0.25">
      <c r="C6154" s="26" t="s">
        <v>2114</v>
      </c>
      <c r="D6154" s="27">
        <v>2348</v>
      </c>
      <c r="E6154" s="24"/>
      <c r="F6154" s="24"/>
      <c r="G6154" s="27" t="s">
        <v>34</v>
      </c>
    </row>
    <row r="6155" spans="3:7" x14ac:dyDescent="0.25">
      <c r="C6155" s="26" t="s">
        <v>2113</v>
      </c>
      <c r="D6155" s="27">
        <v>1901</v>
      </c>
      <c r="E6155" s="24"/>
      <c r="F6155" s="24"/>
      <c r="G6155" s="27" t="s">
        <v>36</v>
      </c>
    </row>
    <row r="6156" spans="3:7" x14ac:dyDescent="0.25">
      <c r="C6156" s="26" t="s">
        <v>2112</v>
      </c>
      <c r="D6156" s="27">
        <v>1297</v>
      </c>
      <c r="E6156" s="24"/>
      <c r="F6156" s="24"/>
      <c r="G6156" s="27" t="s">
        <v>35</v>
      </c>
    </row>
    <row r="6157" spans="3:7" x14ac:dyDescent="0.25">
      <c r="C6157" s="26" t="s">
        <v>2111</v>
      </c>
      <c r="D6157" s="27">
        <v>4188</v>
      </c>
      <c r="E6157" s="24"/>
      <c r="F6157" s="24"/>
      <c r="G6157" s="27" t="s">
        <v>37</v>
      </c>
    </row>
    <row r="6158" spans="3:7" x14ac:dyDescent="0.25">
      <c r="C6158" s="26" t="s">
        <v>2110</v>
      </c>
      <c r="D6158" s="27">
        <v>2250</v>
      </c>
      <c r="E6158" s="24"/>
      <c r="F6158" s="24"/>
      <c r="G6158" s="27" t="s">
        <v>34</v>
      </c>
    </row>
    <row r="6159" spans="3:7" x14ac:dyDescent="0.25">
      <c r="C6159" s="26" t="s">
        <v>2109</v>
      </c>
      <c r="D6159" s="27">
        <v>2909</v>
      </c>
      <c r="E6159" s="24"/>
      <c r="F6159" s="24"/>
      <c r="G6159" s="27" t="s">
        <v>34</v>
      </c>
    </row>
    <row r="6160" spans="3:7" x14ac:dyDescent="0.25">
      <c r="C6160" s="26" t="s">
        <v>2108</v>
      </c>
      <c r="D6160" s="27">
        <v>2333</v>
      </c>
      <c r="E6160" s="24"/>
      <c r="F6160" s="24"/>
      <c r="G6160" s="27" t="s">
        <v>34</v>
      </c>
    </row>
    <row r="6161" spans="3:7" x14ac:dyDescent="0.25">
      <c r="C6161" s="26" t="s">
        <v>2107</v>
      </c>
      <c r="D6161" s="27">
        <v>2240</v>
      </c>
      <c r="E6161" s="24"/>
      <c r="F6161" s="24"/>
      <c r="G6161" s="27" t="s">
        <v>34</v>
      </c>
    </row>
    <row r="6162" spans="3:7" x14ac:dyDescent="0.25">
      <c r="C6162" s="26" t="s">
        <v>2106</v>
      </c>
      <c r="D6162" s="27">
        <v>1204</v>
      </c>
      <c r="E6162" s="24"/>
      <c r="F6162" s="24"/>
      <c r="G6162" s="27" t="s">
        <v>35</v>
      </c>
    </row>
    <row r="6163" spans="3:7" x14ac:dyDescent="0.25">
      <c r="C6163" s="26" t="s">
        <v>2105</v>
      </c>
      <c r="D6163" s="27">
        <v>1637</v>
      </c>
      <c r="E6163" s="24"/>
      <c r="F6163" s="24"/>
      <c r="G6163" s="27" t="s">
        <v>36</v>
      </c>
    </row>
    <row r="6164" spans="3:7" x14ac:dyDescent="0.25">
      <c r="C6164" s="26" t="s">
        <v>2104</v>
      </c>
      <c r="D6164" s="27">
        <v>1908</v>
      </c>
      <c r="E6164" s="24"/>
      <c r="F6164" s="24"/>
      <c r="G6164" s="27" t="s">
        <v>36</v>
      </c>
    </row>
    <row r="6165" spans="3:7" x14ac:dyDescent="0.25">
      <c r="C6165" s="26" t="s">
        <v>2103</v>
      </c>
      <c r="D6165" s="27">
        <v>1110</v>
      </c>
      <c r="E6165" s="24"/>
      <c r="F6165" s="24"/>
      <c r="G6165" s="27" t="s">
        <v>35</v>
      </c>
    </row>
    <row r="6166" spans="3:7" x14ac:dyDescent="0.25">
      <c r="C6166" s="26" t="s">
        <v>2102</v>
      </c>
      <c r="D6166" s="27">
        <v>2287</v>
      </c>
      <c r="E6166" s="24"/>
      <c r="F6166" s="24"/>
      <c r="G6166" s="27" t="s">
        <v>34</v>
      </c>
    </row>
    <row r="6167" spans="3:7" x14ac:dyDescent="0.25">
      <c r="C6167" s="26" t="s">
        <v>2101</v>
      </c>
      <c r="D6167" s="27">
        <v>2134</v>
      </c>
      <c r="E6167" s="24"/>
      <c r="F6167" s="24"/>
      <c r="G6167" s="27" t="s">
        <v>34</v>
      </c>
    </row>
    <row r="6168" spans="3:7" x14ac:dyDescent="0.25">
      <c r="C6168" s="26" t="s">
        <v>2100</v>
      </c>
      <c r="D6168" s="27">
        <v>2201</v>
      </c>
      <c r="E6168" s="24"/>
      <c r="F6168" s="24"/>
      <c r="G6168" s="27" t="s">
        <v>34</v>
      </c>
    </row>
    <row r="6169" spans="3:7" x14ac:dyDescent="0.25">
      <c r="C6169" s="26" t="s">
        <v>2099</v>
      </c>
      <c r="D6169" s="27">
        <v>1203</v>
      </c>
      <c r="E6169" s="24"/>
      <c r="F6169" s="24"/>
      <c r="G6169" s="27" t="s">
        <v>35</v>
      </c>
    </row>
    <row r="6170" spans="3:7" x14ac:dyDescent="0.25">
      <c r="C6170" s="26" t="s">
        <v>2098</v>
      </c>
      <c r="D6170" s="27">
        <v>1333</v>
      </c>
      <c r="E6170" s="24"/>
      <c r="F6170" s="24"/>
      <c r="G6170" s="27" t="s">
        <v>35</v>
      </c>
    </row>
    <row r="6171" spans="3:7" x14ac:dyDescent="0.25">
      <c r="C6171" s="26" t="s">
        <v>2097</v>
      </c>
      <c r="D6171" s="27">
        <v>1499</v>
      </c>
      <c r="E6171" s="24"/>
      <c r="F6171" s="24"/>
      <c r="G6171" s="27" t="s">
        <v>36</v>
      </c>
    </row>
    <row r="6172" spans="3:7" x14ac:dyDescent="0.25">
      <c r="C6172" s="26" t="s">
        <v>2096</v>
      </c>
      <c r="D6172" s="27">
        <v>2628</v>
      </c>
      <c r="E6172" s="24"/>
      <c r="F6172" s="24"/>
      <c r="G6172" s="27" t="s">
        <v>34</v>
      </c>
    </row>
    <row r="6173" spans="3:7" x14ac:dyDescent="0.25">
      <c r="C6173" s="26" t="s">
        <v>2095</v>
      </c>
      <c r="D6173" s="27">
        <v>2382</v>
      </c>
      <c r="E6173" s="24"/>
      <c r="F6173" s="24"/>
      <c r="G6173" s="27" t="s">
        <v>34</v>
      </c>
    </row>
    <row r="6174" spans="3:7" x14ac:dyDescent="0.25">
      <c r="C6174" s="26" t="s">
        <v>2094</v>
      </c>
      <c r="D6174" s="27">
        <v>2649</v>
      </c>
      <c r="E6174" s="24"/>
      <c r="F6174" s="24"/>
      <c r="G6174" s="27" t="s">
        <v>34</v>
      </c>
    </row>
    <row r="6175" spans="3:7" x14ac:dyDescent="0.25">
      <c r="C6175" s="26" t="s">
        <v>2093</v>
      </c>
      <c r="D6175" s="27">
        <v>3179</v>
      </c>
      <c r="E6175" s="24"/>
      <c r="F6175" s="24"/>
      <c r="G6175" s="27" t="s">
        <v>37</v>
      </c>
    </row>
    <row r="6176" spans="3:7" x14ac:dyDescent="0.25">
      <c r="C6176" s="26" t="s">
        <v>2092</v>
      </c>
      <c r="D6176" s="27">
        <v>1500</v>
      </c>
      <c r="E6176" s="24"/>
      <c r="F6176" s="24"/>
      <c r="G6176" s="27" t="s">
        <v>36</v>
      </c>
    </row>
    <row r="6177" spans="3:7" x14ac:dyDescent="0.25">
      <c r="C6177" s="26" t="s">
        <v>2091</v>
      </c>
      <c r="D6177" s="27">
        <v>1437</v>
      </c>
      <c r="E6177" s="24"/>
      <c r="F6177" s="24"/>
      <c r="G6177" s="27" t="s">
        <v>36</v>
      </c>
    </row>
    <row r="6178" spans="3:7" x14ac:dyDescent="0.25">
      <c r="C6178" s="26" t="s">
        <v>2090</v>
      </c>
      <c r="D6178" s="27">
        <v>1623</v>
      </c>
      <c r="E6178" s="24"/>
      <c r="F6178" s="24"/>
      <c r="G6178" s="27" t="s">
        <v>36</v>
      </c>
    </row>
    <row r="6179" spans="3:7" x14ac:dyDescent="0.25">
      <c r="C6179" s="26" t="s">
        <v>2089</v>
      </c>
      <c r="D6179" s="27">
        <v>2091</v>
      </c>
      <c r="E6179" s="24"/>
      <c r="F6179" s="24"/>
      <c r="G6179" s="27" t="s">
        <v>36</v>
      </c>
    </row>
    <row r="6180" spans="3:7" x14ac:dyDescent="0.25">
      <c r="C6180" s="26" t="s">
        <v>2088</v>
      </c>
      <c r="D6180" s="27">
        <v>1539</v>
      </c>
      <c r="E6180" s="24"/>
      <c r="F6180" s="24"/>
      <c r="G6180" s="27" t="s">
        <v>36</v>
      </c>
    </row>
    <row r="6181" spans="3:7" x14ac:dyDescent="0.25">
      <c r="C6181" s="26" t="s">
        <v>2087</v>
      </c>
      <c r="D6181" s="27">
        <v>2193</v>
      </c>
      <c r="E6181" s="24"/>
      <c r="F6181" s="24"/>
      <c r="G6181" s="27" t="s">
        <v>34</v>
      </c>
    </row>
    <row r="6182" spans="3:7" x14ac:dyDescent="0.25">
      <c r="C6182" s="26" t="s">
        <v>2086</v>
      </c>
      <c r="D6182" s="27">
        <v>2638</v>
      </c>
      <c r="E6182" s="24"/>
      <c r="F6182" s="24"/>
      <c r="G6182" s="27" t="s">
        <v>34</v>
      </c>
    </row>
    <row r="6183" spans="3:7" x14ac:dyDescent="0.25">
      <c r="C6183" s="26" t="s">
        <v>2085</v>
      </c>
      <c r="D6183" s="27">
        <v>2851</v>
      </c>
      <c r="E6183" s="24"/>
      <c r="F6183" s="24"/>
      <c r="G6183" s="27" t="s">
        <v>34</v>
      </c>
    </row>
    <row r="6184" spans="3:7" x14ac:dyDescent="0.25">
      <c r="C6184" s="26" t="s">
        <v>2084</v>
      </c>
      <c r="D6184" s="27">
        <v>2632</v>
      </c>
      <c r="E6184" s="24"/>
      <c r="F6184" s="24"/>
      <c r="G6184" s="27" t="s">
        <v>34</v>
      </c>
    </row>
    <row r="6185" spans="3:7" x14ac:dyDescent="0.25">
      <c r="C6185" s="26" t="s">
        <v>2083</v>
      </c>
      <c r="D6185" s="27">
        <v>3236</v>
      </c>
      <c r="E6185" s="24"/>
      <c r="F6185" s="24"/>
      <c r="G6185" s="27" t="s">
        <v>37</v>
      </c>
    </row>
    <row r="6186" spans="3:7" x14ac:dyDescent="0.25">
      <c r="C6186" s="26" t="s">
        <v>2082</v>
      </c>
      <c r="D6186" s="27">
        <v>2544</v>
      </c>
      <c r="E6186" s="24"/>
      <c r="F6186" s="24"/>
      <c r="G6186" s="27" t="s">
        <v>34</v>
      </c>
    </row>
    <row r="6187" spans="3:7" x14ac:dyDescent="0.25">
      <c r="C6187" s="26" t="s">
        <v>2081</v>
      </c>
      <c r="D6187" s="27">
        <v>2389</v>
      </c>
      <c r="E6187" s="24"/>
      <c r="F6187" s="24"/>
      <c r="G6187" s="27" t="s">
        <v>34</v>
      </c>
    </row>
    <row r="6188" spans="3:7" x14ac:dyDescent="0.25">
      <c r="C6188" s="26" t="s">
        <v>2080</v>
      </c>
      <c r="D6188" s="27">
        <v>1862</v>
      </c>
      <c r="E6188" s="24"/>
      <c r="F6188" s="24"/>
      <c r="G6188" s="27" t="s">
        <v>36</v>
      </c>
    </row>
    <row r="6189" spans="3:7" x14ac:dyDescent="0.25">
      <c r="C6189" s="26" t="s">
        <v>2079</v>
      </c>
      <c r="D6189" s="27">
        <v>2473</v>
      </c>
      <c r="E6189" s="24"/>
      <c r="F6189" s="24"/>
      <c r="G6189" s="27" t="s">
        <v>34</v>
      </c>
    </row>
    <row r="6190" spans="3:7" x14ac:dyDescent="0.25">
      <c r="C6190" s="26" t="s">
        <v>2078</v>
      </c>
      <c r="D6190" s="27">
        <v>2999</v>
      </c>
      <c r="E6190" s="24"/>
      <c r="F6190" s="24"/>
      <c r="G6190" s="27" t="s">
        <v>34</v>
      </c>
    </row>
    <row r="6191" spans="3:7" x14ac:dyDescent="0.25">
      <c r="C6191" s="26" t="s">
        <v>2077</v>
      </c>
      <c r="D6191" s="27">
        <v>2348</v>
      </c>
      <c r="E6191" s="24"/>
      <c r="F6191" s="24"/>
      <c r="G6191" s="27" t="s">
        <v>34</v>
      </c>
    </row>
    <row r="6192" spans="3:7" x14ac:dyDescent="0.25">
      <c r="C6192" s="26" t="s">
        <v>2076</v>
      </c>
      <c r="D6192" s="27">
        <v>1133</v>
      </c>
      <c r="E6192" s="24"/>
      <c r="F6192" s="24"/>
      <c r="G6192" s="27" t="s">
        <v>35</v>
      </c>
    </row>
    <row r="6193" spans="3:7" x14ac:dyDescent="0.25">
      <c r="C6193" s="26" t="s">
        <v>2075</v>
      </c>
      <c r="D6193" s="27">
        <v>1202</v>
      </c>
      <c r="E6193" s="24"/>
      <c r="F6193" s="24"/>
      <c r="G6193" s="27" t="s">
        <v>35</v>
      </c>
    </row>
    <row r="6194" spans="3:7" x14ac:dyDescent="0.25">
      <c r="C6194" s="26" t="s">
        <v>2074</v>
      </c>
      <c r="D6194" s="27">
        <v>2421</v>
      </c>
      <c r="E6194" s="24"/>
      <c r="F6194" s="24"/>
      <c r="G6194" s="27" t="s">
        <v>34</v>
      </c>
    </row>
    <row r="6195" spans="3:7" x14ac:dyDescent="0.25">
      <c r="C6195" s="26" t="s">
        <v>2073</v>
      </c>
      <c r="D6195" s="27">
        <v>2404</v>
      </c>
      <c r="E6195" s="24"/>
      <c r="F6195" s="24"/>
      <c r="G6195" s="27" t="s">
        <v>34</v>
      </c>
    </row>
    <row r="6196" spans="3:7" x14ac:dyDescent="0.25">
      <c r="C6196" s="26" t="s">
        <v>2072</v>
      </c>
      <c r="D6196" s="27">
        <v>2333</v>
      </c>
      <c r="E6196" s="24"/>
      <c r="F6196" s="24"/>
      <c r="G6196" s="27" t="s">
        <v>34</v>
      </c>
    </row>
    <row r="6197" spans="3:7" x14ac:dyDescent="0.25">
      <c r="C6197" s="26" t="s">
        <v>2071</v>
      </c>
      <c r="D6197" s="27">
        <v>2282</v>
      </c>
      <c r="E6197" s="24"/>
      <c r="F6197" s="24"/>
      <c r="G6197" s="27" t="s">
        <v>34</v>
      </c>
    </row>
    <row r="6198" spans="3:7" x14ac:dyDescent="0.25">
      <c r="C6198" s="26" t="s">
        <v>2070</v>
      </c>
      <c r="D6198" s="27">
        <v>3176</v>
      </c>
      <c r="E6198" s="24"/>
      <c r="F6198" s="24"/>
      <c r="G6198" s="27" t="s">
        <v>37</v>
      </c>
    </row>
    <row r="6199" spans="3:7" x14ac:dyDescent="0.25">
      <c r="C6199" s="26" t="s">
        <v>2069</v>
      </c>
      <c r="D6199" s="27">
        <v>2495</v>
      </c>
      <c r="E6199" s="24"/>
      <c r="F6199" s="24"/>
      <c r="G6199" s="27" t="s">
        <v>34</v>
      </c>
    </row>
    <row r="6200" spans="3:7" x14ac:dyDescent="0.25">
      <c r="C6200" s="26" t="s">
        <v>2068</v>
      </c>
      <c r="D6200" s="27">
        <v>1236</v>
      </c>
      <c r="E6200" s="24"/>
      <c r="F6200" s="24"/>
      <c r="G6200" s="27" t="s">
        <v>35</v>
      </c>
    </row>
    <row r="6201" spans="3:7" x14ac:dyDescent="0.25">
      <c r="C6201" s="26" t="s">
        <v>2067</v>
      </c>
      <c r="D6201" s="27">
        <v>1254</v>
      </c>
      <c r="E6201" s="24"/>
      <c r="F6201" s="24"/>
      <c r="G6201" s="27" t="s">
        <v>35</v>
      </c>
    </row>
    <row r="6202" spans="3:7" x14ac:dyDescent="0.25">
      <c r="C6202" s="26" t="s">
        <v>2066</v>
      </c>
      <c r="D6202" s="27">
        <v>2265</v>
      </c>
      <c r="E6202" s="24"/>
      <c r="F6202" s="24"/>
      <c r="G6202" s="27" t="s">
        <v>34</v>
      </c>
    </row>
    <row r="6203" spans="3:7" x14ac:dyDescent="0.25">
      <c r="C6203" s="26" t="s">
        <v>2065</v>
      </c>
      <c r="D6203" s="27">
        <v>1917</v>
      </c>
      <c r="E6203" s="24"/>
      <c r="F6203" s="24"/>
      <c r="G6203" s="27" t="s">
        <v>36</v>
      </c>
    </row>
    <row r="6204" spans="3:7" x14ac:dyDescent="0.25">
      <c r="C6204" s="26" t="s">
        <v>2064</v>
      </c>
      <c r="D6204" s="27">
        <v>2194</v>
      </c>
      <c r="E6204" s="24"/>
      <c r="F6204" s="24"/>
      <c r="G6204" s="27" t="s">
        <v>34</v>
      </c>
    </row>
    <row r="6205" spans="3:7" x14ac:dyDescent="0.25">
      <c r="C6205" s="26" t="s">
        <v>2063</v>
      </c>
      <c r="D6205" s="27">
        <v>691</v>
      </c>
      <c r="E6205" s="24"/>
      <c r="F6205" s="24"/>
      <c r="G6205" s="27" t="s">
        <v>38</v>
      </c>
    </row>
    <row r="6206" spans="3:7" x14ac:dyDescent="0.25">
      <c r="C6206" s="26" t="s">
        <v>2062</v>
      </c>
      <c r="D6206" s="27">
        <v>1393</v>
      </c>
      <c r="E6206" s="24"/>
      <c r="F6206" s="24"/>
      <c r="G6206" s="27" t="s">
        <v>35</v>
      </c>
    </row>
    <row r="6207" spans="3:7" x14ac:dyDescent="0.25">
      <c r="C6207" s="26" t="s">
        <v>2061</v>
      </c>
      <c r="D6207" s="27">
        <v>2633</v>
      </c>
      <c r="E6207" s="24"/>
      <c r="F6207" s="24"/>
      <c r="G6207" s="27" t="s">
        <v>34</v>
      </c>
    </row>
    <row r="6208" spans="3:7" x14ac:dyDescent="0.25">
      <c r="C6208" s="26" t="s">
        <v>2060</v>
      </c>
      <c r="D6208" s="27">
        <v>1930</v>
      </c>
      <c r="E6208" s="24"/>
      <c r="F6208" s="24"/>
      <c r="G6208" s="27" t="s">
        <v>36</v>
      </c>
    </row>
    <row r="6209" spans="3:7" x14ac:dyDescent="0.25">
      <c r="C6209" s="26" t="s">
        <v>2059</v>
      </c>
      <c r="D6209" s="27">
        <v>837</v>
      </c>
      <c r="E6209" s="24"/>
      <c r="F6209" s="24"/>
      <c r="G6209" s="27" t="s">
        <v>38</v>
      </c>
    </row>
    <row r="6210" spans="3:7" x14ac:dyDescent="0.25">
      <c r="C6210" s="26" t="s">
        <v>2058</v>
      </c>
      <c r="D6210" s="27">
        <v>2502</v>
      </c>
      <c r="E6210" s="24"/>
      <c r="F6210" s="24"/>
      <c r="G6210" s="27" t="s">
        <v>34</v>
      </c>
    </row>
    <row r="6211" spans="3:7" x14ac:dyDescent="0.25">
      <c r="C6211" s="26" t="s">
        <v>2057</v>
      </c>
      <c r="D6211" s="27">
        <v>2701</v>
      </c>
      <c r="E6211" s="24"/>
      <c r="F6211" s="24"/>
      <c r="G6211" s="27" t="s">
        <v>34</v>
      </c>
    </row>
    <row r="6212" spans="3:7" x14ac:dyDescent="0.25">
      <c r="C6212" s="26" t="s">
        <v>2056</v>
      </c>
      <c r="D6212" s="27">
        <v>2702</v>
      </c>
      <c r="E6212" s="24"/>
      <c r="F6212" s="24"/>
      <c r="G6212" s="27" t="s">
        <v>34</v>
      </c>
    </row>
    <row r="6213" spans="3:7" x14ac:dyDescent="0.25">
      <c r="C6213" s="26" t="s">
        <v>2055</v>
      </c>
      <c r="D6213" s="27">
        <v>1198</v>
      </c>
      <c r="E6213" s="24"/>
      <c r="F6213" s="24"/>
      <c r="G6213" s="27" t="s">
        <v>35</v>
      </c>
    </row>
    <row r="6214" spans="3:7" x14ac:dyDescent="0.25">
      <c r="C6214" s="26" t="s">
        <v>2054</v>
      </c>
      <c r="D6214" s="27">
        <v>2845</v>
      </c>
      <c r="E6214" s="24"/>
      <c r="F6214" s="24"/>
      <c r="G6214" s="27" t="s">
        <v>34</v>
      </c>
    </row>
    <row r="6215" spans="3:7" x14ac:dyDescent="0.25">
      <c r="C6215" s="26" t="s">
        <v>2053</v>
      </c>
      <c r="D6215" s="27">
        <v>1781</v>
      </c>
      <c r="E6215" s="24"/>
      <c r="F6215" s="24"/>
      <c r="G6215" s="27" t="s">
        <v>36</v>
      </c>
    </row>
    <row r="6216" spans="3:7" x14ac:dyDescent="0.25">
      <c r="C6216" s="26" t="s">
        <v>2052</v>
      </c>
      <c r="D6216" s="27">
        <v>1046</v>
      </c>
      <c r="E6216" s="24"/>
      <c r="F6216" s="24"/>
      <c r="G6216" s="27" t="s">
        <v>35</v>
      </c>
    </row>
    <row r="6217" spans="3:7" x14ac:dyDescent="0.25">
      <c r="C6217" s="26" t="s">
        <v>2051</v>
      </c>
      <c r="D6217" s="27">
        <v>1978</v>
      </c>
      <c r="E6217" s="24"/>
      <c r="F6217" s="24"/>
      <c r="G6217" s="27" t="s">
        <v>36</v>
      </c>
    </row>
    <row r="6218" spans="3:7" x14ac:dyDescent="0.25">
      <c r="C6218" s="26" t="s">
        <v>2050</v>
      </c>
      <c r="D6218" s="27">
        <v>4073</v>
      </c>
      <c r="E6218" s="24"/>
      <c r="F6218" s="24"/>
      <c r="G6218" s="27" t="s">
        <v>37</v>
      </c>
    </row>
    <row r="6219" spans="3:7" x14ac:dyDescent="0.25">
      <c r="C6219" s="26" t="s">
        <v>2049</v>
      </c>
      <c r="D6219" s="27">
        <v>2628</v>
      </c>
      <c r="E6219" s="24"/>
      <c r="F6219" s="24"/>
      <c r="G6219" s="27" t="s">
        <v>34</v>
      </c>
    </row>
    <row r="6220" spans="3:7" x14ac:dyDescent="0.25">
      <c r="C6220" s="26" t="s">
        <v>2048</v>
      </c>
      <c r="D6220" s="27">
        <v>1204</v>
      </c>
      <c r="E6220" s="24"/>
      <c r="F6220" s="24"/>
      <c r="G6220" s="27" t="s">
        <v>35</v>
      </c>
    </row>
    <row r="6221" spans="3:7" x14ac:dyDescent="0.25">
      <c r="C6221" s="26" t="s">
        <v>2047</v>
      </c>
      <c r="D6221" s="27">
        <v>3083</v>
      </c>
      <c r="E6221" s="24"/>
      <c r="F6221" s="24"/>
      <c r="G6221" s="27" t="s">
        <v>37</v>
      </c>
    </row>
    <row r="6222" spans="3:7" x14ac:dyDescent="0.25">
      <c r="C6222" s="26" t="s">
        <v>2046</v>
      </c>
      <c r="D6222" s="27">
        <v>2386</v>
      </c>
      <c r="E6222" s="24"/>
      <c r="F6222" s="24"/>
      <c r="G6222" s="27" t="s">
        <v>34</v>
      </c>
    </row>
    <row r="6223" spans="3:7" x14ac:dyDescent="0.25">
      <c r="C6223" s="26" t="s">
        <v>2045</v>
      </c>
      <c r="D6223" s="27">
        <v>2514</v>
      </c>
      <c r="E6223" s="24"/>
      <c r="F6223" s="24"/>
      <c r="G6223" s="27" t="s">
        <v>34</v>
      </c>
    </row>
    <row r="6224" spans="3:7" x14ac:dyDescent="0.25">
      <c r="C6224" s="26" t="s">
        <v>2044</v>
      </c>
      <c r="D6224" s="27">
        <v>2389</v>
      </c>
      <c r="E6224" s="24"/>
      <c r="F6224" s="24"/>
      <c r="G6224" s="27" t="s">
        <v>34</v>
      </c>
    </row>
    <row r="6225" spans="3:7" x14ac:dyDescent="0.25">
      <c r="C6225" s="26" t="s">
        <v>2043</v>
      </c>
      <c r="D6225" s="27">
        <v>1514</v>
      </c>
      <c r="E6225" s="24"/>
      <c r="F6225" s="24"/>
      <c r="G6225" s="27" t="s">
        <v>36</v>
      </c>
    </row>
    <row r="6226" spans="3:7" x14ac:dyDescent="0.25">
      <c r="C6226" s="26" t="s">
        <v>2042</v>
      </c>
      <c r="D6226" s="27">
        <v>2393</v>
      </c>
      <c r="E6226" s="24"/>
      <c r="F6226" s="24"/>
      <c r="G6226" s="27" t="s">
        <v>34</v>
      </c>
    </row>
    <row r="6227" spans="3:7" x14ac:dyDescent="0.25">
      <c r="C6227" s="26" t="s">
        <v>2041</v>
      </c>
      <c r="D6227" s="27">
        <v>3001</v>
      </c>
      <c r="E6227" s="24"/>
      <c r="F6227" s="24"/>
      <c r="G6227" s="27" t="s">
        <v>37</v>
      </c>
    </row>
    <row r="6228" spans="3:7" x14ac:dyDescent="0.25">
      <c r="C6228" s="26" t="s">
        <v>2040</v>
      </c>
      <c r="D6228" s="27">
        <v>2561</v>
      </c>
      <c r="E6228" s="24"/>
      <c r="F6228" s="24"/>
      <c r="G6228" s="27" t="s">
        <v>34</v>
      </c>
    </row>
    <row r="6229" spans="3:7" x14ac:dyDescent="0.25">
      <c r="C6229" s="26" t="s">
        <v>2039</v>
      </c>
      <c r="D6229" s="27">
        <v>2834</v>
      </c>
      <c r="E6229" s="24"/>
      <c r="F6229" s="24"/>
      <c r="G6229" s="27" t="s">
        <v>34</v>
      </c>
    </row>
    <row r="6230" spans="3:7" x14ac:dyDescent="0.25">
      <c r="C6230" s="26" t="s">
        <v>2038</v>
      </c>
      <c r="D6230" s="27">
        <v>2085</v>
      </c>
      <c r="E6230" s="24"/>
      <c r="F6230" s="24"/>
      <c r="G6230" s="27" t="s">
        <v>36</v>
      </c>
    </row>
    <row r="6231" spans="3:7" x14ac:dyDescent="0.25">
      <c r="C6231" s="26" t="s">
        <v>2037</v>
      </c>
      <c r="D6231" s="27">
        <v>2435</v>
      </c>
      <c r="E6231" s="24"/>
      <c r="F6231" s="24"/>
      <c r="G6231" s="27" t="s">
        <v>34</v>
      </c>
    </row>
    <row r="6232" spans="3:7" x14ac:dyDescent="0.25">
      <c r="C6232" s="26" t="s">
        <v>2036</v>
      </c>
      <c r="D6232" s="27">
        <v>1073</v>
      </c>
      <c r="E6232" s="24"/>
      <c r="F6232" s="24"/>
      <c r="G6232" s="27" t="s">
        <v>35</v>
      </c>
    </row>
    <row r="6233" spans="3:7" x14ac:dyDescent="0.25">
      <c r="C6233" s="26" t="s">
        <v>2035</v>
      </c>
      <c r="D6233" s="27">
        <v>1099</v>
      </c>
      <c r="E6233" s="24"/>
      <c r="F6233" s="24"/>
      <c r="G6233" s="27" t="s">
        <v>35</v>
      </c>
    </row>
    <row r="6234" spans="3:7" x14ac:dyDescent="0.25">
      <c r="C6234" s="26" t="s">
        <v>2034</v>
      </c>
      <c r="D6234" s="27">
        <v>1695</v>
      </c>
      <c r="E6234" s="24"/>
      <c r="F6234" s="24"/>
      <c r="G6234" s="27" t="s">
        <v>36</v>
      </c>
    </row>
    <row r="6235" spans="3:7" x14ac:dyDescent="0.25">
      <c r="C6235" s="26" t="s">
        <v>2033</v>
      </c>
      <c r="D6235" s="27">
        <v>2594</v>
      </c>
      <c r="E6235" s="24"/>
      <c r="F6235" s="24"/>
      <c r="G6235" s="27" t="s">
        <v>34</v>
      </c>
    </row>
    <row r="6236" spans="3:7" x14ac:dyDescent="0.25">
      <c r="C6236" s="26" t="s">
        <v>2032</v>
      </c>
      <c r="D6236" s="27">
        <v>1762</v>
      </c>
      <c r="E6236" s="24"/>
      <c r="F6236" s="24"/>
      <c r="G6236" s="27" t="s">
        <v>36</v>
      </c>
    </row>
    <row r="6237" spans="3:7" x14ac:dyDescent="0.25">
      <c r="C6237" s="26" t="s">
        <v>2031</v>
      </c>
      <c r="D6237" s="27">
        <v>2544</v>
      </c>
      <c r="E6237" s="24"/>
      <c r="F6237" s="24"/>
      <c r="G6237" s="27" t="s">
        <v>34</v>
      </c>
    </row>
    <row r="6238" spans="3:7" x14ac:dyDescent="0.25">
      <c r="C6238" s="26" t="s">
        <v>2030</v>
      </c>
      <c r="D6238" s="27">
        <v>2383</v>
      </c>
      <c r="E6238" s="24"/>
      <c r="F6238" s="24"/>
      <c r="G6238" s="27" t="s">
        <v>34</v>
      </c>
    </row>
    <row r="6239" spans="3:7" x14ac:dyDescent="0.25">
      <c r="C6239" s="26" t="s">
        <v>2029</v>
      </c>
      <c r="D6239" s="27">
        <v>2619</v>
      </c>
      <c r="E6239" s="24"/>
      <c r="F6239" s="24"/>
      <c r="G6239" s="27" t="s">
        <v>34</v>
      </c>
    </row>
    <row r="6240" spans="3:7" x14ac:dyDescent="0.25">
      <c r="C6240" s="26" t="s">
        <v>2028</v>
      </c>
      <c r="D6240" s="27">
        <v>2388</v>
      </c>
      <c r="E6240" s="24"/>
      <c r="F6240" s="24"/>
      <c r="G6240" s="27" t="s">
        <v>34</v>
      </c>
    </row>
    <row r="6241" spans="3:7" x14ac:dyDescent="0.25">
      <c r="C6241" s="26" t="s">
        <v>2027</v>
      </c>
      <c r="D6241" s="27">
        <v>2402</v>
      </c>
      <c r="E6241" s="24"/>
      <c r="F6241" s="24"/>
      <c r="G6241" s="27" t="s">
        <v>34</v>
      </c>
    </row>
    <row r="6242" spans="3:7" x14ac:dyDescent="0.25">
      <c r="C6242" s="26" t="s">
        <v>2026</v>
      </c>
      <c r="D6242" s="27">
        <v>2234</v>
      </c>
      <c r="E6242" s="24"/>
      <c r="F6242" s="24"/>
      <c r="G6242" s="27" t="s">
        <v>34</v>
      </c>
    </row>
    <row r="6243" spans="3:7" x14ac:dyDescent="0.25">
      <c r="C6243" s="26" t="s">
        <v>2025</v>
      </c>
      <c r="D6243" s="27">
        <v>2332</v>
      </c>
      <c r="E6243" s="24"/>
      <c r="F6243" s="24"/>
      <c r="G6243" s="27" t="s">
        <v>34</v>
      </c>
    </row>
    <row r="6244" spans="3:7" x14ac:dyDescent="0.25">
      <c r="C6244" s="26" t="s">
        <v>2024</v>
      </c>
      <c r="D6244" s="27">
        <v>2431</v>
      </c>
      <c r="E6244" s="24"/>
      <c r="F6244" s="24"/>
      <c r="G6244" s="27" t="s">
        <v>34</v>
      </c>
    </row>
    <row r="6245" spans="3:7" x14ac:dyDescent="0.25">
      <c r="C6245" s="26" t="s">
        <v>2023</v>
      </c>
      <c r="D6245" s="27">
        <v>1258</v>
      </c>
      <c r="E6245" s="24"/>
      <c r="F6245" s="24"/>
      <c r="G6245" s="27" t="s">
        <v>35</v>
      </c>
    </row>
    <row r="6246" spans="3:7" x14ac:dyDescent="0.25">
      <c r="C6246" s="26" t="s">
        <v>2022</v>
      </c>
      <c r="D6246" s="27">
        <v>2284</v>
      </c>
      <c r="E6246" s="24"/>
      <c r="F6246" s="24"/>
      <c r="G6246" s="27" t="s">
        <v>34</v>
      </c>
    </row>
    <row r="6247" spans="3:7" x14ac:dyDescent="0.25">
      <c r="C6247" s="26" t="s">
        <v>2021</v>
      </c>
      <c r="D6247" s="27">
        <v>1691</v>
      </c>
      <c r="E6247" s="24"/>
      <c r="F6247" s="24"/>
      <c r="G6247" s="27" t="s">
        <v>36</v>
      </c>
    </row>
    <row r="6248" spans="3:7" x14ac:dyDescent="0.25">
      <c r="C6248" s="26" t="s">
        <v>2020</v>
      </c>
      <c r="D6248" s="27">
        <v>2718</v>
      </c>
      <c r="E6248" s="24"/>
      <c r="F6248" s="24"/>
      <c r="G6248" s="27" t="s">
        <v>34</v>
      </c>
    </row>
    <row r="6249" spans="3:7" x14ac:dyDescent="0.25">
      <c r="C6249" s="26" t="s">
        <v>2019</v>
      </c>
      <c r="D6249" s="27">
        <v>1657</v>
      </c>
      <c r="E6249" s="24"/>
      <c r="F6249" s="24"/>
      <c r="G6249" s="27" t="s">
        <v>36</v>
      </c>
    </row>
    <row r="6250" spans="3:7" x14ac:dyDescent="0.25">
      <c r="C6250" s="26" t="s">
        <v>2018</v>
      </c>
      <c r="D6250" s="27">
        <v>2668</v>
      </c>
      <c r="E6250" s="24"/>
      <c r="F6250" s="24"/>
      <c r="G6250" s="27" t="s">
        <v>34</v>
      </c>
    </row>
    <row r="6251" spans="3:7" x14ac:dyDescent="0.25">
      <c r="C6251" s="26" t="s">
        <v>2017</v>
      </c>
      <c r="D6251" s="27">
        <v>3032</v>
      </c>
      <c r="E6251" s="24"/>
      <c r="F6251" s="24"/>
      <c r="G6251" s="27" t="s">
        <v>37</v>
      </c>
    </row>
    <row r="6252" spans="3:7" x14ac:dyDescent="0.25">
      <c r="C6252" s="26" t="s">
        <v>2016</v>
      </c>
      <c r="D6252" s="27">
        <v>2450</v>
      </c>
      <c r="E6252" s="24"/>
      <c r="F6252" s="24"/>
      <c r="G6252" s="27" t="s">
        <v>34</v>
      </c>
    </row>
    <row r="6253" spans="3:7" x14ac:dyDescent="0.25">
      <c r="C6253" s="26" t="s">
        <v>2015</v>
      </c>
      <c r="D6253" s="27">
        <v>3013</v>
      </c>
      <c r="E6253" s="24"/>
      <c r="F6253" s="24"/>
      <c r="G6253" s="27" t="s">
        <v>37</v>
      </c>
    </row>
    <row r="6254" spans="3:7" x14ac:dyDescent="0.25">
      <c r="C6254" s="26" t="s">
        <v>2014</v>
      </c>
      <c r="D6254" s="27">
        <v>1607</v>
      </c>
      <c r="E6254" s="24"/>
      <c r="F6254" s="24"/>
      <c r="G6254" s="27" t="s">
        <v>36</v>
      </c>
    </row>
    <row r="6255" spans="3:7" x14ac:dyDescent="0.25">
      <c r="C6255" s="26" t="s">
        <v>2013</v>
      </c>
      <c r="D6255" s="27">
        <v>2281</v>
      </c>
      <c r="E6255" s="24"/>
      <c r="F6255" s="24"/>
      <c r="G6255" s="27" t="s">
        <v>34</v>
      </c>
    </row>
    <row r="6256" spans="3:7" x14ac:dyDescent="0.25">
      <c r="C6256" s="26" t="s">
        <v>2012</v>
      </c>
      <c r="D6256" s="27">
        <v>2698</v>
      </c>
      <c r="E6256" s="24"/>
      <c r="F6256" s="24"/>
      <c r="G6256" s="27" t="s">
        <v>34</v>
      </c>
    </row>
    <row r="6257" spans="3:7" x14ac:dyDescent="0.25">
      <c r="C6257" s="26" t="s">
        <v>2011</v>
      </c>
      <c r="D6257" s="27">
        <v>1873</v>
      </c>
      <c r="E6257" s="24"/>
      <c r="F6257" s="24"/>
      <c r="G6257" s="27" t="s">
        <v>36</v>
      </c>
    </row>
    <row r="6258" spans="3:7" x14ac:dyDescent="0.25">
      <c r="C6258" s="26" t="s">
        <v>2010</v>
      </c>
      <c r="D6258" s="27">
        <v>2334</v>
      </c>
      <c r="E6258" s="24"/>
      <c r="F6258" s="24"/>
      <c r="G6258" s="27" t="s">
        <v>34</v>
      </c>
    </row>
    <row r="6259" spans="3:7" x14ac:dyDescent="0.25">
      <c r="C6259" s="26" t="s">
        <v>2009</v>
      </c>
      <c r="D6259" s="27">
        <v>1260</v>
      </c>
      <c r="E6259" s="24"/>
      <c r="F6259" s="24"/>
      <c r="G6259" s="27" t="s">
        <v>35</v>
      </c>
    </row>
    <row r="6260" spans="3:7" x14ac:dyDescent="0.25">
      <c r="C6260" s="26" t="s">
        <v>2008</v>
      </c>
      <c r="D6260" s="27">
        <v>1588</v>
      </c>
      <c r="E6260" s="24"/>
      <c r="F6260" s="24"/>
      <c r="G6260" s="27" t="s">
        <v>36</v>
      </c>
    </row>
    <row r="6261" spans="3:7" x14ac:dyDescent="0.25">
      <c r="C6261" s="26" t="s">
        <v>2007</v>
      </c>
      <c r="D6261" s="27">
        <v>2612</v>
      </c>
      <c r="E6261" s="24"/>
      <c r="F6261" s="24"/>
      <c r="G6261" s="27" t="s">
        <v>34</v>
      </c>
    </row>
    <row r="6262" spans="3:7" x14ac:dyDescent="0.25">
      <c r="C6262" s="26" t="s">
        <v>2006</v>
      </c>
      <c r="D6262" s="27">
        <v>2389</v>
      </c>
      <c r="E6262" s="24"/>
      <c r="F6262" s="24"/>
      <c r="G6262" s="27" t="s">
        <v>34</v>
      </c>
    </row>
    <row r="6263" spans="3:7" x14ac:dyDescent="0.25">
      <c r="C6263" s="26" t="s">
        <v>2005</v>
      </c>
      <c r="D6263" s="27">
        <v>2897</v>
      </c>
      <c r="E6263" s="24"/>
      <c r="F6263" s="24"/>
      <c r="G6263" s="27" t="s">
        <v>34</v>
      </c>
    </row>
    <row r="6264" spans="3:7" x14ac:dyDescent="0.25">
      <c r="C6264" s="26" t="s">
        <v>2004</v>
      </c>
      <c r="D6264" s="27">
        <v>2062</v>
      </c>
      <c r="E6264" s="24"/>
      <c r="F6264" s="24"/>
      <c r="G6264" s="27" t="s">
        <v>36</v>
      </c>
    </row>
    <row r="6265" spans="3:7" x14ac:dyDescent="0.25">
      <c r="C6265" s="26" t="s">
        <v>2003</v>
      </c>
      <c r="D6265" s="27">
        <v>2187</v>
      </c>
      <c r="E6265" s="24"/>
      <c r="F6265" s="24"/>
      <c r="G6265" s="27" t="s">
        <v>34</v>
      </c>
    </row>
    <row r="6266" spans="3:7" x14ac:dyDescent="0.25">
      <c r="C6266" s="26" t="s">
        <v>2002</v>
      </c>
      <c r="D6266" s="27">
        <v>2187</v>
      </c>
      <c r="E6266" s="24"/>
      <c r="F6266" s="24"/>
      <c r="G6266" s="27" t="s">
        <v>34</v>
      </c>
    </row>
    <row r="6267" spans="3:7" x14ac:dyDescent="0.25">
      <c r="C6267" s="26" t="s">
        <v>2001</v>
      </c>
      <c r="D6267" s="27">
        <v>1499</v>
      </c>
      <c r="E6267" s="24"/>
      <c r="F6267" s="24"/>
      <c r="G6267" s="27" t="s">
        <v>36</v>
      </c>
    </row>
    <row r="6268" spans="3:7" x14ac:dyDescent="0.25">
      <c r="C6268" s="26" t="s">
        <v>2000</v>
      </c>
      <c r="D6268" s="27">
        <v>1197</v>
      </c>
      <c r="E6268" s="24"/>
      <c r="F6268" s="24"/>
      <c r="G6268" s="27" t="s">
        <v>35</v>
      </c>
    </row>
    <row r="6269" spans="3:7" x14ac:dyDescent="0.25">
      <c r="C6269" s="26" t="s">
        <v>1999</v>
      </c>
      <c r="D6269" s="27">
        <v>2062</v>
      </c>
      <c r="E6269" s="24"/>
      <c r="F6269" s="24"/>
      <c r="G6269" s="27" t="s">
        <v>36</v>
      </c>
    </row>
    <row r="6270" spans="3:7" x14ac:dyDescent="0.25">
      <c r="C6270" s="26" t="s">
        <v>1998</v>
      </c>
      <c r="D6270" s="27">
        <v>2366</v>
      </c>
      <c r="E6270" s="24"/>
      <c r="F6270" s="24"/>
      <c r="G6270" s="27" t="s">
        <v>34</v>
      </c>
    </row>
    <row r="6271" spans="3:7" x14ac:dyDescent="0.25">
      <c r="C6271" s="26" t="s">
        <v>1997</v>
      </c>
      <c r="D6271" s="27">
        <v>2004</v>
      </c>
      <c r="E6271" s="24"/>
      <c r="F6271" s="24"/>
      <c r="G6271" s="27" t="s">
        <v>36</v>
      </c>
    </row>
    <row r="6272" spans="3:7" x14ac:dyDescent="0.25">
      <c r="C6272" s="26" t="s">
        <v>1996</v>
      </c>
      <c r="D6272" s="27">
        <v>766</v>
      </c>
      <c r="E6272" s="24"/>
      <c r="F6272" s="24"/>
      <c r="G6272" s="27" t="s">
        <v>38</v>
      </c>
    </row>
    <row r="6273" spans="3:7" x14ac:dyDescent="0.25">
      <c r="C6273" s="26" t="s">
        <v>1995</v>
      </c>
      <c r="D6273" s="27">
        <v>1735</v>
      </c>
      <c r="E6273" s="24"/>
      <c r="F6273" s="24"/>
      <c r="G6273" s="27" t="s">
        <v>36</v>
      </c>
    </row>
    <row r="6274" spans="3:7" x14ac:dyDescent="0.25">
      <c r="C6274" s="26" t="s">
        <v>1994</v>
      </c>
      <c r="D6274" s="27">
        <v>1937</v>
      </c>
      <c r="E6274" s="24"/>
      <c r="F6274" s="24"/>
      <c r="G6274" s="27" t="s">
        <v>36</v>
      </c>
    </row>
    <row r="6275" spans="3:7" x14ac:dyDescent="0.25">
      <c r="C6275" s="26" t="s">
        <v>1993</v>
      </c>
      <c r="D6275" s="27">
        <v>2160</v>
      </c>
      <c r="E6275" s="24"/>
      <c r="F6275" s="24"/>
      <c r="G6275" s="27" t="s">
        <v>34</v>
      </c>
    </row>
    <row r="6276" spans="3:7" x14ac:dyDescent="0.25">
      <c r="C6276" s="26" t="s">
        <v>1992</v>
      </c>
      <c r="D6276" s="27">
        <v>1919</v>
      </c>
      <c r="E6276" s="24"/>
      <c r="F6276" s="24"/>
      <c r="G6276" s="27" t="s">
        <v>36</v>
      </c>
    </row>
    <row r="6277" spans="3:7" x14ac:dyDescent="0.25">
      <c r="C6277" s="26" t="s">
        <v>1991</v>
      </c>
      <c r="D6277" s="27">
        <v>2557</v>
      </c>
      <c r="E6277" s="24"/>
      <c r="F6277" s="24"/>
      <c r="G6277" s="27" t="s">
        <v>34</v>
      </c>
    </row>
    <row r="6278" spans="3:7" x14ac:dyDescent="0.25">
      <c r="C6278" s="26" t="s">
        <v>1990</v>
      </c>
      <c r="D6278" s="27">
        <v>1696</v>
      </c>
      <c r="E6278" s="24"/>
      <c r="F6278" s="24"/>
      <c r="G6278" s="27" t="s">
        <v>36</v>
      </c>
    </row>
    <row r="6279" spans="3:7" x14ac:dyDescent="0.25">
      <c r="C6279" s="26" t="s">
        <v>1989</v>
      </c>
      <c r="D6279" s="27">
        <v>1317</v>
      </c>
      <c r="E6279" s="24"/>
      <c r="F6279" s="24"/>
      <c r="G6279" s="27" t="s">
        <v>35</v>
      </c>
    </row>
    <row r="6280" spans="3:7" x14ac:dyDescent="0.25">
      <c r="C6280" s="26" t="s">
        <v>1988</v>
      </c>
      <c r="D6280" s="27">
        <v>1134</v>
      </c>
      <c r="E6280" s="24"/>
      <c r="F6280" s="24"/>
      <c r="G6280" s="27" t="s">
        <v>35</v>
      </c>
    </row>
    <row r="6281" spans="3:7" x14ac:dyDescent="0.25">
      <c r="C6281" s="26" t="s">
        <v>1987</v>
      </c>
      <c r="D6281" s="27">
        <v>2132</v>
      </c>
      <c r="E6281" s="24"/>
      <c r="F6281" s="24"/>
      <c r="G6281" s="27" t="s">
        <v>34</v>
      </c>
    </row>
    <row r="6282" spans="3:7" x14ac:dyDescent="0.25">
      <c r="C6282" s="26" t="s">
        <v>1986</v>
      </c>
      <c r="D6282" s="27">
        <v>2750</v>
      </c>
      <c r="E6282" s="24"/>
      <c r="F6282" s="24"/>
      <c r="G6282" s="27" t="s">
        <v>34</v>
      </c>
    </row>
    <row r="6283" spans="3:7" x14ac:dyDescent="0.25">
      <c r="C6283" s="26" t="s">
        <v>1985</v>
      </c>
      <c r="D6283" s="27">
        <v>2891</v>
      </c>
      <c r="E6283" s="24"/>
      <c r="F6283" s="24"/>
      <c r="G6283" s="27" t="s">
        <v>34</v>
      </c>
    </row>
    <row r="6284" spans="3:7" x14ac:dyDescent="0.25">
      <c r="C6284" s="26" t="s">
        <v>1984</v>
      </c>
      <c r="D6284" s="27">
        <v>2091</v>
      </c>
      <c r="E6284" s="24"/>
      <c r="F6284" s="24"/>
      <c r="G6284" s="27" t="s">
        <v>36</v>
      </c>
    </row>
    <row r="6285" spans="3:7" x14ac:dyDescent="0.25">
      <c r="C6285" s="26" t="s">
        <v>1983</v>
      </c>
      <c r="D6285" s="27">
        <v>1106</v>
      </c>
      <c r="E6285" s="24"/>
      <c r="F6285" s="24"/>
      <c r="G6285" s="27" t="s">
        <v>35</v>
      </c>
    </row>
    <row r="6286" spans="3:7" x14ac:dyDescent="0.25">
      <c r="C6286" s="26" t="s">
        <v>1982</v>
      </c>
      <c r="D6286" s="27">
        <v>1593</v>
      </c>
      <c r="E6286" s="24"/>
      <c r="F6286" s="24"/>
      <c r="G6286" s="27" t="s">
        <v>36</v>
      </c>
    </row>
    <row r="6287" spans="3:7" x14ac:dyDescent="0.25">
      <c r="C6287" s="26" t="s">
        <v>1981</v>
      </c>
      <c r="D6287" s="27">
        <v>1789</v>
      </c>
      <c r="E6287" s="24"/>
      <c r="F6287" s="24"/>
      <c r="G6287" s="27" t="s">
        <v>36</v>
      </c>
    </row>
    <row r="6288" spans="3:7" x14ac:dyDescent="0.25">
      <c r="C6288" s="26" t="s">
        <v>1980</v>
      </c>
      <c r="D6288" s="27">
        <v>2293</v>
      </c>
      <c r="E6288" s="24"/>
      <c r="F6288" s="24"/>
      <c r="G6288" s="27" t="s">
        <v>34</v>
      </c>
    </row>
    <row r="6289" spans="3:7" x14ac:dyDescent="0.25">
      <c r="C6289" s="26" t="s">
        <v>1979</v>
      </c>
      <c r="D6289" s="27">
        <v>3418</v>
      </c>
      <c r="E6289" s="24"/>
      <c r="F6289" s="24"/>
      <c r="G6289" s="27" t="s">
        <v>37</v>
      </c>
    </row>
    <row r="6290" spans="3:7" x14ac:dyDescent="0.25">
      <c r="C6290" s="26" t="s">
        <v>1978</v>
      </c>
      <c r="D6290" s="27">
        <v>2210</v>
      </c>
      <c r="E6290" s="24"/>
      <c r="F6290" s="24"/>
      <c r="G6290" s="27" t="s">
        <v>34</v>
      </c>
    </row>
    <row r="6291" spans="3:7" x14ac:dyDescent="0.25">
      <c r="C6291" s="26" t="s">
        <v>1977</v>
      </c>
      <c r="D6291" s="27">
        <v>2549</v>
      </c>
      <c r="E6291" s="24"/>
      <c r="F6291" s="24"/>
      <c r="G6291" s="27" t="s">
        <v>34</v>
      </c>
    </row>
    <row r="6292" spans="3:7" x14ac:dyDescent="0.25">
      <c r="C6292" s="26" t="s">
        <v>1976</v>
      </c>
      <c r="D6292" s="27">
        <v>2691</v>
      </c>
      <c r="E6292" s="24"/>
      <c r="F6292" s="24"/>
      <c r="G6292" s="27" t="s">
        <v>34</v>
      </c>
    </row>
    <row r="6293" spans="3:7" x14ac:dyDescent="0.25">
      <c r="C6293" s="26" t="s">
        <v>1975</v>
      </c>
      <c r="D6293" s="27">
        <v>3453</v>
      </c>
      <c r="E6293" s="24"/>
      <c r="F6293" s="24"/>
      <c r="G6293" s="27" t="s">
        <v>37</v>
      </c>
    </row>
    <row r="6294" spans="3:7" x14ac:dyDescent="0.25">
      <c r="C6294" s="26" t="s">
        <v>1974</v>
      </c>
      <c r="D6294" s="27">
        <v>1742</v>
      </c>
      <c r="E6294" s="24"/>
      <c r="F6294" s="24"/>
      <c r="G6294" s="27" t="s">
        <v>36</v>
      </c>
    </row>
    <row r="6295" spans="3:7" x14ac:dyDescent="0.25">
      <c r="C6295" s="26" t="s">
        <v>1973</v>
      </c>
      <c r="D6295" s="27">
        <v>1525</v>
      </c>
      <c r="E6295" s="24"/>
      <c r="F6295" s="24"/>
      <c r="G6295" s="27" t="s">
        <v>36</v>
      </c>
    </row>
    <row r="6296" spans="3:7" x14ac:dyDescent="0.25">
      <c r="C6296" s="26" t="s">
        <v>1972</v>
      </c>
      <c r="D6296" s="27">
        <v>2203</v>
      </c>
      <c r="E6296" s="24"/>
      <c r="F6296" s="24"/>
      <c r="G6296" s="27" t="s">
        <v>34</v>
      </c>
    </row>
    <row r="6297" spans="3:7" x14ac:dyDescent="0.25">
      <c r="C6297" s="26" t="s">
        <v>1971</v>
      </c>
      <c r="D6297" s="27">
        <v>1191</v>
      </c>
      <c r="E6297" s="24"/>
      <c r="F6297" s="24"/>
      <c r="G6297" s="27" t="s">
        <v>35</v>
      </c>
    </row>
    <row r="6298" spans="3:7" x14ac:dyDescent="0.25">
      <c r="C6298" s="26" t="s">
        <v>1970</v>
      </c>
      <c r="D6298" s="27">
        <v>2458</v>
      </c>
      <c r="E6298" s="24"/>
      <c r="F6298" s="24"/>
      <c r="G6298" s="27" t="s">
        <v>34</v>
      </c>
    </row>
    <row r="6299" spans="3:7" x14ac:dyDescent="0.25">
      <c r="C6299" s="26" t="s">
        <v>1969</v>
      </c>
      <c r="D6299" s="27">
        <v>1482</v>
      </c>
      <c r="E6299" s="24"/>
      <c r="F6299" s="24"/>
      <c r="G6299" s="27" t="s">
        <v>36</v>
      </c>
    </row>
    <row r="6300" spans="3:7" x14ac:dyDescent="0.25">
      <c r="C6300" s="26" t="s">
        <v>1968</v>
      </c>
      <c r="D6300" s="27">
        <v>3788</v>
      </c>
      <c r="E6300" s="24"/>
      <c r="F6300" s="24"/>
      <c r="G6300" s="27" t="s">
        <v>37</v>
      </c>
    </row>
    <row r="6301" spans="3:7" x14ac:dyDescent="0.25">
      <c r="C6301" s="26" t="s">
        <v>1967</v>
      </c>
      <c r="D6301" s="27">
        <v>3573</v>
      </c>
      <c r="E6301" s="24"/>
      <c r="F6301" s="24"/>
      <c r="G6301" s="27" t="s">
        <v>37</v>
      </c>
    </row>
    <row r="6302" spans="3:7" x14ac:dyDescent="0.25">
      <c r="C6302" s="26" t="s">
        <v>1966</v>
      </c>
      <c r="D6302" s="27">
        <v>2241</v>
      </c>
      <c r="E6302" s="24"/>
      <c r="F6302" s="24"/>
      <c r="G6302" s="27" t="s">
        <v>34</v>
      </c>
    </row>
    <row r="6303" spans="3:7" x14ac:dyDescent="0.25">
      <c r="C6303" s="26" t="s">
        <v>1965</v>
      </c>
      <c r="D6303" s="27">
        <v>2279</v>
      </c>
      <c r="E6303" s="24"/>
      <c r="F6303" s="24"/>
      <c r="G6303" s="27" t="s">
        <v>34</v>
      </c>
    </row>
    <row r="6304" spans="3:7" x14ac:dyDescent="0.25">
      <c r="C6304" s="26" t="s">
        <v>1964</v>
      </c>
      <c r="D6304" s="27">
        <v>1671</v>
      </c>
      <c r="E6304" s="24"/>
      <c r="F6304" s="24"/>
      <c r="G6304" s="27" t="s">
        <v>36</v>
      </c>
    </row>
    <row r="6305" spans="3:7" x14ac:dyDescent="0.25">
      <c r="C6305" s="26" t="s">
        <v>1963</v>
      </c>
      <c r="D6305" s="27">
        <v>2313</v>
      </c>
      <c r="E6305" s="24"/>
      <c r="F6305" s="24"/>
      <c r="G6305" s="27" t="s">
        <v>34</v>
      </c>
    </row>
    <row r="6306" spans="3:7" x14ac:dyDescent="0.25">
      <c r="C6306" s="26" t="s">
        <v>1962</v>
      </c>
      <c r="D6306" s="27">
        <v>1007</v>
      </c>
      <c r="E6306" s="24"/>
      <c r="F6306" s="24"/>
      <c r="G6306" s="27" t="s">
        <v>35</v>
      </c>
    </row>
    <row r="6307" spans="3:7" x14ac:dyDescent="0.25">
      <c r="C6307" s="26" t="s">
        <v>1961</v>
      </c>
      <c r="D6307" s="27">
        <v>959</v>
      </c>
      <c r="E6307" s="24"/>
      <c r="F6307" s="24"/>
      <c r="G6307" s="27" t="s">
        <v>35</v>
      </c>
    </row>
    <row r="6308" spans="3:7" x14ac:dyDescent="0.25">
      <c r="C6308" s="26" t="s">
        <v>1960</v>
      </c>
      <c r="D6308" s="27">
        <v>1980</v>
      </c>
      <c r="E6308" s="24"/>
      <c r="F6308" s="24"/>
      <c r="G6308" s="27" t="s">
        <v>36</v>
      </c>
    </row>
    <row r="6309" spans="3:7" x14ac:dyDescent="0.25">
      <c r="C6309" s="26" t="s">
        <v>1959</v>
      </c>
      <c r="D6309" s="27">
        <v>1732</v>
      </c>
      <c r="E6309" s="24"/>
      <c r="F6309" s="24"/>
      <c r="G6309" s="27" t="s">
        <v>36</v>
      </c>
    </row>
    <row r="6310" spans="3:7" x14ac:dyDescent="0.25">
      <c r="C6310" s="26" t="s">
        <v>1958</v>
      </c>
      <c r="D6310" s="27">
        <v>1378</v>
      </c>
      <c r="E6310" s="24"/>
      <c r="F6310" s="24"/>
      <c r="G6310" s="27" t="s">
        <v>35</v>
      </c>
    </row>
    <row r="6311" spans="3:7" x14ac:dyDescent="0.25">
      <c r="C6311" s="26" t="s">
        <v>1957</v>
      </c>
      <c r="D6311" s="27">
        <v>1895</v>
      </c>
      <c r="E6311" s="24"/>
      <c r="F6311" s="24"/>
      <c r="G6311" s="27" t="s">
        <v>36</v>
      </c>
    </row>
    <row r="6312" spans="3:7" x14ac:dyDescent="0.25">
      <c r="C6312" s="26" t="s">
        <v>1956</v>
      </c>
      <c r="D6312" s="27">
        <v>1113</v>
      </c>
      <c r="E6312" s="24"/>
      <c r="F6312" s="24"/>
      <c r="G6312" s="27" t="s">
        <v>35</v>
      </c>
    </row>
    <row r="6313" spans="3:7" x14ac:dyDescent="0.25">
      <c r="C6313" s="26" t="s">
        <v>1955</v>
      </c>
      <c r="D6313" s="27">
        <v>1969</v>
      </c>
      <c r="E6313" s="24"/>
      <c r="F6313" s="24"/>
      <c r="G6313" s="27" t="s">
        <v>36</v>
      </c>
    </row>
    <row r="6314" spans="3:7" x14ac:dyDescent="0.25">
      <c r="C6314" s="26" t="s">
        <v>1954</v>
      </c>
      <c r="D6314" s="27">
        <v>2813</v>
      </c>
      <c r="E6314" s="24"/>
      <c r="F6314" s="24"/>
      <c r="G6314" s="27" t="s">
        <v>34</v>
      </c>
    </row>
    <row r="6315" spans="3:7" x14ac:dyDescent="0.25">
      <c r="C6315" s="26" t="s">
        <v>1953</v>
      </c>
      <c r="D6315" s="27">
        <v>1774</v>
      </c>
      <c r="E6315" s="24"/>
      <c r="F6315" s="24"/>
      <c r="G6315" s="27" t="s">
        <v>36</v>
      </c>
    </row>
    <row r="6316" spans="3:7" x14ac:dyDescent="0.25">
      <c r="C6316" s="26" t="s">
        <v>1952</v>
      </c>
      <c r="D6316" s="27">
        <v>1550</v>
      </c>
      <c r="E6316" s="24"/>
      <c r="F6316" s="24"/>
      <c r="G6316" s="27" t="s">
        <v>36</v>
      </c>
    </row>
    <row r="6317" spans="3:7" x14ac:dyDescent="0.25">
      <c r="C6317" s="26" t="s">
        <v>1951</v>
      </c>
      <c r="D6317" s="27">
        <v>2335</v>
      </c>
      <c r="E6317" s="24"/>
      <c r="F6317" s="24"/>
      <c r="G6317" s="27" t="s">
        <v>34</v>
      </c>
    </row>
    <row r="6318" spans="3:7" x14ac:dyDescent="0.25">
      <c r="C6318" s="26" t="s">
        <v>1950</v>
      </c>
      <c r="D6318" s="27">
        <v>924</v>
      </c>
      <c r="E6318" s="24"/>
      <c r="F6318" s="24"/>
      <c r="G6318" s="27" t="s">
        <v>35</v>
      </c>
    </row>
    <row r="6319" spans="3:7" x14ac:dyDescent="0.25">
      <c r="C6319" s="26" t="s">
        <v>1949</v>
      </c>
      <c r="D6319" s="27">
        <v>1981</v>
      </c>
      <c r="E6319" s="24"/>
      <c r="F6319" s="24"/>
      <c r="G6319" s="27" t="s">
        <v>36</v>
      </c>
    </row>
    <row r="6320" spans="3:7" x14ac:dyDescent="0.25">
      <c r="C6320" s="26" t="s">
        <v>1948</v>
      </c>
      <c r="D6320" s="27">
        <v>2251</v>
      </c>
      <c r="E6320" s="24"/>
      <c r="F6320" s="24"/>
      <c r="G6320" s="27" t="s">
        <v>34</v>
      </c>
    </row>
    <row r="6321" spans="3:7" x14ac:dyDescent="0.25">
      <c r="C6321" s="26" t="s">
        <v>1947</v>
      </c>
      <c r="D6321" s="27">
        <v>2517</v>
      </c>
      <c r="E6321" s="24"/>
      <c r="F6321" s="24"/>
      <c r="G6321" s="27" t="s">
        <v>34</v>
      </c>
    </row>
    <row r="6322" spans="3:7" x14ac:dyDescent="0.25">
      <c r="C6322" s="26" t="s">
        <v>1946</v>
      </c>
      <c r="D6322" s="27">
        <v>2510</v>
      </c>
      <c r="E6322" s="24"/>
      <c r="F6322" s="24"/>
      <c r="G6322" s="27" t="s">
        <v>34</v>
      </c>
    </row>
    <row r="6323" spans="3:7" x14ac:dyDescent="0.25">
      <c r="C6323" s="26" t="s">
        <v>1945</v>
      </c>
      <c r="D6323" s="27">
        <v>2371</v>
      </c>
      <c r="E6323" s="24"/>
      <c r="F6323" s="24"/>
      <c r="G6323" s="27" t="s">
        <v>34</v>
      </c>
    </row>
    <row r="6324" spans="3:7" x14ac:dyDescent="0.25">
      <c r="C6324" s="26" t="s">
        <v>1944</v>
      </c>
      <c r="D6324" s="27">
        <v>2722</v>
      </c>
      <c r="E6324" s="24"/>
      <c r="F6324" s="24"/>
      <c r="G6324" s="27" t="s">
        <v>34</v>
      </c>
    </row>
    <row r="6325" spans="3:7" x14ac:dyDescent="0.25">
      <c r="C6325" s="26" t="s">
        <v>1943</v>
      </c>
      <c r="D6325" s="27">
        <v>2076</v>
      </c>
      <c r="E6325" s="24"/>
      <c r="F6325" s="24"/>
      <c r="G6325" s="27" t="s">
        <v>36</v>
      </c>
    </row>
    <row r="6326" spans="3:7" x14ac:dyDescent="0.25">
      <c r="C6326" s="26" t="s">
        <v>1942</v>
      </c>
      <c r="D6326" s="27">
        <v>2388</v>
      </c>
      <c r="E6326" s="24"/>
      <c r="F6326" s="24"/>
      <c r="G6326" s="27" t="s">
        <v>34</v>
      </c>
    </row>
    <row r="6327" spans="3:7" x14ac:dyDescent="0.25">
      <c r="C6327" s="26" t="s">
        <v>1941</v>
      </c>
      <c r="D6327" s="27">
        <v>2389</v>
      </c>
      <c r="E6327" s="24"/>
      <c r="F6327" s="24"/>
      <c r="G6327" s="27" t="s">
        <v>34</v>
      </c>
    </row>
    <row r="6328" spans="3:7" x14ac:dyDescent="0.25">
      <c r="C6328" s="26" t="s">
        <v>1940</v>
      </c>
      <c r="D6328" s="27">
        <v>1923</v>
      </c>
      <c r="E6328" s="24"/>
      <c r="F6328" s="24"/>
      <c r="G6328" s="27" t="s">
        <v>36</v>
      </c>
    </row>
    <row r="6329" spans="3:7" x14ac:dyDescent="0.25">
      <c r="C6329" s="26" t="s">
        <v>1939</v>
      </c>
      <c r="D6329" s="27">
        <v>2431</v>
      </c>
      <c r="E6329" s="24"/>
      <c r="F6329" s="24"/>
      <c r="G6329" s="27" t="s">
        <v>34</v>
      </c>
    </row>
    <row r="6330" spans="3:7" x14ac:dyDescent="0.25">
      <c r="C6330" s="26" t="s">
        <v>1938</v>
      </c>
      <c r="D6330" s="27">
        <v>2466</v>
      </c>
      <c r="E6330" s="24"/>
      <c r="F6330" s="24"/>
      <c r="G6330" s="27" t="s">
        <v>34</v>
      </c>
    </row>
    <row r="6331" spans="3:7" x14ac:dyDescent="0.25">
      <c r="C6331" s="26" t="s">
        <v>1937</v>
      </c>
      <c r="D6331" s="27">
        <v>4279</v>
      </c>
      <c r="E6331" s="24"/>
      <c r="F6331" s="24"/>
      <c r="G6331" s="27" t="s">
        <v>37</v>
      </c>
    </row>
    <row r="6332" spans="3:7" x14ac:dyDescent="0.25">
      <c r="C6332" s="26" t="s">
        <v>1936</v>
      </c>
      <c r="D6332" s="27">
        <v>3291</v>
      </c>
      <c r="E6332" s="24"/>
      <c r="F6332" s="24"/>
      <c r="G6332" s="27" t="s">
        <v>37</v>
      </c>
    </row>
    <row r="6333" spans="3:7" x14ac:dyDescent="0.25">
      <c r="C6333" s="26" t="s">
        <v>1935</v>
      </c>
      <c r="D6333" s="27">
        <v>1674</v>
      </c>
      <c r="E6333" s="24"/>
      <c r="F6333" s="24"/>
      <c r="G6333" s="27" t="s">
        <v>36</v>
      </c>
    </row>
    <row r="6334" spans="3:7" x14ac:dyDescent="0.25">
      <c r="C6334" s="26" t="s">
        <v>1934</v>
      </c>
      <c r="D6334" s="27">
        <v>2394</v>
      </c>
      <c r="E6334" s="24"/>
      <c r="F6334" s="24"/>
      <c r="G6334" s="27" t="s">
        <v>34</v>
      </c>
    </row>
    <row r="6335" spans="3:7" x14ac:dyDescent="0.25">
      <c r="C6335" s="26" t="s">
        <v>1933</v>
      </c>
      <c r="D6335" s="27">
        <v>2524</v>
      </c>
      <c r="E6335" s="24"/>
      <c r="F6335" s="24"/>
      <c r="G6335" s="27" t="s">
        <v>34</v>
      </c>
    </row>
    <row r="6336" spans="3:7" x14ac:dyDescent="0.25">
      <c r="C6336" s="26" t="s">
        <v>1932</v>
      </c>
      <c r="D6336" s="27">
        <v>1889</v>
      </c>
      <c r="E6336" s="24"/>
      <c r="F6336" s="24"/>
      <c r="G6336" s="27" t="s">
        <v>36</v>
      </c>
    </row>
    <row r="6337" spans="3:7" x14ac:dyDescent="0.25">
      <c r="C6337" s="26" t="s">
        <v>1931</v>
      </c>
      <c r="D6337" s="27">
        <v>2623</v>
      </c>
      <c r="E6337" s="24"/>
      <c r="F6337" s="24"/>
      <c r="G6337" s="27" t="s">
        <v>34</v>
      </c>
    </row>
    <row r="6338" spans="3:7" x14ac:dyDescent="0.25">
      <c r="C6338" s="26" t="s">
        <v>1930</v>
      </c>
      <c r="D6338" s="27">
        <v>1826</v>
      </c>
      <c r="E6338" s="24"/>
      <c r="F6338" s="24"/>
      <c r="G6338" s="27" t="s">
        <v>36</v>
      </c>
    </row>
    <row r="6339" spans="3:7" x14ac:dyDescent="0.25">
      <c r="C6339" s="26" t="s">
        <v>1929</v>
      </c>
      <c r="D6339" s="27">
        <v>1794</v>
      </c>
      <c r="E6339" s="24"/>
      <c r="F6339" s="24"/>
      <c r="G6339" s="27" t="s">
        <v>36</v>
      </c>
    </row>
    <row r="6340" spans="3:7" x14ac:dyDescent="0.25">
      <c r="C6340" s="26" t="s">
        <v>1928</v>
      </c>
      <c r="D6340" s="27">
        <v>1247</v>
      </c>
      <c r="E6340" s="24"/>
      <c r="F6340" s="24"/>
      <c r="G6340" s="27" t="s">
        <v>35</v>
      </c>
    </row>
    <row r="6341" spans="3:7" x14ac:dyDescent="0.25">
      <c r="C6341" s="26" t="s">
        <v>1927</v>
      </c>
      <c r="D6341" s="27">
        <v>2735</v>
      </c>
      <c r="E6341" s="24"/>
      <c r="F6341" s="24"/>
      <c r="G6341" s="27" t="s">
        <v>34</v>
      </c>
    </row>
    <row r="6342" spans="3:7" x14ac:dyDescent="0.25">
      <c r="C6342" s="26" t="s">
        <v>1926</v>
      </c>
      <c r="D6342" s="27">
        <v>1148</v>
      </c>
      <c r="E6342" s="24"/>
      <c r="F6342" s="24"/>
      <c r="G6342" s="27" t="s">
        <v>35</v>
      </c>
    </row>
    <row r="6343" spans="3:7" x14ac:dyDescent="0.25">
      <c r="C6343" s="26" t="s">
        <v>1925</v>
      </c>
      <c r="D6343" s="27">
        <v>2173</v>
      </c>
      <c r="E6343" s="24"/>
      <c r="F6343" s="24"/>
      <c r="G6343" s="27" t="s">
        <v>34</v>
      </c>
    </row>
    <row r="6344" spans="3:7" x14ac:dyDescent="0.25">
      <c r="C6344" s="26" t="s">
        <v>1924</v>
      </c>
      <c r="D6344" s="27">
        <v>2830</v>
      </c>
      <c r="E6344" s="24"/>
      <c r="F6344" s="24"/>
      <c r="G6344" s="27" t="s">
        <v>34</v>
      </c>
    </row>
    <row r="6345" spans="3:7" x14ac:dyDescent="0.25">
      <c r="C6345" s="26" t="s">
        <v>1923</v>
      </c>
      <c r="D6345" s="27">
        <v>2789</v>
      </c>
      <c r="E6345" s="24"/>
      <c r="F6345" s="24"/>
      <c r="G6345" s="27" t="s">
        <v>34</v>
      </c>
    </row>
    <row r="6346" spans="3:7" x14ac:dyDescent="0.25">
      <c r="C6346" s="26" t="s">
        <v>1922</v>
      </c>
      <c r="D6346" s="27">
        <v>2240</v>
      </c>
      <c r="E6346" s="24"/>
      <c r="F6346" s="24"/>
      <c r="G6346" s="27" t="s">
        <v>34</v>
      </c>
    </row>
    <row r="6347" spans="3:7" x14ac:dyDescent="0.25">
      <c r="C6347" s="26" t="s">
        <v>1921</v>
      </c>
      <c r="D6347" s="27">
        <v>1943</v>
      </c>
      <c r="E6347" s="24"/>
      <c r="F6347" s="24"/>
      <c r="G6347" s="27" t="s">
        <v>36</v>
      </c>
    </row>
    <row r="6348" spans="3:7" x14ac:dyDescent="0.25">
      <c r="C6348" s="26" t="s">
        <v>1920</v>
      </c>
      <c r="D6348" s="27">
        <v>3600</v>
      </c>
      <c r="E6348" s="24"/>
      <c r="F6348" s="24"/>
      <c r="G6348" s="27" t="s">
        <v>37</v>
      </c>
    </row>
    <row r="6349" spans="3:7" x14ac:dyDescent="0.25">
      <c r="C6349" s="26" t="s">
        <v>1919</v>
      </c>
      <c r="D6349" s="27">
        <v>1874</v>
      </c>
      <c r="E6349" s="24"/>
      <c r="F6349" s="24"/>
      <c r="G6349" s="27" t="s">
        <v>36</v>
      </c>
    </row>
    <row r="6350" spans="3:7" x14ac:dyDescent="0.25">
      <c r="C6350" s="26" t="s">
        <v>1918</v>
      </c>
      <c r="D6350" s="27">
        <v>1607</v>
      </c>
      <c r="E6350" s="24"/>
      <c r="F6350" s="24"/>
      <c r="G6350" s="27" t="s">
        <v>36</v>
      </c>
    </row>
    <row r="6351" spans="3:7" x14ac:dyDescent="0.25">
      <c r="C6351" s="26" t="s">
        <v>1917</v>
      </c>
      <c r="D6351" s="27">
        <v>1356</v>
      </c>
      <c r="E6351" s="24"/>
      <c r="F6351" s="24"/>
      <c r="G6351" s="27" t="s">
        <v>35</v>
      </c>
    </row>
    <row r="6352" spans="3:7" x14ac:dyDescent="0.25">
      <c r="C6352" s="26" t="s">
        <v>1916</v>
      </c>
      <c r="D6352" s="27">
        <v>2341</v>
      </c>
      <c r="E6352" s="24"/>
      <c r="F6352" s="24"/>
      <c r="G6352" s="27" t="s">
        <v>34</v>
      </c>
    </row>
    <row r="6353" spans="3:7" x14ac:dyDescent="0.25">
      <c r="C6353" s="26" t="s">
        <v>1915</v>
      </c>
      <c r="D6353" s="27">
        <v>2478</v>
      </c>
      <c r="E6353" s="24"/>
      <c r="F6353" s="24"/>
      <c r="G6353" s="27" t="s">
        <v>34</v>
      </c>
    </row>
    <row r="6354" spans="3:7" x14ac:dyDescent="0.25">
      <c r="C6354" s="26" t="s">
        <v>1914</v>
      </c>
      <c r="D6354" s="27">
        <v>2649</v>
      </c>
      <c r="E6354" s="24"/>
      <c r="F6354" s="24"/>
      <c r="G6354" s="27" t="s">
        <v>34</v>
      </c>
    </row>
    <row r="6355" spans="3:7" x14ac:dyDescent="0.25">
      <c r="C6355" s="26" t="s">
        <v>1913</v>
      </c>
      <c r="D6355" s="27">
        <v>2849</v>
      </c>
      <c r="E6355" s="24"/>
      <c r="F6355" s="24"/>
      <c r="G6355" s="27" t="s">
        <v>34</v>
      </c>
    </row>
    <row r="6356" spans="3:7" x14ac:dyDescent="0.25">
      <c r="C6356" s="26" t="s">
        <v>1912</v>
      </c>
      <c r="D6356" s="27">
        <v>1274</v>
      </c>
      <c r="E6356" s="24"/>
      <c r="F6356" s="24"/>
      <c r="G6356" s="27" t="s">
        <v>35</v>
      </c>
    </row>
    <row r="6357" spans="3:7" x14ac:dyDescent="0.25">
      <c r="C6357" s="26" t="s">
        <v>1911</v>
      </c>
      <c r="D6357" s="27">
        <v>1781</v>
      </c>
      <c r="E6357" s="24"/>
      <c r="F6357" s="24"/>
      <c r="G6357" s="27" t="s">
        <v>36</v>
      </c>
    </row>
    <row r="6358" spans="3:7" x14ac:dyDescent="0.25">
      <c r="C6358" s="26" t="s">
        <v>1910</v>
      </c>
      <c r="D6358" s="27">
        <v>2866</v>
      </c>
      <c r="E6358" s="24"/>
      <c r="F6358" s="24"/>
      <c r="G6358" s="27" t="s">
        <v>34</v>
      </c>
    </row>
    <row r="6359" spans="3:7" x14ac:dyDescent="0.25">
      <c r="C6359" s="26" t="s">
        <v>1909</v>
      </c>
      <c r="D6359" s="27">
        <v>1307</v>
      </c>
      <c r="E6359" s="24"/>
      <c r="F6359" s="24"/>
      <c r="G6359" s="27" t="s">
        <v>35</v>
      </c>
    </row>
    <row r="6360" spans="3:7" x14ac:dyDescent="0.25">
      <c r="C6360" s="26" t="s">
        <v>1908</v>
      </c>
      <c r="D6360" s="27">
        <v>1513</v>
      </c>
      <c r="E6360" s="24"/>
      <c r="F6360" s="24"/>
      <c r="G6360" s="27" t="s">
        <v>36</v>
      </c>
    </row>
    <row r="6361" spans="3:7" x14ac:dyDescent="0.25">
      <c r="C6361" s="26" t="s">
        <v>1907</v>
      </c>
      <c r="D6361" s="27">
        <v>2522</v>
      </c>
      <c r="E6361" s="24"/>
      <c r="F6361" s="24"/>
      <c r="G6361" s="27" t="s">
        <v>34</v>
      </c>
    </row>
    <row r="6362" spans="3:7" x14ac:dyDescent="0.25">
      <c r="C6362" s="26" t="s">
        <v>1906</v>
      </c>
      <c r="D6362" s="27">
        <v>1971</v>
      </c>
      <c r="E6362" s="24"/>
      <c r="F6362" s="24"/>
      <c r="G6362" s="27" t="s">
        <v>36</v>
      </c>
    </row>
    <row r="6363" spans="3:7" x14ac:dyDescent="0.25">
      <c r="C6363" s="26" t="s">
        <v>1905</v>
      </c>
      <c r="D6363" s="27">
        <v>2619</v>
      </c>
      <c r="E6363" s="24"/>
      <c r="F6363" s="24"/>
      <c r="G6363" s="27" t="s">
        <v>34</v>
      </c>
    </row>
    <row r="6364" spans="3:7" x14ac:dyDescent="0.25">
      <c r="C6364" s="26" t="s">
        <v>1904</v>
      </c>
      <c r="D6364" s="27">
        <v>3482</v>
      </c>
      <c r="E6364" s="24"/>
      <c r="F6364" s="24"/>
      <c r="G6364" s="27" t="s">
        <v>37</v>
      </c>
    </row>
    <row r="6365" spans="3:7" x14ac:dyDescent="0.25">
      <c r="C6365" s="26" t="s">
        <v>1903</v>
      </c>
      <c r="D6365" s="27">
        <v>1045</v>
      </c>
      <c r="E6365" s="24"/>
      <c r="F6365" s="24"/>
      <c r="G6365" s="27" t="s">
        <v>35</v>
      </c>
    </row>
    <row r="6366" spans="3:7" x14ac:dyDescent="0.25">
      <c r="C6366" s="26" t="s">
        <v>1902</v>
      </c>
      <c r="D6366" s="27">
        <v>2179</v>
      </c>
      <c r="E6366" s="24"/>
      <c r="F6366" s="24"/>
      <c r="G6366" s="27" t="s">
        <v>34</v>
      </c>
    </row>
    <row r="6367" spans="3:7" x14ac:dyDescent="0.25">
      <c r="C6367" s="26" t="s">
        <v>1901</v>
      </c>
      <c r="D6367" s="27">
        <v>1837</v>
      </c>
      <c r="E6367" s="24"/>
      <c r="F6367" s="24"/>
      <c r="G6367" s="27" t="s">
        <v>36</v>
      </c>
    </row>
    <row r="6368" spans="3:7" x14ac:dyDescent="0.25">
      <c r="C6368" s="26" t="s">
        <v>1900</v>
      </c>
      <c r="D6368" s="27">
        <v>1966</v>
      </c>
      <c r="E6368" s="24"/>
      <c r="F6368" s="24"/>
      <c r="G6368" s="27" t="s">
        <v>36</v>
      </c>
    </row>
    <row r="6369" spans="3:7" x14ac:dyDescent="0.25">
      <c r="C6369" s="26" t="s">
        <v>1899</v>
      </c>
      <c r="D6369" s="27">
        <v>948</v>
      </c>
      <c r="E6369" s="24"/>
      <c r="F6369" s="24"/>
      <c r="G6369" s="27" t="s">
        <v>35</v>
      </c>
    </row>
    <row r="6370" spans="3:7" x14ac:dyDescent="0.25">
      <c r="C6370" s="26" t="s">
        <v>1898</v>
      </c>
      <c r="D6370" s="27">
        <v>1815</v>
      </c>
      <c r="E6370" s="24"/>
      <c r="F6370" s="24"/>
      <c r="G6370" s="27" t="s">
        <v>36</v>
      </c>
    </row>
    <row r="6371" spans="3:7" x14ac:dyDescent="0.25">
      <c r="C6371" s="26" t="s">
        <v>1897</v>
      </c>
      <c r="D6371" s="27">
        <v>972</v>
      </c>
      <c r="E6371" s="24"/>
      <c r="F6371" s="24"/>
      <c r="G6371" s="27" t="s">
        <v>35</v>
      </c>
    </row>
    <row r="6372" spans="3:7" x14ac:dyDescent="0.25">
      <c r="C6372" s="26" t="s">
        <v>1896</v>
      </c>
      <c r="D6372" s="27">
        <v>4260</v>
      </c>
      <c r="E6372" s="24"/>
      <c r="F6372" s="24"/>
      <c r="G6372" s="27" t="s">
        <v>37</v>
      </c>
    </row>
    <row r="6373" spans="3:7" x14ac:dyDescent="0.25">
      <c r="C6373" s="26" t="s">
        <v>1895</v>
      </c>
      <c r="D6373" s="27">
        <v>1339</v>
      </c>
      <c r="E6373" s="24"/>
      <c r="F6373" s="24"/>
      <c r="G6373" s="27" t="s">
        <v>35</v>
      </c>
    </row>
    <row r="6374" spans="3:7" x14ac:dyDescent="0.25">
      <c r="C6374" s="26" t="s">
        <v>1894</v>
      </c>
      <c r="D6374" s="27">
        <v>3550</v>
      </c>
      <c r="E6374" s="24"/>
      <c r="F6374" s="24"/>
      <c r="G6374" s="27" t="s">
        <v>37</v>
      </c>
    </row>
    <row r="6375" spans="3:7" x14ac:dyDescent="0.25">
      <c r="C6375" s="26" t="s">
        <v>1893</v>
      </c>
      <c r="D6375" s="27">
        <v>1160</v>
      </c>
      <c r="E6375" s="24"/>
      <c r="F6375" s="24"/>
      <c r="G6375" s="27" t="s">
        <v>35</v>
      </c>
    </row>
    <row r="6376" spans="3:7" x14ac:dyDescent="0.25">
      <c r="C6376" s="26" t="s">
        <v>1892</v>
      </c>
      <c r="D6376" s="27">
        <v>2410</v>
      </c>
      <c r="E6376" s="24"/>
      <c r="F6376" s="24"/>
      <c r="G6376" s="27" t="s">
        <v>34</v>
      </c>
    </row>
    <row r="6377" spans="3:7" x14ac:dyDescent="0.25">
      <c r="C6377" s="26" t="s">
        <v>1891</v>
      </c>
      <c r="D6377" s="27">
        <v>2364</v>
      </c>
      <c r="E6377" s="24"/>
      <c r="F6377" s="24"/>
      <c r="G6377" s="27" t="s">
        <v>34</v>
      </c>
    </row>
    <row r="6378" spans="3:7" x14ac:dyDescent="0.25">
      <c r="C6378" s="26" t="s">
        <v>1890</v>
      </c>
      <c r="D6378" s="27">
        <v>1048</v>
      </c>
      <c r="E6378" s="24"/>
      <c r="F6378" s="24"/>
      <c r="G6378" s="27" t="s">
        <v>35</v>
      </c>
    </row>
    <row r="6379" spans="3:7" x14ac:dyDescent="0.25">
      <c r="C6379" s="26" t="s">
        <v>1889</v>
      </c>
      <c r="D6379" s="27">
        <v>3338</v>
      </c>
      <c r="E6379" s="24"/>
      <c r="F6379" s="24"/>
      <c r="G6379" s="27" t="s">
        <v>37</v>
      </c>
    </row>
    <row r="6380" spans="3:7" x14ac:dyDescent="0.25">
      <c r="C6380" s="26" t="s">
        <v>1888</v>
      </c>
      <c r="D6380" s="27">
        <v>2432</v>
      </c>
      <c r="E6380" s="24"/>
      <c r="F6380" s="24"/>
      <c r="G6380" s="27" t="s">
        <v>34</v>
      </c>
    </row>
    <row r="6381" spans="3:7" x14ac:dyDescent="0.25">
      <c r="C6381" s="26" t="s">
        <v>1887</v>
      </c>
      <c r="D6381" s="27">
        <v>1576</v>
      </c>
      <c r="E6381" s="24"/>
      <c r="F6381" s="24"/>
      <c r="G6381" s="27" t="s">
        <v>36</v>
      </c>
    </row>
    <row r="6382" spans="3:7" x14ac:dyDescent="0.25">
      <c r="C6382" s="26" t="s">
        <v>1886</v>
      </c>
      <c r="D6382" s="27">
        <v>1962</v>
      </c>
      <c r="E6382" s="24"/>
      <c r="F6382" s="24"/>
      <c r="G6382" s="27" t="s">
        <v>36</v>
      </c>
    </row>
    <row r="6383" spans="3:7" x14ac:dyDescent="0.25">
      <c r="C6383" s="26" t="s">
        <v>1885</v>
      </c>
      <c r="D6383" s="27">
        <v>2705</v>
      </c>
      <c r="E6383" s="24"/>
      <c r="F6383" s="24"/>
      <c r="G6383" s="27" t="s">
        <v>34</v>
      </c>
    </row>
    <row r="6384" spans="3:7" x14ac:dyDescent="0.25">
      <c r="C6384" s="26" t="s">
        <v>1884</v>
      </c>
      <c r="D6384" s="27">
        <v>2680</v>
      </c>
      <c r="E6384" s="24"/>
      <c r="F6384" s="24"/>
      <c r="G6384" s="27" t="s">
        <v>34</v>
      </c>
    </row>
    <row r="6385" spans="3:7" x14ac:dyDescent="0.25">
      <c r="C6385" s="26" t="s">
        <v>1883</v>
      </c>
      <c r="D6385" s="27">
        <v>2268</v>
      </c>
      <c r="E6385" s="24"/>
      <c r="F6385" s="24"/>
      <c r="G6385" s="27" t="s">
        <v>34</v>
      </c>
    </row>
    <row r="6386" spans="3:7" x14ac:dyDescent="0.25">
      <c r="C6386" s="26" t="s">
        <v>1882</v>
      </c>
      <c r="D6386" s="27">
        <v>1071</v>
      </c>
      <c r="E6386" s="24"/>
      <c r="F6386" s="24"/>
      <c r="G6386" s="27" t="s">
        <v>35</v>
      </c>
    </row>
    <row r="6387" spans="3:7" x14ac:dyDescent="0.25">
      <c r="C6387" s="26" t="s">
        <v>1881</v>
      </c>
      <c r="D6387" s="27">
        <v>2151</v>
      </c>
      <c r="E6387" s="24"/>
      <c r="F6387" s="24"/>
      <c r="G6387" s="27" t="s">
        <v>34</v>
      </c>
    </row>
    <row r="6388" spans="3:7" x14ac:dyDescent="0.25">
      <c r="C6388" s="26" t="s">
        <v>1880</v>
      </c>
      <c r="D6388" s="27">
        <v>1392</v>
      </c>
      <c r="E6388" s="24"/>
      <c r="F6388" s="24"/>
      <c r="G6388" s="27" t="s">
        <v>35</v>
      </c>
    </row>
    <row r="6389" spans="3:7" x14ac:dyDescent="0.25">
      <c r="C6389" s="26" t="s">
        <v>1879</v>
      </c>
      <c r="D6389" s="27">
        <v>1523</v>
      </c>
      <c r="E6389" s="24"/>
      <c r="F6389" s="24"/>
      <c r="G6389" s="27" t="s">
        <v>36</v>
      </c>
    </row>
    <row r="6390" spans="3:7" x14ac:dyDescent="0.25">
      <c r="C6390" s="26" t="s">
        <v>1878</v>
      </c>
      <c r="D6390" s="27">
        <v>2662</v>
      </c>
      <c r="E6390" s="24"/>
      <c r="F6390" s="24"/>
      <c r="G6390" s="27" t="s">
        <v>34</v>
      </c>
    </row>
    <row r="6391" spans="3:7" x14ac:dyDescent="0.25">
      <c r="C6391" s="26" t="s">
        <v>1877</v>
      </c>
      <c r="D6391" s="27">
        <v>1587</v>
      </c>
      <c r="E6391" s="24"/>
      <c r="F6391" s="24"/>
      <c r="G6391" s="27" t="s">
        <v>36</v>
      </c>
    </row>
    <row r="6392" spans="3:7" x14ac:dyDescent="0.25">
      <c r="C6392" s="26" t="s">
        <v>1876</v>
      </c>
      <c r="D6392" s="27">
        <v>2324</v>
      </c>
      <c r="E6392" s="24"/>
      <c r="F6392" s="24"/>
      <c r="G6392" s="27" t="s">
        <v>34</v>
      </c>
    </row>
    <row r="6393" spans="3:7" x14ac:dyDescent="0.25">
      <c r="C6393" s="26" t="s">
        <v>1875</v>
      </c>
      <c r="D6393" s="27">
        <v>2739</v>
      </c>
      <c r="E6393" s="24"/>
      <c r="F6393" s="24"/>
      <c r="G6393" s="27" t="s">
        <v>34</v>
      </c>
    </row>
    <row r="6394" spans="3:7" x14ac:dyDescent="0.25">
      <c r="C6394" s="26" t="s">
        <v>1874</v>
      </c>
      <c r="D6394" s="27">
        <v>1337</v>
      </c>
      <c r="E6394" s="24"/>
      <c r="F6394" s="24"/>
      <c r="G6394" s="27" t="s">
        <v>35</v>
      </c>
    </row>
    <row r="6395" spans="3:7" x14ac:dyDescent="0.25">
      <c r="C6395" s="26" t="s">
        <v>1873</v>
      </c>
      <c r="D6395" s="27">
        <v>4322</v>
      </c>
      <c r="E6395" s="24"/>
      <c r="F6395" s="24"/>
      <c r="G6395" s="27" t="s">
        <v>37</v>
      </c>
    </row>
    <row r="6396" spans="3:7" x14ac:dyDescent="0.25">
      <c r="C6396" s="26" t="s">
        <v>1872</v>
      </c>
      <c r="D6396" s="27">
        <v>1334</v>
      </c>
      <c r="E6396" s="24"/>
      <c r="F6396" s="24"/>
      <c r="G6396" s="27" t="s">
        <v>35</v>
      </c>
    </row>
    <row r="6397" spans="3:7" x14ac:dyDescent="0.25">
      <c r="C6397" s="26" t="s">
        <v>1871</v>
      </c>
      <c r="D6397" s="27">
        <v>2766</v>
      </c>
      <c r="E6397" s="24"/>
      <c r="F6397" s="24"/>
      <c r="G6397" s="27" t="s">
        <v>34</v>
      </c>
    </row>
    <row r="6398" spans="3:7" x14ac:dyDescent="0.25">
      <c r="C6398" s="26" t="s">
        <v>1870</v>
      </c>
      <c r="D6398" s="27">
        <v>2429</v>
      </c>
      <c r="E6398" s="24"/>
      <c r="F6398" s="24"/>
      <c r="G6398" s="27" t="s">
        <v>34</v>
      </c>
    </row>
    <row r="6399" spans="3:7" x14ac:dyDescent="0.25">
      <c r="C6399" s="26" t="s">
        <v>1869</v>
      </c>
      <c r="D6399" s="27">
        <v>1555</v>
      </c>
      <c r="E6399" s="24"/>
      <c r="F6399" s="24"/>
      <c r="G6399" s="27" t="s">
        <v>36</v>
      </c>
    </row>
    <row r="6400" spans="3:7" x14ac:dyDescent="0.25">
      <c r="C6400" s="26" t="s">
        <v>1868</v>
      </c>
      <c r="D6400" s="27">
        <v>2439</v>
      </c>
      <c r="E6400" s="24"/>
      <c r="F6400" s="24"/>
      <c r="G6400" s="27" t="s">
        <v>34</v>
      </c>
    </row>
    <row r="6401" spans="3:7" x14ac:dyDescent="0.25">
      <c r="C6401" s="26" t="s">
        <v>1867</v>
      </c>
      <c r="D6401" s="27">
        <v>2181</v>
      </c>
      <c r="E6401" s="24"/>
      <c r="F6401" s="24"/>
      <c r="G6401" s="27" t="s">
        <v>34</v>
      </c>
    </row>
    <row r="6402" spans="3:7" x14ac:dyDescent="0.25">
      <c r="C6402" s="26" t="s">
        <v>1866</v>
      </c>
      <c r="D6402" s="27">
        <v>2513</v>
      </c>
      <c r="E6402" s="24"/>
      <c r="F6402" s="24"/>
      <c r="G6402" s="27" t="s">
        <v>34</v>
      </c>
    </row>
    <row r="6403" spans="3:7" x14ac:dyDescent="0.25">
      <c r="C6403" s="26" t="s">
        <v>1865</v>
      </c>
      <c r="D6403" s="27">
        <v>2385</v>
      </c>
      <c r="E6403" s="24"/>
      <c r="F6403" s="24"/>
      <c r="G6403" s="27" t="s">
        <v>34</v>
      </c>
    </row>
    <row r="6404" spans="3:7" x14ac:dyDescent="0.25">
      <c r="C6404" s="26" t="s">
        <v>1864</v>
      </c>
      <c r="D6404" s="27">
        <v>2040</v>
      </c>
      <c r="E6404" s="24"/>
      <c r="F6404" s="24"/>
      <c r="G6404" s="27" t="s">
        <v>36</v>
      </c>
    </row>
    <row r="6405" spans="3:7" x14ac:dyDescent="0.25">
      <c r="C6405" s="26" t="s">
        <v>1863</v>
      </c>
      <c r="D6405" s="27">
        <v>1111</v>
      </c>
      <c r="E6405" s="24"/>
      <c r="F6405" s="24"/>
      <c r="G6405" s="27" t="s">
        <v>35</v>
      </c>
    </row>
    <row r="6406" spans="3:7" x14ac:dyDescent="0.25">
      <c r="C6406" s="26" t="s">
        <v>1862</v>
      </c>
      <c r="D6406" s="27">
        <v>1324</v>
      </c>
      <c r="E6406" s="24"/>
      <c r="F6406" s="24"/>
      <c r="G6406" s="27" t="s">
        <v>35</v>
      </c>
    </row>
    <row r="6407" spans="3:7" x14ac:dyDescent="0.25">
      <c r="C6407" s="26" t="s">
        <v>1861</v>
      </c>
      <c r="D6407" s="27">
        <v>2458</v>
      </c>
      <c r="E6407" s="24"/>
      <c r="F6407" s="24"/>
      <c r="G6407" s="27" t="s">
        <v>34</v>
      </c>
    </row>
    <row r="6408" spans="3:7" x14ac:dyDescent="0.25">
      <c r="C6408" s="26" t="s">
        <v>1860</v>
      </c>
      <c r="D6408" s="27">
        <v>2683</v>
      </c>
      <c r="E6408" s="24"/>
      <c r="F6408" s="24"/>
      <c r="G6408" s="27" t="s">
        <v>34</v>
      </c>
    </row>
    <row r="6409" spans="3:7" x14ac:dyDescent="0.25">
      <c r="C6409" s="26" t="s">
        <v>1859</v>
      </c>
      <c r="D6409" s="27">
        <v>2924</v>
      </c>
      <c r="E6409" s="24"/>
      <c r="F6409" s="24"/>
      <c r="G6409" s="27" t="s">
        <v>34</v>
      </c>
    </row>
    <row r="6410" spans="3:7" x14ac:dyDescent="0.25">
      <c r="C6410" s="26" t="s">
        <v>1858</v>
      </c>
      <c r="D6410" s="27">
        <v>1123</v>
      </c>
      <c r="E6410" s="24"/>
      <c r="F6410" s="24"/>
      <c r="G6410" s="27" t="s">
        <v>35</v>
      </c>
    </row>
    <row r="6411" spans="3:7" x14ac:dyDescent="0.25">
      <c r="C6411" s="26" t="s">
        <v>1857</v>
      </c>
      <c r="D6411" s="27">
        <v>2411</v>
      </c>
      <c r="E6411" s="24"/>
      <c r="F6411" s="24"/>
      <c r="G6411" s="27" t="s">
        <v>34</v>
      </c>
    </row>
    <row r="6412" spans="3:7" x14ac:dyDescent="0.25">
      <c r="C6412" s="26" t="s">
        <v>1856</v>
      </c>
      <c r="D6412" s="27">
        <v>2680</v>
      </c>
      <c r="E6412" s="24"/>
      <c r="F6412" s="24"/>
      <c r="G6412" s="27" t="s">
        <v>34</v>
      </c>
    </row>
    <row r="6413" spans="3:7" x14ac:dyDescent="0.25">
      <c r="C6413" s="26" t="s">
        <v>1855</v>
      </c>
      <c r="D6413" s="27">
        <v>2484</v>
      </c>
      <c r="E6413" s="24"/>
      <c r="F6413" s="24"/>
      <c r="G6413" s="27" t="s">
        <v>34</v>
      </c>
    </row>
    <row r="6414" spans="3:7" x14ac:dyDescent="0.25">
      <c r="C6414" s="26" t="s">
        <v>1854</v>
      </c>
      <c r="D6414" s="27">
        <v>2408</v>
      </c>
      <c r="E6414" s="24"/>
      <c r="F6414" s="24"/>
      <c r="G6414" s="27" t="s">
        <v>34</v>
      </c>
    </row>
    <row r="6415" spans="3:7" x14ac:dyDescent="0.25">
      <c r="C6415" s="26" t="s">
        <v>1853</v>
      </c>
      <c r="D6415" s="27">
        <v>2402</v>
      </c>
      <c r="E6415" s="24"/>
      <c r="F6415" s="24"/>
      <c r="G6415" s="27" t="s">
        <v>34</v>
      </c>
    </row>
    <row r="6416" spans="3:7" x14ac:dyDescent="0.25">
      <c r="C6416" s="26" t="s">
        <v>1852</v>
      </c>
      <c r="D6416" s="27">
        <v>2316</v>
      </c>
      <c r="E6416" s="24"/>
      <c r="F6416" s="24"/>
      <c r="G6416" s="27" t="s">
        <v>34</v>
      </c>
    </row>
    <row r="6417" spans="3:7" x14ac:dyDescent="0.25">
      <c r="C6417" s="26" t="s">
        <v>1851</v>
      </c>
      <c r="D6417" s="27">
        <v>2665</v>
      </c>
      <c r="E6417" s="24"/>
      <c r="F6417" s="24"/>
      <c r="G6417" s="27" t="s">
        <v>34</v>
      </c>
    </row>
    <row r="6418" spans="3:7" x14ac:dyDescent="0.25">
      <c r="C6418" s="26" t="s">
        <v>1850</v>
      </c>
      <c r="D6418" s="27">
        <v>2196</v>
      </c>
      <c r="E6418" s="24"/>
      <c r="F6418" s="24"/>
      <c r="G6418" s="27" t="s">
        <v>34</v>
      </c>
    </row>
    <row r="6419" spans="3:7" x14ac:dyDescent="0.25">
      <c r="C6419" s="26" t="s">
        <v>1849</v>
      </c>
      <c r="D6419" s="27">
        <v>1507</v>
      </c>
      <c r="E6419" s="24"/>
      <c r="F6419" s="24"/>
      <c r="G6419" s="27" t="s">
        <v>36</v>
      </c>
    </row>
    <row r="6420" spans="3:7" x14ac:dyDescent="0.25">
      <c r="C6420" s="26" t="s">
        <v>1848</v>
      </c>
      <c r="D6420" s="27">
        <v>1966</v>
      </c>
      <c r="E6420" s="24"/>
      <c r="F6420" s="24"/>
      <c r="G6420" s="27" t="s">
        <v>36</v>
      </c>
    </row>
    <row r="6421" spans="3:7" x14ac:dyDescent="0.25">
      <c r="C6421" s="26" t="s">
        <v>1847</v>
      </c>
      <c r="D6421" s="27">
        <v>928</v>
      </c>
      <c r="E6421" s="24"/>
      <c r="F6421" s="24"/>
      <c r="G6421" s="27" t="s">
        <v>35</v>
      </c>
    </row>
    <row r="6422" spans="3:7" x14ac:dyDescent="0.25">
      <c r="C6422" s="26" t="s">
        <v>1846</v>
      </c>
      <c r="D6422" s="27">
        <v>1390</v>
      </c>
      <c r="E6422" s="24"/>
      <c r="F6422" s="24"/>
      <c r="G6422" s="27" t="s">
        <v>35</v>
      </c>
    </row>
    <row r="6423" spans="3:7" x14ac:dyDescent="0.25">
      <c r="C6423" s="26" t="s">
        <v>1845</v>
      </c>
      <c r="D6423" s="27">
        <v>2199</v>
      </c>
      <c r="E6423" s="24"/>
      <c r="F6423" s="24"/>
      <c r="G6423" s="27" t="s">
        <v>34</v>
      </c>
    </row>
    <row r="6424" spans="3:7" x14ac:dyDescent="0.25">
      <c r="C6424" s="26" t="s">
        <v>1844</v>
      </c>
      <c r="D6424" s="27">
        <v>2041</v>
      </c>
      <c r="E6424" s="24"/>
      <c r="F6424" s="24"/>
      <c r="G6424" s="27" t="s">
        <v>36</v>
      </c>
    </row>
    <row r="6425" spans="3:7" x14ac:dyDescent="0.25">
      <c r="C6425" s="26" t="s">
        <v>1843</v>
      </c>
      <c r="D6425" s="27">
        <v>2437</v>
      </c>
      <c r="E6425" s="24"/>
      <c r="F6425" s="24"/>
      <c r="G6425" s="27" t="s">
        <v>34</v>
      </c>
    </row>
    <row r="6426" spans="3:7" x14ac:dyDescent="0.25">
      <c r="C6426" s="26" t="s">
        <v>1842</v>
      </c>
      <c r="D6426" s="27">
        <v>2646</v>
      </c>
      <c r="E6426" s="24"/>
      <c r="F6426" s="24"/>
      <c r="G6426" s="27" t="s">
        <v>34</v>
      </c>
    </row>
    <row r="6427" spans="3:7" x14ac:dyDescent="0.25">
      <c r="C6427" s="26" t="s">
        <v>1841</v>
      </c>
      <c r="D6427" s="27">
        <v>1105</v>
      </c>
      <c r="E6427" s="24"/>
      <c r="F6427" s="24"/>
      <c r="G6427" s="27" t="s">
        <v>35</v>
      </c>
    </row>
    <row r="6428" spans="3:7" x14ac:dyDescent="0.25">
      <c r="C6428" s="26" t="s">
        <v>1840</v>
      </c>
      <c r="D6428" s="27">
        <v>1190</v>
      </c>
      <c r="E6428" s="24"/>
      <c r="F6428" s="24"/>
      <c r="G6428" s="27" t="s">
        <v>35</v>
      </c>
    </row>
    <row r="6429" spans="3:7" x14ac:dyDescent="0.25">
      <c r="C6429" s="26" t="s">
        <v>1839</v>
      </c>
      <c r="D6429" s="27">
        <v>2701</v>
      </c>
      <c r="E6429" s="24"/>
      <c r="F6429" s="24"/>
      <c r="G6429" s="27" t="s">
        <v>34</v>
      </c>
    </row>
    <row r="6430" spans="3:7" x14ac:dyDescent="0.25">
      <c r="C6430" s="26" t="s">
        <v>1838</v>
      </c>
      <c r="D6430" s="27">
        <v>2805</v>
      </c>
      <c r="E6430" s="24"/>
      <c r="F6430" s="24"/>
      <c r="G6430" s="27" t="s">
        <v>34</v>
      </c>
    </row>
    <row r="6431" spans="3:7" x14ac:dyDescent="0.25">
      <c r="C6431" s="26" t="s">
        <v>1837</v>
      </c>
      <c r="D6431" s="27">
        <v>2079</v>
      </c>
      <c r="E6431" s="24"/>
      <c r="F6431" s="24"/>
      <c r="G6431" s="27" t="s">
        <v>36</v>
      </c>
    </row>
    <row r="6432" spans="3:7" x14ac:dyDescent="0.25">
      <c r="C6432" s="26" t="s">
        <v>1836</v>
      </c>
      <c r="D6432" s="27">
        <v>1657</v>
      </c>
      <c r="E6432" s="24"/>
      <c r="F6432" s="24"/>
      <c r="G6432" s="27" t="s">
        <v>36</v>
      </c>
    </row>
    <row r="6433" spans="3:7" x14ac:dyDescent="0.25">
      <c r="C6433" s="26" t="s">
        <v>1835</v>
      </c>
      <c r="D6433" s="27">
        <v>2651</v>
      </c>
      <c r="E6433" s="24"/>
      <c r="F6433" s="24"/>
      <c r="G6433" s="27" t="s">
        <v>34</v>
      </c>
    </row>
    <row r="6434" spans="3:7" x14ac:dyDescent="0.25">
      <c r="C6434" s="26" t="s">
        <v>1834</v>
      </c>
      <c r="D6434" s="27">
        <v>1243</v>
      </c>
      <c r="E6434" s="24"/>
      <c r="F6434" s="24"/>
      <c r="G6434" s="27" t="s">
        <v>35</v>
      </c>
    </row>
    <row r="6435" spans="3:7" x14ac:dyDescent="0.25">
      <c r="C6435" s="26" t="s">
        <v>1833</v>
      </c>
      <c r="D6435" s="27">
        <v>1385</v>
      </c>
      <c r="E6435" s="24"/>
      <c r="F6435" s="24"/>
      <c r="G6435" s="27" t="s">
        <v>35</v>
      </c>
    </row>
    <row r="6436" spans="3:7" x14ac:dyDescent="0.25">
      <c r="C6436" s="26" t="s">
        <v>1832</v>
      </c>
      <c r="D6436" s="27">
        <v>1273</v>
      </c>
      <c r="E6436" s="24"/>
      <c r="F6436" s="24"/>
      <c r="G6436" s="27" t="s">
        <v>35</v>
      </c>
    </row>
    <row r="6437" spans="3:7" x14ac:dyDescent="0.25">
      <c r="C6437" s="26" t="s">
        <v>1831</v>
      </c>
      <c r="D6437" s="27">
        <v>2769</v>
      </c>
      <c r="E6437" s="24"/>
      <c r="F6437" s="24"/>
      <c r="G6437" s="27" t="s">
        <v>34</v>
      </c>
    </row>
    <row r="6438" spans="3:7" x14ac:dyDescent="0.25">
      <c r="C6438" s="26" t="s">
        <v>1830</v>
      </c>
      <c r="D6438" s="27">
        <v>2823</v>
      </c>
      <c r="E6438" s="24"/>
      <c r="F6438" s="24"/>
      <c r="G6438" s="27" t="s">
        <v>34</v>
      </c>
    </row>
    <row r="6439" spans="3:7" x14ac:dyDescent="0.25">
      <c r="C6439" s="26" t="s">
        <v>1829</v>
      </c>
      <c r="D6439" s="27">
        <v>2885</v>
      </c>
      <c r="E6439" s="24"/>
      <c r="F6439" s="24"/>
      <c r="G6439" s="27" t="s">
        <v>34</v>
      </c>
    </row>
    <row r="6440" spans="3:7" x14ac:dyDescent="0.25">
      <c r="C6440" s="26" t="s">
        <v>1828</v>
      </c>
      <c r="D6440" s="27">
        <v>2506</v>
      </c>
      <c r="E6440" s="24"/>
      <c r="F6440" s="24"/>
      <c r="G6440" s="27" t="s">
        <v>34</v>
      </c>
    </row>
    <row r="6441" spans="3:7" x14ac:dyDescent="0.25">
      <c r="C6441" s="26" t="s">
        <v>1827</v>
      </c>
      <c r="D6441" s="27">
        <v>2504</v>
      </c>
      <c r="E6441" s="24"/>
      <c r="F6441" s="24"/>
      <c r="G6441" s="27" t="s">
        <v>34</v>
      </c>
    </row>
    <row r="6442" spans="3:7" x14ac:dyDescent="0.25">
      <c r="C6442" s="26" t="s">
        <v>1826</v>
      </c>
      <c r="D6442" s="27">
        <v>1915</v>
      </c>
      <c r="E6442" s="24"/>
      <c r="F6442" s="24"/>
      <c r="G6442" s="27" t="s">
        <v>36</v>
      </c>
    </row>
    <row r="6443" spans="3:7" x14ac:dyDescent="0.25">
      <c r="C6443" s="26" t="s">
        <v>1825</v>
      </c>
      <c r="D6443" s="27">
        <v>1494</v>
      </c>
      <c r="E6443" s="24"/>
      <c r="F6443" s="24"/>
      <c r="G6443" s="27" t="s">
        <v>36</v>
      </c>
    </row>
    <row r="6444" spans="3:7" x14ac:dyDescent="0.25">
      <c r="C6444" s="26" t="s">
        <v>1824</v>
      </c>
      <c r="D6444" s="27">
        <v>2246</v>
      </c>
      <c r="E6444" s="24"/>
      <c r="F6444" s="24"/>
      <c r="G6444" s="27" t="s">
        <v>34</v>
      </c>
    </row>
    <row r="6445" spans="3:7" x14ac:dyDescent="0.25">
      <c r="C6445" s="26" t="s">
        <v>1823</v>
      </c>
      <c r="D6445" s="27">
        <v>2259</v>
      </c>
      <c r="E6445" s="24"/>
      <c r="F6445" s="24"/>
      <c r="G6445" s="27" t="s">
        <v>34</v>
      </c>
    </row>
    <row r="6446" spans="3:7" x14ac:dyDescent="0.25">
      <c r="C6446" s="26" t="s">
        <v>1822</v>
      </c>
      <c r="D6446" s="27">
        <v>1647</v>
      </c>
      <c r="E6446" s="24"/>
      <c r="F6446" s="24"/>
      <c r="G6446" s="27" t="s">
        <v>36</v>
      </c>
    </row>
    <row r="6447" spans="3:7" x14ac:dyDescent="0.25">
      <c r="C6447" s="26" t="s">
        <v>1821</v>
      </c>
      <c r="D6447" s="27">
        <v>1580</v>
      </c>
      <c r="E6447" s="24"/>
      <c r="F6447" s="24"/>
      <c r="G6447" s="27" t="s">
        <v>36</v>
      </c>
    </row>
    <row r="6448" spans="3:7" x14ac:dyDescent="0.25">
      <c r="C6448" s="26" t="s">
        <v>1820</v>
      </c>
      <c r="D6448" s="27">
        <v>989</v>
      </c>
      <c r="E6448" s="24"/>
      <c r="F6448" s="24"/>
      <c r="G6448" s="27" t="s">
        <v>35</v>
      </c>
    </row>
    <row r="6449" spans="3:7" x14ac:dyDescent="0.25">
      <c r="C6449" s="26" t="s">
        <v>1819</v>
      </c>
      <c r="D6449" s="27">
        <v>1084</v>
      </c>
      <c r="E6449" s="24"/>
      <c r="F6449" s="24"/>
      <c r="G6449" s="27" t="s">
        <v>35</v>
      </c>
    </row>
    <row r="6450" spans="3:7" x14ac:dyDescent="0.25">
      <c r="C6450" s="26" t="s">
        <v>1818</v>
      </c>
      <c r="D6450" s="27">
        <v>2593</v>
      </c>
      <c r="E6450" s="24"/>
      <c r="F6450" s="24"/>
      <c r="G6450" s="27" t="s">
        <v>34</v>
      </c>
    </row>
    <row r="6451" spans="3:7" x14ac:dyDescent="0.25">
      <c r="C6451" s="26" t="s">
        <v>1818</v>
      </c>
      <c r="D6451" s="27">
        <v>765</v>
      </c>
      <c r="E6451" s="24"/>
      <c r="F6451" s="24"/>
      <c r="G6451" s="27" t="s">
        <v>38</v>
      </c>
    </row>
    <row r="6452" spans="3:7" x14ac:dyDescent="0.25">
      <c r="C6452" s="26" t="s">
        <v>1817</v>
      </c>
      <c r="D6452" s="27">
        <v>4292</v>
      </c>
      <c r="E6452" s="24"/>
      <c r="F6452" s="24"/>
      <c r="G6452" s="27" t="s">
        <v>37</v>
      </c>
    </row>
    <row r="6453" spans="3:7" x14ac:dyDescent="0.25">
      <c r="C6453" s="26" t="s">
        <v>1816</v>
      </c>
      <c r="D6453" s="27">
        <v>1960</v>
      </c>
      <c r="E6453" s="24"/>
      <c r="F6453" s="24"/>
      <c r="G6453" s="27" t="s">
        <v>36</v>
      </c>
    </row>
    <row r="6454" spans="3:7" x14ac:dyDescent="0.25">
      <c r="C6454" s="26" t="s">
        <v>1815</v>
      </c>
      <c r="D6454" s="27">
        <v>1150</v>
      </c>
      <c r="E6454" s="24"/>
      <c r="F6454" s="24"/>
      <c r="G6454" s="27" t="s">
        <v>35</v>
      </c>
    </row>
    <row r="6455" spans="3:7" x14ac:dyDescent="0.25">
      <c r="C6455" s="26" t="s">
        <v>1814</v>
      </c>
      <c r="D6455" s="27">
        <v>2211</v>
      </c>
      <c r="E6455" s="24"/>
      <c r="F6455" s="24"/>
      <c r="G6455" s="27" t="s">
        <v>34</v>
      </c>
    </row>
    <row r="6456" spans="3:7" x14ac:dyDescent="0.25">
      <c r="C6456" s="26" t="s">
        <v>1813</v>
      </c>
      <c r="D6456" s="27">
        <v>2505</v>
      </c>
      <c r="E6456" s="24"/>
      <c r="F6456" s="24"/>
      <c r="G6456" s="27" t="s">
        <v>34</v>
      </c>
    </row>
    <row r="6457" spans="3:7" x14ac:dyDescent="0.25">
      <c r="C6457" s="26" t="s">
        <v>1812</v>
      </c>
      <c r="D6457" s="27">
        <v>976</v>
      </c>
      <c r="E6457" s="24"/>
      <c r="F6457" s="24"/>
      <c r="G6457" s="27" t="s">
        <v>35</v>
      </c>
    </row>
    <row r="6458" spans="3:7" x14ac:dyDescent="0.25">
      <c r="C6458" s="26" t="s">
        <v>1811</v>
      </c>
      <c r="D6458" s="27">
        <v>1051</v>
      </c>
      <c r="E6458" s="24"/>
      <c r="F6458" s="24"/>
      <c r="G6458" s="27" t="s">
        <v>35</v>
      </c>
    </row>
    <row r="6459" spans="3:7" x14ac:dyDescent="0.25">
      <c r="C6459" s="26" t="s">
        <v>1810</v>
      </c>
      <c r="D6459" s="27">
        <v>1785</v>
      </c>
      <c r="E6459" s="24"/>
      <c r="F6459" s="24"/>
      <c r="G6459" s="27" t="s">
        <v>36</v>
      </c>
    </row>
    <row r="6460" spans="3:7" x14ac:dyDescent="0.25">
      <c r="C6460" s="26" t="s">
        <v>1809</v>
      </c>
      <c r="D6460" s="27">
        <v>1983</v>
      </c>
      <c r="E6460" s="24"/>
      <c r="F6460" s="24"/>
      <c r="G6460" s="27" t="s">
        <v>36</v>
      </c>
    </row>
    <row r="6461" spans="3:7" x14ac:dyDescent="0.25">
      <c r="C6461" s="26" t="s">
        <v>1808</v>
      </c>
      <c r="D6461" s="27">
        <v>1014</v>
      </c>
      <c r="E6461" s="24"/>
      <c r="F6461" s="24"/>
      <c r="G6461" s="27" t="s">
        <v>35</v>
      </c>
    </row>
    <row r="6462" spans="3:7" x14ac:dyDescent="0.25">
      <c r="C6462" s="26" t="s">
        <v>1807</v>
      </c>
      <c r="D6462" s="27">
        <v>869</v>
      </c>
      <c r="E6462" s="24"/>
      <c r="F6462" s="24"/>
      <c r="G6462" s="27" t="s">
        <v>38</v>
      </c>
    </row>
    <row r="6463" spans="3:7" x14ac:dyDescent="0.25">
      <c r="C6463" s="26" t="s">
        <v>1806</v>
      </c>
      <c r="D6463" s="27">
        <v>2581</v>
      </c>
      <c r="E6463" s="24"/>
      <c r="F6463" s="24"/>
      <c r="G6463" s="27" t="s">
        <v>34</v>
      </c>
    </row>
    <row r="6464" spans="3:7" x14ac:dyDescent="0.25">
      <c r="C6464" s="26" t="s">
        <v>1805</v>
      </c>
      <c r="D6464" s="27">
        <v>2278</v>
      </c>
      <c r="E6464" s="24"/>
      <c r="F6464" s="24"/>
      <c r="G6464" s="27" t="s">
        <v>34</v>
      </c>
    </row>
    <row r="6465" spans="3:7" x14ac:dyDescent="0.25">
      <c r="C6465" s="26" t="s">
        <v>1804</v>
      </c>
      <c r="D6465" s="27">
        <v>1379</v>
      </c>
      <c r="E6465" s="24"/>
      <c r="F6465" s="24"/>
      <c r="G6465" s="27" t="s">
        <v>35</v>
      </c>
    </row>
    <row r="6466" spans="3:7" x14ac:dyDescent="0.25">
      <c r="C6466" s="26" t="s">
        <v>1803</v>
      </c>
      <c r="D6466" s="27">
        <v>1234</v>
      </c>
      <c r="E6466" s="24"/>
      <c r="F6466" s="24"/>
      <c r="G6466" s="27" t="s">
        <v>35</v>
      </c>
    </row>
    <row r="6467" spans="3:7" x14ac:dyDescent="0.25">
      <c r="C6467" s="26" t="s">
        <v>1802</v>
      </c>
      <c r="D6467" s="27">
        <v>4180</v>
      </c>
      <c r="E6467" s="24"/>
      <c r="F6467" s="24"/>
      <c r="G6467" s="27" t="s">
        <v>37</v>
      </c>
    </row>
    <row r="6468" spans="3:7" x14ac:dyDescent="0.25">
      <c r="C6468" s="26" t="s">
        <v>1801</v>
      </c>
      <c r="D6468" s="27">
        <v>2353</v>
      </c>
      <c r="E6468" s="24"/>
      <c r="F6468" s="24"/>
      <c r="G6468" s="27" t="s">
        <v>34</v>
      </c>
    </row>
    <row r="6469" spans="3:7" x14ac:dyDescent="0.25">
      <c r="C6469" s="26" t="s">
        <v>1800</v>
      </c>
      <c r="D6469" s="27">
        <v>2447</v>
      </c>
      <c r="E6469" s="24"/>
      <c r="F6469" s="24"/>
      <c r="G6469" s="27" t="s">
        <v>34</v>
      </c>
    </row>
    <row r="6470" spans="3:7" x14ac:dyDescent="0.25">
      <c r="C6470" s="26" t="s">
        <v>1799</v>
      </c>
      <c r="D6470" s="27">
        <v>813</v>
      </c>
      <c r="E6470" s="24"/>
      <c r="F6470" s="24"/>
      <c r="G6470" s="27" t="s">
        <v>38</v>
      </c>
    </row>
    <row r="6471" spans="3:7" x14ac:dyDescent="0.25">
      <c r="C6471" s="26" t="s">
        <v>1798</v>
      </c>
      <c r="D6471" s="27">
        <v>2488</v>
      </c>
      <c r="E6471" s="24"/>
      <c r="F6471" s="24"/>
      <c r="G6471" s="27" t="s">
        <v>34</v>
      </c>
    </row>
    <row r="6472" spans="3:7" x14ac:dyDescent="0.25">
      <c r="C6472" s="26" t="s">
        <v>1797</v>
      </c>
      <c r="D6472" s="27">
        <v>1508</v>
      </c>
      <c r="E6472" s="24"/>
      <c r="F6472" s="24"/>
      <c r="G6472" s="27" t="s">
        <v>36</v>
      </c>
    </row>
    <row r="6473" spans="3:7" x14ac:dyDescent="0.25">
      <c r="C6473" s="26" t="s">
        <v>1796</v>
      </c>
      <c r="D6473" s="27">
        <v>1507</v>
      </c>
      <c r="E6473" s="24"/>
      <c r="F6473" s="24"/>
      <c r="G6473" s="27" t="s">
        <v>36</v>
      </c>
    </row>
    <row r="6474" spans="3:7" x14ac:dyDescent="0.25">
      <c r="C6474" s="26" t="s">
        <v>1795</v>
      </c>
      <c r="D6474" s="27">
        <v>2448</v>
      </c>
      <c r="E6474" s="24"/>
      <c r="F6474" s="24"/>
      <c r="G6474" s="27" t="s">
        <v>34</v>
      </c>
    </row>
    <row r="6475" spans="3:7" x14ac:dyDescent="0.25">
      <c r="C6475" s="26" t="s">
        <v>1794</v>
      </c>
      <c r="D6475" s="27">
        <v>3253</v>
      </c>
      <c r="E6475" s="24"/>
      <c r="F6475" s="24"/>
      <c r="G6475" s="27" t="s">
        <v>37</v>
      </c>
    </row>
    <row r="6476" spans="3:7" x14ac:dyDescent="0.25">
      <c r="C6476" s="26" t="s">
        <v>1793</v>
      </c>
      <c r="D6476" s="27">
        <v>2350</v>
      </c>
      <c r="E6476" s="24"/>
      <c r="F6476" s="24"/>
      <c r="G6476" s="27" t="s">
        <v>34</v>
      </c>
    </row>
    <row r="6477" spans="3:7" x14ac:dyDescent="0.25">
      <c r="C6477" s="26" t="s">
        <v>1792</v>
      </c>
      <c r="D6477" s="27">
        <v>2592</v>
      </c>
      <c r="E6477" s="24"/>
      <c r="F6477" s="24"/>
      <c r="G6477" s="27" t="s">
        <v>34</v>
      </c>
    </row>
    <row r="6478" spans="3:7" x14ac:dyDescent="0.25">
      <c r="C6478" s="26" t="s">
        <v>1791</v>
      </c>
      <c r="D6478" s="27">
        <v>2628</v>
      </c>
      <c r="E6478" s="24"/>
      <c r="F6478" s="24"/>
      <c r="G6478" s="27" t="s">
        <v>34</v>
      </c>
    </row>
    <row r="6479" spans="3:7" x14ac:dyDescent="0.25">
      <c r="C6479" s="26" t="s">
        <v>1790</v>
      </c>
      <c r="D6479" s="27">
        <v>2454</v>
      </c>
      <c r="E6479" s="24"/>
      <c r="F6479" s="24"/>
      <c r="G6479" s="27" t="s">
        <v>34</v>
      </c>
    </row>
    <row r="6480" spans="3:7" x14ac:dyDescent="0.25">
      <c r="C6480" s="26" t="s">
        <v>1789</v>
      </c>
      <c r="D6480" s="27">
        <v>1224</v>
      </c>
      <c r="E6480" s="24"/>
      <c r="F6480" s="24"/>
      <c r="G6480" s="27" t="s">
        <v>35</v>
      </c>
    </row>
    <row r="6481" spans="3:7" x14ac:dyDescent="0.25">
      <c r="C6481" s="26" t="s">
        <v>1788</v>
      </c>
      <c r="D6481" s="27">
        <v>2724</v>
      </c>
      <c r="E6481" s="24"/>
      <c r="F6481" s="24"/>
      <c r="G6481" s="27" t="s">
        <v>34</v>
      </c>
    </row>
    <row r="6482" spans="3:7" x14ac:dyDescent="0.25">
      <c r="C6482" s="26" t="s">
        <v>1787</v>
      </c>
      <c r="D6482" s="27">
        <v>2343</v>
      </c>
      <c r="E6482" s="24"/>
      <c r="F6482" s="24"/>
      <c r="G6482" s="27" t="s">
        <v>34</v>
      </c>
    </row>
    <row r="6483" spans="3:7" x14ac:dyDescent="0.25">
      <c r="C6483" s="26" t="s">
        <v>1786</v>
      </c>
      <c r="D6483" s="27">
        <v>2592</v>
      </c>
      <c r="E6483" s="24"/>
      <c r="F6483" s="24"/>
      <c r="G6483" s="27" t="s">
        <v>34</v>
      </c>
    </row>
    <row r="6484" spans="3:7" x14ac:dyDescent="0.25">
      <c r="C6484" s="26" t="s">
        <v>1785</v>
      </c>
      <c r="D6484" s="27">
        <v>2923</v>
      </c>
      <c r="E6484" s="24"/>
      <c r="F6484" s="24"/>
      <c r="G6484" s="27" t="s">
        <v>34</v>
      </c>
    </row>
    <row r="6485" spans="3:7" x14ac:dyDescent="0.25">
      <c r="C6485" s="26" t="s">
        <v>1784</v>
      </c>
      <c r="D6485" s="27">
        <v>2864</v>
      </c>
      <c r="E6485" s="24"/>
      <c r="F6485" s="24"/>
      <c r="G6485" s="27" t="s">
        <v>34</v>
      </c>
    </row>
    <row r="6486" spans="3:7" x14ac:dyDescent="0.25">
      <c r="C6486" s="26" t="s">
        <v>1783</v>
      </c>
      <c r="D6486" s="27">
        <v>2458</v>
      </c>
      <c r="E6486" s="24"/>
      <c r="F6486" s="24"/>
      <c r="G6486" s="27" t="s">
        <v>34</v>
      </c>
    </row>
    <row r="6487" spans="3:7" x14ac:dyDescent="0.25">
      <c r="C6487" s="26" t="s">
        <v>1782</v>
      </c>
      <c r="D6487" s="27">
        <v>1382</v>
      </c>
      <c r="E6487" s="24"/>
      <c r="F6487" s="24"/>
      <c r="G6487" s="27" t="s">
        <v>35</v>
      </c>
    </row>
    <row r="6488" spans="3:7" x14ac:dyDescent="0.25">
      <c r="C6488" s="26" t="s">
        <v>1781</v>
      </c>
      <c r="D6488" s="27">
        <v>2328</v>
      </c>
      <c r="E6488" s="24"/>
      <c r="F6488" s="24"/>
      <c r="G6488" s="27" t="s">
        <v>34</v>
      </c>
    </row>
    <row r="6489" spans="3:7" x14ac:dyDescent="0.25">
      <c r="C6489" s="26" t="s">
        <v>1780</v>
      </c>
      <c r="D6489" s="27">
        <v>1267</v>
      </c>
      <c r="E6489" s="24"/>
      <c r="F6489" s="24"/>
      <c r="G6489" s="27" t="s">
        <v>35</v>
      </c>
    </row>
    <row r="6490" spans="3:7" x14ac:dyDescent="0.25">
      <c r="C6490" s="26" t="s">
        <v>1779</v>
      </c>
      <c r="D6490" s="27">
        <v>2619</v>
      </c>
      <c r="E6490" s="24"/>
      <c r="F6490" s="24"/>
      <c r="G6490" s="27" t="s">
        <v>34</v>
      </c>
    </row>
    <row r="6491" spans="3:7" x14ac:dyDescent="0.25">
      <c r="C6491" s="26" t="s">
        <v>1778</v>
      </c>
      <c r="D6491" s="27">
        <v>1444</v>
      </c>
      <c r="E6491" s="24"/>
      <c r="F6491" s="24"/>
      <c r="G6491" s="27" t="s">
        <v>36</v>
      </c>
    </row>
    <row r="6492" spans="3:7" x14ac:dyDescent="0.25">
      <c r="C6492" s="26" t="s">
        <v>1777</v>
      </c>
      <c r="D6492" s="27">
        <v>1633</v>
      </c>
      <c r="E6492" s="24"/>
      <c r="F6492" s="24"/>
      <c r="G6492" s="27" t="s">
        <v>36</v>
      </c>
    </row>
    <row r="6493" spans="3:7" x14ac:dyDescent="0.25">
      <c r="C6493" s="26" t="s">
        <v>1776</v>
      </c>
      <c r="D6493" s="27">
        <v>1079</v>
      </c>
      <c r="E6493" s="24"/>
      <c r="F6493" s="24"/>
      <c r="G6493" s="27" t="s">
        <v>35</v>
      </c>
    </row>
    <row r="6494" spans="3:7" x14ac:dyDescent="0.25">
      <c r="C6494" s="26" t="s">
        <v>1775</v>
      </c>
      <c r="D6494" s="27">
        <v>2231</v>
      </c>
      <c r="E6494" s="24"/>
      <c r="F6494" s="24"/>
      <c r="G6494" s="27" t="s">
        <v>34</v>
      </c>
    </row>
    <row r="6495" spans="3:7" x14ac:dyDescent="0.25">
      <c r="C6495" s="26" t="s">
        <v>1774</v>
      </c>
      <c r="D6495" s="27">
        <v>3213</v>
      </c>
      <c r="E6495" s="24"/>
      <c r="F6495" s="24"/>
      <c r="G6495" s="27" t="s">
        <v>37</v>
      </c>
    </row>
    <row r="6496" spans="3:7" x14ac:dyDescent="0.25">
      <c r="C6496" s="26" t="s">
        <v>1773</v>
      </c>
      <c r="D6496" s="27">
        <v>1866</v>
      </c>
      <c r="E6496" s="24"/>
      <c r="F6496" s="24"/>
      <c r="G6496" s="27" t="s">
        <v>36</v>
      </c>
    </row>
    <row r="6497" spans="3:7" x14ac:dyDescent="0.25">
      <c r="C6497" s="26" t="s">
        <v>1772</v>
      </c>
      <c r="D6497" s="27">
        <v>1191</v>
      </c>
      <c r="E6497" s="24"/>
      <c r="F6497" s="24"/>
      <c r="G6497" s="27" t="s">
        <v>35</v>
      </c>
    </row>
    <row r="6498" spans="3:7" x14ac:dyDescent="0.25">
      <c r="C6498" s="26" t="s">
        <v>1771</v>
      </c>
      <c r="D6498" s="27">
        <v>1581</v>
      </c>
      <c r="E6498" s="24"/>
      <c r="F6498" s="24"/>
      <c r="G6498" s="27" t="s">
        <v>36</v>
      </c>
    </row>
    <row r="6499" spans="3:7" x14ac:dyDescent="0.25">
      <c r="C6499" s="26" t="s">
        <v>1770</v>
      </c>
      <c r="D6499" s="27">
        <v>1178</v>
      </c>
      <c r="E6499" s="24"/>
      <c r="F6499" s="24"/>
      <c r="G6499" s="27" t="s">
        <v>35</v>
      </c>
    </row>
    <row r="6500" spans="3:7" x14ac:dyDescent="0.25">
      <c r="C6500" s="26" t="s">
        <v>1769</v>
      </c>
      <c r="D6500" s="27">
        <v>1729</v>
      </c>
      <c r="E6500" s="24"/>
      <c r="F6500" s="24"/>
      <c r="G6500" s="27" t="s">
        <v>36</v>
      </c>
    </row>
    <row r="6501" spans="3:7" x14ac:dyDescent="0.25">
      <c r="C6501" s="26" t="s">
        <v>1768</v>
      </c>
      <c r="D6501" s="27">
        <v>2628</v>
      </c>
      <c r="E6501" s="24"/>
      <c r="F6501" s="24"/>
      <c r="G6501" s="27" t="s">
        <v>34</v>
      </c>
    </row>
    <row r="6502" spans="3:7" x14ac:dyDescent="0.25">
      <c r="C6502" s="26" t="s">
        <v>1767</v>
      </c>
      <c r="D6502" s="27">
        <v>1719</v>
      </c>
      <c r="E6502" s="24"/>
      <c r="F6502" s="24"/>
      <c r="G6502" s="27" t="s">
        <v>36</v>
      </c>
    </row>
    <row r="6503" spans="3:7" x14ac:dyDescent="0.25">
      <c r="C6503" s="26" t="s">
        <v>1766</v>
      </c>
      <c r="D6503" s="27">
        <v>4861</v>
      </c>
      <c r="E6503" s="24"/>
      <c r="F6503" s="24"/>
      <c r="G6503" s="27" t="s">
        <v>37</v>
      </c>
    </row>
    <row r="6504" spans="3:7" x14ac:dyDescent="0.25">
      <c r="C6504" s="26" t="s">
        <v>1765</v>
      </c>
      <c r="D6504" s="27">
        <v>877</v>
      </c>
      <c r="E6504" s="24"/>
      <c r="F6504" s="24"/>
      <c r="G6504" s="27" t="s">
        <v>38</v>
      </c>
    </row>
    <row r="6505" spans="3:7" x14ac:dyDescent="0.25">
      <c r="C6505" s="26" t="s">
        <v>1764</v>
      </c>
      <c r="D6505" s="27">
        <v>2287</v>
      </c>
      <c r="E6505" s="24"/>
      <c r="F6505" s="24"/>
      <c r="G6505" s="27" t="s">
        <v>34</v>
      </c>
    </row>
    <row r="6506" spans="3:7" x14ac:dyDescent="0.25">
      <c r="C6506" s="26" t="s">
        <v>1763</v>
      </c>
      <c r="D6506" s="27">
        <v>2142</v>
      </c>
      <c r="E6506" s="24"/>
      <c r="F6506" s="24"/>
      <c r="G6506" s="27" t="s">
        <v>34</v>
      </c>
    </row>
    <row r="6507" spans="3:7" x14ac:dyDescent="0.25">
      <c r="C6507" s="26" t="s">
        <v>1762</v>
      </c>
      <c r="D6507" s="27">
        <v>1866</v>
      </c>
      <c r="E6507" s="24"/>
      <c r="F6507" s="24"/>
      <c r="G6507" s="27" t="s">
        <v>36</v>
      </c>
    </row>
    <row r="6508" spans="3:7" x14ac:dyDescent="0.25">
      <c r="C6508" s="26" t="s">
        <v>1761</v>
      </c>
      <c r="D6508" s="27">
        <v>1416</v>
      </c>
      <c r="E6508" s="24"/>
      <c r="F6508" s="24"/>
      <c r="G6508" s="27" t="s">
        <v>36</v>
      </c>
    </row>
    <row r="6509" spans="3:7" x14ac:dyDescent="0.25">
      <c r="C6509" s="26" t="s">
        <v>1760</v>
      </c>
      <c r="D6509" s="27">
        <v>2383</v>
      </c>
      <c r="E6509" s="24"/>
      <c r="F6509" s="24"/>
      <c r="G6509" s="27" t="s">
        <v>34</v>
      </c>
    </row>
    <row r="6510" spans="3:7" x14ac:dyDescent="0.25">
      <c r="C6510" s="26" t="s">
        <v>1759</v>
      </c>
      <c r="D6510" s="27">
        <v>1230</v>
      </c>
      <c r="E6510" s="24"/>
      <c r="F6510" s="24"/>
      <c r="G6510" s="27" t="s">
        <v>35</v>
      </c>
    </row>
    <row r="6511" spans="3:7" x14ac:dyDescent="0.25">
      <c r="C6511" s="26" t="s">
        <v>1758</v>
      </c>
      <c r="D6511" s="27">
        <v>2269</v>
      </c>
      <c r="E6511" s="24"/>
      <c r="F6511" s="24"/>
      <c r="G6511" s="27" t="s">
        <v>34</v>
      </c>
    </row>
    <row r="6512" spans="3:7" x14ac:dyDescent="0.25">
      <c r="C6512" s="26" t="s">
        <v>1757</v>
      </c>
      <c r="D6512" s="27">
        <v>796</v>
      </c>
      <c r="E6512" s="24"/>
      <c r="F6512" s="24"/>
      <c r="G6512" s="27" t="s">
        <v>38</v>
      </c>
    </row>
    <row r="6513" spans="3:7" x14ac:dyDescent="0.25">
      <c r="C6513" s="26" t="s">
        <v>1756</v>
      </c>
      <c r="D6513" s="27">
        <v>2628</v>
      </c>
      <c r="E6513" s="24"/>
      <c r="F6513" s="24"/>
      <c r="G6513" s="27" t="s">
        <v>34</v>
      </c>
    </row>
    <row r="6514" spans="3:7" x14ac:dyDescent="0.25">
      <c r="C6514" s="26" t="s">
        <v>1755</v>
      </c>
      <c r="D6514" s="27">
        <v>1060</v>
      </c>
      <c r="E6514" s="24"/>
      <c r="F6514" s="24"/>
      <c r="G6514" s="27" t="s">
        <v>35</v>
      </c>
    </row>
    <row r="6515" spans="3:7" x14ac:dyDescent="0.25">
      <c r="C6515" s="26" t="s">
        <v>1754</v>
      </c>
      <c r="D6515" s="27">
        <v>3071</v>
      </c>
      <c r="E6515" s="24"/>
      <c r="F6515" s="24"/>
      <c r="G6515" s="27" t="s">
        <v>37</v>
      </c>
    </row>
    <row r="6516" spans="3:7" x14ac:dyDescent="0.25">
      <c r="C6516" s="26" t="s">
        <v>1753</v>
      </c>
      <c r="D6516" s="27">
        <v>2399</v>
      </c>
      <c r="E6516" s="24"/>
      <c r="F6516" s="24"/>
      <c r="G6516" s="27" t="s">
        <v>34</v>
      </c>
    </row>
    <row r="6517" spans="3:7" x14ac:dyDescent="0.25">
      <c r="C6517" s="26" t="s">
        <v>1752</v>
      </c>
      <c r="D6517" s="27">
        <v>1824</v>
      </c>
      <c r="E6517" s="24"/>
      <c r="F6517" s="24"/>
      <c r="G6517" s="27" t="s">
        <v>36</v>
      </c>
    </row>
    <row r="6518" spans="3:7" x14ac:dyDescent="0.25">
      <c r="C6518" s="26" t="s">
        <v>1751</v>
      </c>
      <c r="D6518" s="27">
        <v>994</v>
      </c>
      <c r="E6518" s="24"/>
      <c r="F6518" s="24"/>
      <c r="G6518" s="27" t="s">
        <v>35</v>
      </c>
    </row>
    <row r="6519" spans="3:7" x14ac:dyDescent="0.25">
      <c r="C6519" s="26" t="s">
        <v>1750</v>
      </c>
      <c r="D6519" s="27">
        <v>2434</v>
      </c>
      <c r="E6519" s="24"/>
      <c r="F6519" s="24"/>
      <c r="G6519" s="27" t="s">
        <v>34</v>
      </c>
    </row>
    <row r="6520" spans="3:7" x14ac:dyDescent="0.25">
      <c r="C6520" s="26" t="s">
        <v>1749</v>
      </c>
      <c r="D6520" s="27">
        <v>1870</v>
      </c>
      <c r="E6520" s="24"/>
      <c r="F6520" s="24"/>
      <c r="G6520" s="27" t="s">
        <v>36</v>
      </c>
    </row>
    <row r="6521" spans="3:7" x14ac:dyDescent="0.25">
      <c r="C6521" s="26" t="s">
        <v>1748</v>
      </c>
      <c r="D6521" s="27">
        <v>2487</v>
      </c>
      <c r="E6521" s="24"/>
      <c r="F6521" s="24"/>
      <c r="G6521" s="27" t="s">
        <v>34</v>
      </c>
    </row>
    <row r="6522" spans="3:7" x14ac:dyDescent="0.25">
      <c r="C6522" s="26" t="s">
        <v>1747</v>
      </c>
      <c r="D6522" s="27">
        <v>1218</v>
      </c>
      <c r="E6522" s="24"/>
      <c r="F6522" s="24"/>
      <c r="G6522" s="27" t="s">
        <v>35</v>
      </c>
    </row>
    <row r="6523" spans="3:7" x14ac:dyDescent="0.25">
      <c r="C6523" s="26" t="s">
        <v>1746</v>
      </c>
      <c r="D6523" s="27">
        <v>3138</v>
      </c>
      <c r="E6523" s="24"/>
      <c r="F6523" s="24"/>
      <c r="G6523" s="27" t="s">
        <v>37</v>
      </c>
    </row>
    <row r="6524" spans="3:7" x14ac:dyDescent="0.25">
      <c r="C6524" s="26" t="s">
        <v>1745</v>
      </c>
      <c r="D6524" s="27">
        <v>1434</v>
      </c>
      <c r="E6524" s="24"/>
      <c r="F6524" s="24"/>
      <c r="G6524" s="27" t="s">
        <v>36</v>
      </c>
    </row>
    <row r="6525" spans="3:7" x14ac:dyDescent="0.25">
      <c r="C6525" s="26" t="s">
        <v>1744</v>
      </c>
      <c r="D6525" s="27">
        <v>1916</v>
      </c>
      <c r="E6525" s="24"/>
      <c r="F6525" s="24"/>
      <c r="G6525" s="27" t="s">
        <v>36</v>
      </c>
    </row>
    <row r="6526" spans="3:7" x14ac:dyDescent="0.25">
      <c r="C6526" s="26" t="s">
        <v>1743</v>
      </c>
      <c r="D6526" s="27">
        <v>1208</v>
      </c>
      <c r="E6526" s="24"/>
      <c r="F6526" s="24"/>
      <c r="G6526" s="27" t="s">
        <v>35</v>
      </c>
    </row>
    <row r="6527" spans="3:7" x14ac:dyDescent="0.25">
      <c r="C6527" s="26" t="s">
        <v>1742</v>
      </c>
      <c r="D6527" s="27">
        <v>1113</v>
      </c>
      <c r="E6527" s="24"/>
      <c r="F6527" s="24"/>
      <c r="G6527" s="27" t="s">
        <v>35</v>
      </c>
    </row>
    <row r="6528" spans="3:7" x14ac:dyDescent="0.25">
      <c r="C6528" s="26" t="s">
        <v>1741</v>
      </c>
      <c r="D6528" s="27">
        <v>866</v>
      </c>
      <c r="E6528" s="24"/>
      <c r="F6528" s="24"/>
      <c r="G6528" s="27" t="s">
        <v>38</v>
      </c>
    </row>
    <row r="6529" spans="3:7" x14ac:dyDescent="0.25">
      <c r="C6529" s="26" t="s">
        <v>1740</v>
      </c>
      <c r="D6529" s="27">
        <v>1030</v>
      </c>
      <c r="E6529" s="24"/>
      <c r="F6529" s="24"/>
      <c r="G6529" s="27" t="s">
        <v>35</v>
      </c>
    </row>
    <row r="6530" spans="3:7" x14ac:dyDescent="0.25">
      <c r="C6530" s="26" t="s">
        <v>1739</v>
      </c>
      <c r="D6530" s="27">
        <v>2131</v>
      </c>
      <c r="E6530" s="24"/>
      <c r="F6530" s="24"/>
      <c r="G6530" s="27" t="s">
        <v>34</v>
      </c>
    </row>
    <row r="6531" spans="3:7" x14ac:dyDescent="0.25">
      <c r="C6531" s="26" t="s">
        <v>1738</v>
      </c>
      <c r="D6531" s="27">
        <v>2852</v>
      </c>
      <c r="E6531" s="24"/>
      <c r="F6531" s="24"/>
      <c r="G6531" s="27" t="s">
        <v>34</v>
      </c>
    </row>
    <row r="6532" spans="3:7" x14ac:dyDescent="0.25">
      <c r="C6532" s="26" t="s">
        <v>1737</v>
      </c>
      <c r="D6532" s="27">
        <v>1340</v>
      </c>
      <c r="E6532" s="24"/>
      <c r="F6532" s="24"/>
      <c r="G6532" s="27" t="s">
        <v>35</v>
      </c>
    </row>
    <row r="6533" spans="3:7" x14ac:dyDescent="0.25">
      <c r="C6533" s="26" t="s">
        <v>1736</v>
      </c>
      <c r="D6533" s="27">
        <v>2467</v>
      </c>
      <c r="E6533" s="24"/>
      <c r="F6533" s="24"/>
      <c r="G6533" s="27" t="s">
        <v>34</v>
      </c>
    </row>
    <row r="6534" spans="3:7" x14ac:dyDescent="0.25">
      <c r="C6534" s="26" t="s">
        <v>1735</v>
      </c>
      <c r="D6534" s="27">
        <v>2596</v>
      </c>
      <c r="E6534" s="24"/>
      <c r="F6534" s="24"/>
      <c r="G6534" s="27" t="s">
        <v>34</v>
      </c>
    </row>
    <row r="6535" spans="3:7" x14ac:dyDescent="0.25">
      <c r="C6535" s="26" t="s">
        <v>1734</v>
      </c>
      <c r="D6535" s="27">
        <v>1576</v>
      </c>
      <c r="E6535" s="24"/>
      <c r="F6535" s="24"/>
      <c r="G6535" s="27" t="s">
        <v>36</v>
      </c>
    </row>
    <row r="6536" spans="3:7" x14ac:dyDescent="0.25">
      <c r="C6536" s="26" t="s">
        <v>1733</v>
      </c>
      <c r="D6536" s="27">
        <v>1112</v>
      </c>
      <c r="E6536" s="24"/>
      <c r="F6536" s="24"/>
      <c r="G6536" s="27" t="s">
        <v>35</v>
      </c>
    </row>
    <row r="6537" spans="3:7" x14ac:dyDescent="0.25">
      <c r="C6537" s="26" t="s">
        <v>1732</v>
      </c>
      <c r="D6537" s="27">
        <v>1094</v>
      </c>
      <c r="E6537" s="24"/>
      <c r="F6537" s="24"/>
      <c r="G6537" s="27" t="s">
        <v>35</v>
      </c>
    </row>
    <row r="6538" spans="3:7" x14ac:dyDescent="0.25">
      <c r="C6538" s="26" t="s">
        <v>1731</v>
      </c>
      <c r="D6538" s="27">
        <v>2234</v>
      </c>
      <c r="E6538" s="24"/>
      <c r="F6538" s="24"/>
      <c r="G6538" s="27" t="s">
        <v>34</v>
      </c>
    </row>
    <row r="6539" spans="3:7" x14ac:dyDescent="0.25">
      <c r="C6539" s="26" t="s">
        <v>1730</v>
      </c>
      <c r="D6539" s="27">
        <v>3365</v>
      </c>
      <c r="E6539" s="24"/>
      <c r="F6539" s="24"/>
      <c r="G6539" s="27" t="s">
        <v>37</v>
      </c>
    </row>
    <row r="6540" spans="3:7" x14ac:dyDescent="0.25">
      <c r="C6540" s="26" t="s">
        <v>1730</v>
      </c>
      <c r="D6540" s="27">
        <v>3365</v>
      </c>
      <c r="E6540" s="24"/>
      <c r="F6540" s="24"/>
      <c r="G6540" s="27" t="s">
        <v>37</v>
      </c>
    </row>
    <row r="6541" spans="3:7" x14ac:dyDescent="0.25">
      <c r="C6541" s="26" t="s">
        <v>1729</v>
      </c>
      <c r="D6541" s="27">
        <v>1988</v>
      </c>
      <c r="E6541" s="24"/>
      <c r="F6541" s="24"/>
      <c r="G6541" s="27" t="s">
        <v>36</v>
      </c>
    </row>
    <row r="6542" spans="3:7" x14ac:dyDescent="0.25">
      <c r="C6542" s="26" t="s">
        <v>1728</v>
      </c>
      <c r="D6542" s="27">
        <v>2239</v>
      </c>
      <c r="E6542" s="24"/>
      <c r="F6542" s="24"/>
      <c r="G6542" s="27" t="s">
        <v>34</v>
      </c>
    </row>
    <row r="6543" spans="3:7" x14ac:dyDescent="0.25">
      <c r="C6543" s="26" t="s">
        <v>1727</v>
      </c>
      <c r="D6543" s="27">
        <v>1563</v>
      </c>
      <c r="E6543" s="24"/>
      <c r="F6543" s="24"/>
      <c r="G6543" s="27" t="s">
        <v>36</v>
      </c>
    </row>
    <row r="6544" spans="3:7" x14ac:dyDescent="0.25">
      <c r="C6544" s="26" t="s">
        <v>1726</v>
      </c>
      <c r="D6544" s="27">
        <v>669</v>
      </c>
      <c r="E6544" s="24"/>
      <c r="F6544" s="24"/>
      <c r="G6544" s="27" t="s">
        <v>38</v>
      </c>
    </row>
    <row r="6545" spans="3:7" x14ac:dyDescent="0.25">
      <c r="C6545" s="26" t="s">
        <v>1725</v>
      </c>
      <c r="D6545" s="27">
        <v>1264</v>
      </c>
      <c r="E6545" s="24"/>
      <c r="F6545" s="24"/>
      <c r="G6545" s="27" t="s">
        <v>35</v>
      </c>
    </row>
    <row r="6546" spans="3:7" x14ac:dyDescent="0.25">
      <c r="C6546" s="26" t="s">
        <v>1724</v>
      </c>
      <c r="D6546" s="27">
        <v>1231</v>
      </c>
      <c r="E6546" s="24"/>
      <c r="F6546" s="24"/>
      <c r="G6546" s="27" t="s">
        <v>35</v>
      </c>
    </row>
    <row r="6547" spans="3:7" x14ac:dyDescent="0.25">
      <c r="C6547" s="26" t="s">
        <v>1723</v>
      </c>
      <c r="D6547" s="27">
        <v>2072</v>
      </c>
      <c r="E6547" s="24"/>
      <c r="F6547" s="24"/>
      <c r="G6547" s="27" t="s">
        <v>36</v>
      </c>
    </row>
    <row r="6548" spans="3:7" x14ac:dyDescent="0.25">
      <c r="C6548" s="26" t="s">
        <v>1722</v>
      </c>
      <c r="D6548" s="27">
        <v>1434</v>
      </c>
      <c r="E6548" s="24"/>
      <c r="F6548" s="24"/>
      <c r="G6548" s="27" t="s">
        <v>36</v>
      </c>
    </row>
    <row r="6549" spans="3:7" x14ac:dyDescent="0.25">
      <c r="C6549" s="26" t="s">
        <v>1721</v>
      </c>
      <c r="D6549" s="27">
        <v>2484</v>
      </c>
      <c r="E6549" s="24"/>
      <c r="F6549" s="24"/>
      <c r="G6549" s="27" t="s">
        <v>34</v>
      </c>
    </row>
    <row r="6550" spans="3:7" x14ac:dyDescent="0.25">
      <c r="C6550" s="26" t="s">
        <v>1720</v>
      </c>
      <c r="D6550" s="27">
        <v>1935</v>
      </c>
      <c r="E6550" s="24"/>
      <c r="F6550" s="24"/>
      <c r="G6550" s="27" t="s">
        <v>36</v>
      </c>
    </row>
    <row r="6551" spans="3:7" x14ac:dyDescent="0.25">
      <c r="C6551" s="26" t="s">
        <v>1719</v>
      </c>
      <c r="D6551" s="27">
        <v>637</v>
      </c>
      <c r="E6551" s="24"/>
      <c r="F6551" s="24"/>
      <c r="G6551" s="27" t="s">
        <v>38</v>
      </c>
    </row>
    <row r="6552" spans="3:7" x14ac:dyDescent="0.25">
      <c r="C6552" s="26" t="s">
        <v>1718</v>
      </c>
      <c r="D6552" s="27">
        <v>992</v>
      </c>
      <c r="E6552" s="24"/>
      <c r="F6552" s="24"/>
      <c r="G6552" s="27" t="s">
        <v>35</v>
      </c>
    </row>
    <row r="6553" spans="3:7" x14ac:dyDescent="0.25">
      <c r="C6553" s="26" t="s">
        <v>1717</v>
      </c>
      <c r="D6553" s="27">
        <v>1094</v>
      </c>
      <c r="E6553" s="24"/>
      <c r="F6553" s="24"/>
      <c r="G6553" s="27" t="s">
        <v>35</v>
      </c>
    </row>
    <row r="6554" spans="3:7" x14ac:dyDescent="0.25">
      <c r="C6554" s="26" t="s">
        <v>1716</v>
      </c>
      <c r="D6554" s="27">
        <v>2683</v>
      </c>
      <c r="E6554" s="24"/>
      <c r="F6554" s="24"/>
      <c r="G6554" s="27" t="s">
        <v>34</v>
      </c>
    </row>
    <row r="6555" spans="3:7" x14ac:dyDescent="0.25">
      <c r="C6555" s="26" t="s">
        <v>1715</v>
      </c>
      <c r="D6555" s="27">
        <v>2372</v>
      </c>
      <c r="E6555" s="24"/>
      <c r="F6555" s="24"/>
      <c r="G6555" s="27" t="s">
        <v>34</v>
      </c>
    </row>
    <row r="6556" spans="3:7" x14ac:dyDescent="0.25">
      <c r="C6556" s="26" t="s">
        <v>1714</v>
      </c>
      <c r="D6556" s="27">
        <v>2246</v>
      </c>
      <c r="E6556" s="24"/>
      <c r="F6556" s="24"/>
      <c r="G6556" s="27" t="s">
        <v>34</v>
      </c>
    </row>
    <row r="6557" spans="3:7" x14ac:dyDescent="0.25">
      <c r="C6557" s="26" t="s">
        <v>1713</v>
      </c>
      <c r="D6557" s="27">
        <v>1119</v>
      </c>
      <c r="E6557" s="24"/>
      <c r="F6557" s="24"/>
      <c r="G6557" s="27" t="s">
        <v>35</v>
      </c>
    </row>
    <row r="6558" spans="3:7" x14ac:dyDescent="0.25">
      <c r="C6558" s="26" t="s">
        <v>1712</v>
      </c>
      <c r="D6558" s="27">
        <v>2081</v>
      </c>
      <c r="E6558" s="24"/>
      <c r="F6558" s="24"/>
      <c r="G6558" s="27" t="s">
        <v>36</v>
      </c>
    </row>
    <row r="6559" spans="3:7" x14ac:dyDescent="0.25">
      <c r="C6559" s="26" t="s">
        <v>1711</v>
      </c>
      <c r="D6559" s="27">
        <v>2187</v>
      </c>
      <c r="E6559" s="24"/>
      <c r="F6559" s="24"/>
      <c r="G6559" s="27" t="s">
        <v>34</v>
      </c>
    </row>
    <row r="6560" spans="3:7" x14ac:dyDescent="0.25">
      <c r="C6560" s="26" t="s">
        <v>1710</v>
      </c>
      <c r="D6560" s="27">
        <v>1404</v>
      </c>
      <c r="E6560" s="24"/>
      <c r="F6560" s="24"/>
      <c r="G6560" s="27" t="s">
        <v>36</v>
      </c>
    </row>
    <row r="6561" spans="3:7" x14ac:dyDescent="0.25">
      <c r="C6561" s="26" t="s">
        <v>1709</v>
      </c>
      <c r="D6561" s="27">
        <v>1441</v>
      </c>
      <c r="E6561" s="24"/>
      <c r="F6561" s="24"/>
      <c r="G6561" s="27" t="s">
        <v>36</v>
      </c>
    </row>
    <row r="6562" spans="3:7" x14ac:dyDescent="0.25">
      <c r="C6562" s="26" t="s">
        <v>1708</v>
      </c>
      <c r="D6562" s="27">
        <v>1560</v>
      </c>
      <c r="E6562" s="24"/>
      <c r="F6562" s="24"/>
      <c r="G6562" s="27" t="s">
        <v>36</v>
      </c>
    </row>
    <row r="6563" spans="3:7" x14ac:dyDescent="0.25">
      <c r="C6563" s="26" t="s">
        <v>1707</v>
      </c>
      <c r="D6563" s="27">
        <v>678</v>
      </c>
      <c r="E6563" s="24"/>
      <c r="F6563" s="24"/>
      <c r="G6563" s="27" t="s">
        <v>38</v>
      </c>
    </row>
    <row r="6564" spans="3:7" x14ac:dyDescent="0.25">
      <c r="C6564" s="26" t="s">
        <v>1706</v>
      </c>
      <c r="D6564" s="27">
        <v>2511</v>
      </c>
      <c r="E6564" s="24"/>
      <c r="F6564" s="24"/>
      <c r="G6564" s="27" t="s">
        <v>34</v>
      </c>
    </row>
    <row r="6565" spans="3:7" x14ac:dyDescent="0.25">
      <c r="C6565" s="26" t="s">
        <v>1705</v>
      </c>
      <c r="D6565" s="27">
        <v>2563</v>
      </c>
      <c r="E6565" s="24"/>
      <c r="F6565" s="24"/>
      <c r="G6565" s="27" t="s">
        <v>34</v>
      </c>
    </row>
    <row r="6566" spans="3:7" x14ac:dyDescent="0.25">
      <c r="C6566" s="26" t="s">
        <v>1704</v>
      </c>
      <c r="D6566" s="27">
        <v>2926</v>
      </c>
      <c r="E6566" s="24"/>
      <c r="F6566" s="24"/>
      <c r="G6566" s="27" t="s">
        <v>34</v>
      </c>
    </row>
    <row r="6567" spans="3:7" x14ac:dyDescent="0.25">
      <c r="C6567" s="26" t="s">
        <v>1703</v>
      </c>
      <c r="D6567" s="27">
        <v>1083</v>
      </c>
      <c r="E6567" s="24"/>
      <c r="F6567" s="24"/>
      <c r="G6567" s="27" t="s">
        <v>35</v>
      </c>
    </row>
    <row r="6568" spans="3:7" x14ac:dyDescent="0.25">
      <c r="C6568" s="26" t="s">
        <v>1702</v>
      </c>
      <c r="D6568" s="27">
        <v>2470</v>
      </c>
      <c r="E6568" s="24"/>
      <c r="F6568" s="24"/>
      <c r="G6568" s="27" t="s">
        <v>34</v>
      </c>
    </row>
    <row r="6569" spans="3:7" x14ac:dyDescent="0.25">
      <c r="C6569" s="26" t="s">
        <v>1701</v>
      </c>
      <c r="D6569" s="27">
        <v>1135</v>
      </c>
      <c r="E6569" s="24"/>
      <c r="F6569" s="24"/>
      <c r="G6569" s="27" t="s">
        <v>35</v>
      </c>
    </row>
    <row r="6570" spans="3:7" x14ac:dyDescent="0.25">
      <c r="C6570" s="26" t="s">
        <v>1700</v>
      </c>
      <c r="D6570" s="27">
        <v>2290</v>
      </c>
      <c r="E6570" s="24"/>
      <c r="F6570" s="24"/>
      <c r="G6570" s="27" t="s">
        <v>34</v>
      </c>
    </row>
    <row r="6571" spans="3:7" x14ac:dyDescent="0.25">
      <c r="C6571" s="26" t="s">
        <v>1699</v>
      </c>
      <c r="D6571" s="27">
        <v>2782</v>
      </c>
      <c r="E6571" s="24"/>
      <c r="F6571" s="24"/>
      <c r="G6571" s="27" t="s">
        <v>34</v>
      </c>
    </row>
    <row r="6572" spans="3:7" x14ac:dyDescent="0.25">
      <c r="C6572" s="26" t="s">
        <v>1698</v>
      </c>
      <c r="D6572" s="27">
        <v>2628</v>
      </c>
      <c r="E6572" s="24"/>
      <c r="F6572" s="24"/>
      <c r="G6572" s="27" t="s">
        <v>34</v>
      </c>
    </row>
    <row r="6573" spans="3:7" x14ac:dyDescent="0.25">
      <c r="C6573" s="26" t="s">
        <v>1697</v>
      </c>
      <c r="D6573" s="27">
        <v>1772</v>
      </c>
      <c r="E6573" s="24"/>
      <c r="F6573" s="24"/>
      <c r="G6573" s="27" t="s">
        <v>36</v>
      </c>
    </row>
    <row r="6574" spans="3:7" x14ac:dyDescent="0.25">
      <c r="C6574" s="26" t="s">
        <v>1696</v>
      </c>
      <c r="D6574" s="27">
        <v>652</v>
      </c>
      <c r="E6574" s="24"/>
      <c r="F6574" s="24"/>
      <c r="G6574" s="27" t="s">
        <v>38</v>
      </c>
    </row>
    <row r="6575" spans="3:7" x14ac:dyDescent="0.25">
      <c r="C6575" s="26" t="s">
        <v>1695</v>
      </c>
      <c r="D6575" s="27">
        <v>1440</v>
      </c>
      <c r="E6575" s="24"/>
      <c r="F6575" s="24"/>
      <c r="G6575" s="27" t="s">
        <v>36</v>
      </c>
    </row>
    <row r="6576" spans="3:7" x14ac:dyDescent="0.25">
      <c r="C6576" s="26" t="s">
        <v>1694</v>
      </c>
      <c r="D6576" s="27">
        <v>2888</v>
      </c>
      <c r="E6576" s="24"/>
      <c r="F6576" s="24"/>
      <c r="G6576" s="27" t="s">
        <v>34</v>
      </c>
    </row>
    <row r="6577" spans="3:7" x14ac:dyDescent="0.25">
      <c r="C6577" s="26" t="s">
        <v>1693</v>
      </c>
      <c r="D6577" s="27">
        <v>2579</v>
      </c>
      <c r="E6577" s="24"/>
      <c r="F6577" s="24"/>
      <c r="G6577" s="27" t="s">
        <v>34</v>
      </c>
    </row>
    <row r="6578" spans="3:7" x14ac:dyDescent="0.25">
      <c r="C6578" s="26" t="s">
        <v>1692</v>
      </c>
      <c r="D6578" s="27">
        <v>1347</v>
      </c>
      <c r="E6578" s="24"/>
      <c r="F6578" s="24"/>
      <c r="G6578" s="27" t="s">
        <v>35</v>
      </c>
    </row>
    <row r="6579" spans="3:7" x14ac:dyDescent="0.25">
      <c r="C6579" s="26" t="s">
        <v>1691</v>
      </c>
      <c r="D6579" s="27">
        <v>1216</v>
      </c>
      <c r="E6579" s="24"/>
      <c r="F6579" s="24"/>
      <c r="G6579" s="27" t="s">
        <v>35</v>
      </c>
    </row>
    <row r="6580" spans="3:7" x14ac:dyDescent="0.25">
      <c r="C6580" s="26" t="s">
        <v>1690</v>
      </c>
      <c r="D6580" s="27">
        <v>2124</v>
      </c>
      <c r="E6580" s="24"/>
      <c r="F6580" s="24"/>
      <c r="G6580" s="27" t="s">
        <v>34</v>
      </c>
    </row>
    <row r="6581" spans="3:7" x14ac:dyDescent="0.25">
      <c r="C6581" s="26" t="s">
        <v>1689</v>
      </c>
      <c r="D6581" s="27">
        <v>1404</v>
      </c>
      <c r="E6581" s="24"/>
      <c r="F6581" s="24"/>
      <c r="G6581" s="27" t="s">
        <v>36</v>
      </c>
    </row>
    <row r="6582" spans="3:7" x14ac:dyDescent="0.25">
      <c r="C6582" s="26" t="s">
        <v>1688</v>
      </c>
      <c r="D6582" s="27">
        <v>1636</v>
      </c>
      <c r="E6582" s="24"/>
      <c r="F6582" s="24"/>
      <c r="G6582" s="27" t="s">
        <v>36</v>
      </c>
    </row>
    <row r="6583" spans="3:7" x14ac:dyDescent="0.25">
      <c r="C6583" s="26" t="s">
        <v>1687</v>
      </c>
      <c r="D6583" s="27">
        <v>2261</v>
      </c>
      <c r="E6583" s="24"/>
      <c r="F6583" s="24"/>
      <c r="G6583" s="27" t="s">
        <v>34</v>
      </c>
    </row>
    <row r="6584" spans="3:7" x14ac:dyDescent="0.25">
      <c r="C6584" s="26" t="s">
        <v>1686</v>
      </c>
      <c r="D6584" s="27">
        <v>1376</v>
      </c>
      <c r="E6584" s="24"/>
      <c r="F6584" s="24"/>
      <c r="G6584" s="27" t="s">
        <v>35</v>
      </c>
    </row>
    <row r="6585" spans="3:7" x14ac:dyDescent="0.25">
      <c r="C6585" s="26" t="s">
        <v>1685</v>
      </c>
      <c r="D6585" s="27">
        <v>1906</v>
      </c>
      <c r="E6585" s="24"/>
      <c r="F6585" s="24"/>
      <c r="G6585" s="27" t="s">
        <v>36</v>
      </c>
    </row>
    <row r="6586" spans="3:7" x14ac:dyDescent="0.25">
      <c r="C6586" s="26" t="s">
        <v>1684</v>
      </c>
      <c r="D6586" s="27">
        <v>1850</v>
      </c>
      <c r="E6586" s="24"/>
      <c r="F6586" s="24"/>
      <c r="G6586" s="27" t="s">
        <v>36</v>
      </c>
    </row>
    <row r="6587" spans="3:7" x14ac:dyDescent="0.25">
      <c r="C6587" s="26" t="s">
        <v>1683</v>
      </c>
      <c r="D6587" s="27">
        <v>2069</v>
      </c>
      <c r="E6587" s="24"/>
      <c r="F6587" s="24"/>
      <c r="G6587" s="27" t="s">
        <v>36</v>
      </c>
    </row>
    <row r="6588" spans="3:7" x14ac:dyDescent="0.25">
      <c r="C6588" s="26" t="s">
        <v>1682</v>
      </c>
      <c r="D6588" s="27">
        <v>1856</v>
      </c>
      <c r="E6588" s="24"/>
      <c r="F6588" s="24"/>
      <c r="G6588" s="27" t="s">
        <v>36</v>
      </c>
    </row>
    <row r="6589" spans="3:7" x14ac:dyDescent="0.25">
      <c r="C6589" s="26" t="s">
        <v>1681</v>
      </c>
      <c r="D6589" s="27">
        <v>1821</v>
      </c>
      <c r="E6589" s="24"/>
      <c r="F6589" s="24"/>
      <c r="G6589" s="27" t="s">
        <v>36</v>
      </c>
    </row>
    <row r="6590" spans="3:7" x14ac:dyDescent="0.25">
      <c r="C6590" s="26" t="s">
        <v>1680</v>
      </c>
      <c r="D6590" s="27">
        <v>2385</v>
      </c>
      <c r="E6590" s="24"/>
      <c r="F6590" s="24"/>
      <c r="G6590" s="27" t="s">
        <v>34</v>
      </c>
    </row>
    <row r="6591" spans="3:7" x14ac:dyDescent="0.25">
      <c r="C6591" s="26" t="s">
        <v>1679</v>
      </c>
      <c r="D6591" s="27">
        <v>2487</v>
      </c>
      <c r="E6591" s="24"/>
      <c r="F6591" s="24"/>
      <c r="G6591" s="27" t="s">
        <v>34</v>
      </c>
    </row>
    <row r="6592" spans="3:7" x14ac:dyDescent="0.25">
      <c r="C6592" s="26" t="s">
        <v>1678</v>
      </c>
      <c r="D6592" s="27">
        <v>1163</v>
      </c>
      <c r="E6592" s="24"/>
      <c r="F6592" s="24"/>
      <c r="G6592" s="27" t="s">
        <v>35</v>
      </c>
    </row>
    <row r="6593" spans="3:7" x14ac:dyDescent="0.25">
      <c r="C6593" s="26" t="s">
        <v>1677</v>
      </c>
      <c r="D6593" s="27">
        <v>2383</v>
      </c>
      <c r="E6593" s="24"/>
      <c r="F6593" s="24"/>
      <c r="G6593" s="27" t="s">
        <v>34</v>
      </c>
    </row>
    <row r="6594" spans="3:7" x14ac:dyDescent="0.25">
      <c r="C6594" s="26" t="s">
        <v>1676</v>
      </c>
      <c r="D6594" s="27">
        <v>2298</v>
      </c>
      <c r="E6594" s="24"/>
      <c r="F6594" s="24"/>
      <c r="G6594" s="27" t="s">
        <v>34</v>
      </c>
    </row>
    <row r="6595" spans="3:7" x14ac:dyDescent="0.25">
      <c r="C6595" s="26" t="s">
        <v>1675</v>
      </c>
      <c r="D6595" s="27">
        <v>2193</v>
      </c>
      <c r="E6595" s="24"/>
      <c r="F6595" s="24"/>
      <c r="G6595" s="27" t="s">
        <v>34</v>
      </c>
    </row>
    <row r="6596" spans="3:7" x14ac:dyDescent="0.25">
      <c r="C6596" s="26" t="s">
        <v>1674</v>
      </c>
      <c r="D6596" s="27">
        <v>2434</v>
      </c>
      <c r="E6596" s="24"/>
      <c r="F6596" s="24"/>
      <c r="G6596" s="27" t="s">
        <v>34</v>
      </c>
    </row>
    <row r="6597" spans="3:7" x14ac:dyDescent="0.25">
      <c r="C6597" s="26" t="s">
        <v>1673</v>
      </c>
      <c r="D6597" s="27">
        <v>1927</v>
      </c>
      <c r="E6597" s="24"/>
      <c r="F6597" s="24"/>
      <c r="G6597" s="27" t="s">
        <v>36</v>
      </c>
    </row>
    <row r="6598" spans="3:7" x14ac:dyDescent="0.25">
      <c r="C6598" s="26" t="s">
        <v>1672</v>
      </c>
      <c r="D6598" s="27">
        <v>2551</v>
      </c>
      <c r="E6598" s="24"/>
      <c r="F6598" s="24"/>
      <c r="G6598" s="27" t="s">
        <v>34</v>
      </c>
    </row>
    <row r="6599" spans="3:7" x14ac:dyDescent="0.25">
      <c r="C6599" s="26" t="s">
        <v>1671</v>
      </c>
      <c r="D6599" s="27">
        <v>2623</v>
      </c>
      <c r="E6599" s="24"/>
      <c r="F6599" s="24"/>
      <c r="G6599" s="27" t="s">
        <v>34</v>
      </c>
    </row>
    <row r="6600" spans="3:7" x14ac:dyDescent="0.25">
      <c r="C6600" s="26" t="s">
        <v>1670</v>
      </c>
      <c r="D6600" s="27">
        <v>2812</v>
      </c>
      <c r="E6600" s="24"/>
      <c r="F6600" s="24"/>
      <c r="G6600" s="27" t="s">
        <v>34</v>
      </c>
    </row>
    <row r="6601" spans="3:7" x14ac:dyDescent="0.25">
      <c r="C6601" s="26" t="s">
        <v>1669</v>
      </c>
      <c r="D6601" s="27">
        <v>954</v>
      </c>
      <c r="E6601" s="24"/>
      <c r="F6601" s="24"/>
      <c r="G6601" s="27" t="s">
        <v>35</v>
      </c>
    </row>
    <row r="6602" spans="3:7" x14ac:dyDescent="0.25">
      <c r="C6602" s="26" t="s">
        <v>1668</v>
      </c>
      <c r="D6602" s="27">
        <v>1928</v>
      </c>
      <c r="E6602" s="24"/>
      <c r="F6602" s="24"/>
      <c r="G6602" s="27" t="s">
        <v>36</v>
      </c>
    </row>
    <row r="6603" spans="3:7" x14ac:dyDescent="0.25">
      <c r="C6603" s="26" t="s">
        <v>1667</v>
      </c>
      <c r="D6603" s="27">
        <v>863</v>
      </c>
      <c r="E6603" s="24"/>
      <c r="F6603" s="24"/>
      <c r="G6603" s="27" t="s">
        <v>38</v>
      </c>
    </row>
    <row r="6604" spans="3:7" x14ac:dyDescent="0.25">
      <c r="C6604" s="26" t="s">
        <v>1666</v>
      </c>
      <c r="D6604" s="27">
        <v>3819</v>
      </c>
      <c r="E6604" s="24"/>
      <c r="F6604" s="24"/>
      <c r="G6604" s="27" t="s">
        <v>37</v>
      </c>
    </row>
    <row r="6605" spans="3:7" x14ac:dyDescent="0.25">
      <c r="C6605" s="26" t="s">
        <v>1665</v>
      </c>
      <c r="D6605" s="27">
        <v>1032</v>
      </c>
      <c r="E6605" s="24"/>
      <c r="F6605" s="24"/>
      <c r="G6605" s="27" t="s">
        <v>35</v>
      </c>
    </row>
    <row r="6606" spans="3:7" x14ac:dyDescent="0.25">
      <c r="C6606" s="26" t="s">
        <v>1664</v>
      </c>
      <c r="D6606" s="27">
        <v>772</v>
      </c>
      <c r="E6606" s="24"/>
      <c r="F6606" s="24"/>
      <c r="G6606" s="27" t="s">
        <v>38</v>
      </c>
    </row>
    <row r="6607" spans="3:7" x14ac:dyDescent="0.25">
      <c r="C6607" s="26" t="s">
        <v>1663</v>
      </c>
      <c r="D6607" s="27">
        <v>2924</v>
      </c>
      <c r="E6607" s="24"/>
      <c r="F6607" s="24"/>
      <c r="G6607" s="27" t="s">
        <v>34</v>
      </c>
    </row>
    <row r="6608" spans="3:7" x14ac:dyDescent="0.25">
      <c r="C6608" s="26" t="s">
        <v>1662</v>
      </c>
      <c r="D6608" s="27">
        <v>1061</v>
      </c>
      <c r="E6608" s="24"/>
      <c r="F6608" s="24"/>
      <c r="G6608" s="27" t="s">
        <v>35</v>
      </c>
    </row>
    <row r="6609" spans="3:7" x14ac:dyDescent="0.25">
      <c r="C6609" s="26" t="s">
        <v>1661</v>
      </c>
      <c r="D6609" s="27">
        <v>1589</v>
      </c>
      <c r="E6609" s="24"/>
      <c r="F6609" s="24"/>
      <c r="G6609" s="27" t="s">
        <v>36</v>
      </c>
    </row>
    <row r="6610" spans="3:7" x14ac:dyDescent="0.25">
      <c r="C6610" s="26" t="s">
        <v>1660</v>
      </c>
      <c r="D6610" s="27">
        <v>1184</v>
      </c>
      <c r="E6610" s="24"/>
      <c r="F6610" s="24"/>
      <c r="G6610" s="27" t="s">
        <v>35</v>
      </c>
    </row>
    <row r="6611" spans="3:7" x14ac:dyDescent="0.25">
      <c r="C6611" s="26" t="s">
        <v>1659</v>
      </c>
      <c r="D6611" s="27">
        <v>1614</v>
      </c>
      <c r="E6611" s="24"/>
      <c r="F6611" s="24"/>
      <c r="G6611" s="27" t="s">
        <v>36</v>
      </c>
    </row>
    <row r="6612" spans="3:7" x14ac:dyDescent="0.25">
      <c r="C6612" s="26" t="s">
        <v>1658</v>
      </c>
      <c r="D6612" s="27">
        <v>2186</v>
      </c>
      <c r="E6612" s="24"/>
      <c r="F6612" s="24"/>
      <c r="G6612" s="27" t="s">
        <v>34</v>
      </c>
    </row>
    <row r="6613" spans="3:7" x14ac:dyDescent="0.25">
      <c r="C6613" s="26" t="s">
        <v>1657</v>
      </c>
      <c r="D6613" s="27">
        <v>1731</v>
      </c>
      <c r="E6613" s="24"/>
      <c r="F6613" s="24"/>
      <c r="G6613" s="27" t="s">
        <v>36</v>
      </c>
    </row>
    <row r="6614" spans="3:7" x14ac:dyDescent="0.25">
      <c r="C6614" s="26" t="s">
        <v>1656</v>
      </c>
      <c r="D6614" s="27">
        <v>1207</v>
      </c>
      <c r="E6614" s="24"/>
      <c r="F6614" s="24"/>
      <c r="G6614" s="27" t="s">
        <v>35</v>
      </c>
    </row>
    <row r="6615" spans="3:7" x14ac:dyDescent="0.25">
      <c r="C6615" s="26" t="s">
        <v>1655</v>
      </c>
      <c r="D6615" s="27">
        <v>1604</v>
      </c>
      <c r="E6615" s="24"/>
      <c r="F6615" s="24"/>
      <c r="G6615" s="27" t="s">
        <v>36</v>
      </c>
    </row>
    <row r="6616" spans="3:7" x14ac:dyDescent="0.25">
      <c r="C6616" s="26" t="s">
        <v>1654</v>
      </c>
      <c r="D6616" s="27">
        <v>2852</v>
      </c>
      <c r="E6616" s="24"/>
      <c r="F6616" s="24"/>
      <c r="G6616" s="27" t="s">
        <v>34</v>
      </c>
    </row>
    <row r="6617" spans="3:7" x14ac:dyDescent="0.25">
      <c r="C6617" s="26" t="s">
        <v>1653</v>
      </c>
      <c r="D6617" s="27">
        <v>1621</v>
      </c>
      <c r="E6617" s="24"/>
      <c r="F6617" s="24"/>
      <c r="G6617" s="27" t="s">
        <v>36</v>
      </c>
    </row>
    <row r="6618" spans="3:7" x14ac:dyDescent="0.25">
      <c r="C6618" s="26" t="s">
        <v>1652</v>
      </c>
      <c r="D6618" s="27">
        <v>1216</v>
      </c>
      <c r="E6618" s="24"/>
      <c r="F6618" s="24"/>
      <c r="G6618" s="27" t="s">
        <v>35</v>
      </c>
    </row>
    <row r="6619" spans="3:7" x14ac:dyDescent="0.25">
      <c r="C6619" s="26" t="s">
        <v>1651</v>
      </c>
      <c r="D6619" s="27">
        <v>2466</v>
      </c>
      <c r="E6619" s="24"/>
      <c r="F6619" s="24"/>
      <c r="G6619" s="27" t="s">
        <v>34</v>
      </c>
    </row>
    <row r="6620" spans="3:7" x14ac:dyDescent="0.25">
      <c r="C6620" s="26" t="s">
        <v>1650</v>
      </c>
      <c r="D6620" s="27">
        <v>2446</v>
      </c>
      <c r="E6620" s="24"/>
      <c r="F6620" s="24"/>
      <c r="G6620" s="27" t="s">
        <v>34</v>
      </c>
    </row>
    <row r="6621" spans="3:7" x14ac:dyDescent="0.25">
      <c r="C6621" s="26" t="s">
        <v>1649</v>
      </c>
      <c r="D6621" s="27">
        <v>2266</v>
      </c>
      <c r="E6621" s="24"/>
      <c r="F6621" s="24"/>
      <c r="G6621" s="27" t="s">
        <v>34</v>
      </c>
    </row>
    <row r="6622" spans="3:7" x14ac:dyDescent="0.25">
      <c r="C6622" s="26" t="s">
        <v>1648</v>
      </c>
      <c r="D6622" s="27">
        <v>1311</v>
      </c>
      <c r="E6622" s="24"/>
      <c r="F6622" s="24"/>
      <c r="G6622" s="27" t="s">
        <v>35</v>
      </c>
    </row>
    <row r="6623" spans="3:7" x14ac:dyDescent="0.25">
      <c r="C6623" s="26" t="s">
        <v>1647</v>
      </c>
      <c r="D6623" s="27">
        <v>1875</v>
      </c>
      <c r="E6623" s="24"/>
      <c r="F6623" s="24"/>
      <c r="G6623" s="27" t="s">
        <v>36</v>
      </c>
    </row>
    <row r="6624" spans="3:7" x14ac:dyDescent="0.25">
      <c r="C6624" s="26" t="s">
        <v>1646</v>
      </c>
      <c r="D6624" s="27">
        <v>2580</v>
      </c>
      <c r="E6624" s="24"/>
      <c r="F6624" s="24"/>
      <c r="G6624" s="27" t="s">
        <v>34</v>
      </c>
    </row>
    <row r="6625" spans="3:7" x14ac:dyDescent="0.25">
      <c r="C6625" s="26" t="s">
        <v>1645</v>
      </c>
      <c r="D6625" s="27">
        <v>1884</v>
      </c>
      <c r="E6625" s="24"/>
      <c r="F6625" s="24"/>
      <c r="G6625" s="27" t="s">
        <v>36</v>
      </c>
    </row>
    <row r="6626" spans="3:7" x14ac:dyDescent="0.25">
      <c r="C6626" s="26" t="s">
        <v>1644</v>
      </c>
      <c r="D6626" s="27">
        <v>2644</v>
      </c>
      <c r="E6626" s="24"/>
      <c r="F6626" s="24"/>
      <c r="G6626" s="27" t="s">
        <v>34</v>
      </c>
    </row>
    <row r="6627" spans="3:7" x14ac:dyDescent="0.25">
      <c r="C6627" s="26" t="s">
        <v>1643</v>
      </c>
      <c r="D6627" s="27">
        <v>1581</v>
      </c>
      <c r="E6627" s="24"/>
      <c r="F6627" s="24"/>
      <c r="G6627" s="27" t="s">
        <v>36</v>
      </c>
    </row>
    <row r="6628" spans="3:7" x14ac:dyDescent="0.25">
      <c r="C6628" s="26" t="s">
        <v>1642</v>
      </c>
      <c r="D6628" s="27">
        <v>1507</v>
      </c>
      <c r="E6628" s="24"/>
      <c r="F6628" s="24"/>
      <c r="G6628" s="27" t="s">
        <v>36</v>
      </c>
    </row>
    <row r="6629" spans="3:7" x14ac:dyDescent="0.25">
      <c r="C6629" s="26" t="s">
        <v>1641</v>
      </c>
      <c r="D6629" s="27">
        <v>2346</v>
      </c>
      <c r="E6629" s="24"/>
      <c r="F6629" s="24"/>
      <c r="G6629" s="27" t="s">
        <v>34</v>
      </c>
    </row>
    <row r="6630" spans="3:7" x14ac:dyDescent="0.25">
      <c r="C6630" s="26" t="s">
        <v>1640</v>
      </c>
      <c r="D6630" s="27">
        <v>2542</v>
      </c>
      <c r="E6630" s="24"/>
      <c r="F6630" s="24"/>
      <c r="G6630" s="27" t="s">
        <v>34</v>
      </c>
    </row>
    <row r="6631" spans="3:7" x14ac:dyDescent="0.25">
      <c r="C6631" s="26" t="s">
        <v>1639</v>
      </c>
      <c r="D6631" s="27">
        <v>1315</v>
      </c>
      <c r="E6631" s="24"/>
      <c r="F6631" s="24"/>
      <c r="G6631" s="27" t="s">
        <v>35</v>
      </c>
    </row>
    <row r="6632" spans="3:7" x14ac:dyDescent="0.25">
      <c r="C6632" s="26" t="s">
        <v>1638</v>
      </c>
      <c r="D6632" s="27">
        <v>752</v>
      </c>
      <c r="E6632" s="24"/>
      <c r="F6632" s="24"/>
      <c r="G6632" s="27" t="s">
        <v>38</v>
      </c>
    </row>
    <row r="6633" spans="3:7" x14ac:dyDescent="0.25">
      <c r="C6633" s="26" t="s">
        <v>1637</v>
      </c>
      <c r="D6633" s="27">
        <v>2531</v>
      </c>
      <c r="E6633" s="24"/>
      <c r="F6633" s="24"/>
      <c r="G6633" s="27" t="s">
        <v>34</v>
      </c>
    </row>
    <row r="6634" spans="3:7" x14ac:dyDescent="0.25">
      <c r="C6634" s="26" t="s">
        <v>1636</v>
      </c>
      <c r="D6634" s="27">
        <v>2271</v>
      </c>
      <c r="E6634" s="24"/>
      <c r="F6634" s="24"/>
      <c r="G6634" s="27" t="s">
        <v>34</v>
      </c>
    </row>
    <row r="6635" spans="3:7" x14ac:dyDescent="0.25">
      <c r="C6635" s="26" t="s">
        <v>1635</v>
      </c>
      <c r="D6635" s="27">
        <v>1062</v>
      </c>
      <c r="E6635" s="24"/>
      <c r="F6635" s="24"/>
      <c r="G6635" s="27" t="s">
        <v>35</v>
      </c>
    </row>
    <row r="6636" spans="3:7" x14ac:dyDescent="0.25">
      <c r="C6636" s="26" t="s">
        <v>1634</v>
      </c>
      <c r="D6636" s="27">
        <v>2563</v>
      </c>
      <c r="E6636" s="24"/>
      <c r="F6636" s="24"/>
      <c r="G6636" s="27" t="s">
        <v>34</v>
      </c>
    </row>
    <row r="6637" spans="3:7" x14ac:dyDescent="0.25">
      <c r="C6637" s="26" t="s">
        <v>1633</v>
      </c>
      <c r="D6637" s="27">
        <v>3885</v>
      </c>
      <c r="E6637" s="24"/>
      <c r="F6637" s="24"/>
      <c r="G6637" s="27" t="s">
        <v>37</v>
      </c>
    </row>
    <row r="6638" spans="3:7" x14ac:dyDescent="0.25">
      <c r="C6638" s="26" t="s">
        <v>1632</v>
      </c>
      <c r="D6638" s="27">
        <v>2025</v>
      </c>
      <c r="E6638" s="24"/>
      <c r="F6638" s="24"/>
      <c r="G6638" s="27" t="s">
        <v>36</v>
      </c>
    </row>
    <row r="6639" spans="3:7" x14ac:dyDescent="0.25">
      <c r="C6639" s="26" t="s">
        <v>1631</v>
      </c>
      <c r="D6639" s="27">
        <v>4141</v>
      </c>
      <c r="E6639" s="24"/>
      <c r="F6639" s="24"/>
      <c r="G6639" s="27" t="s">
        <v>37</v>
      </c>
    </row>
    <row r="6640" spans="3:7" x14ac:dyDescent="0.25">
      <c r="C6640" s="26" t="s">
        <v>1630</v>
      </c>
      <c r="D6640" s="27">
        <v>746</v>
      </c>
      <c r="E6640" s="24"/>
      <c r="F6640" s="24"/>
      <c r="G6640" s="27" t="s">
        <v>38</v>
      </c>
    </row>
    <row r="6641" spans="3:7" x14ac:dyDescent="0.25">
      <c r="C6641" s="26" t="s">
        <v>1629</v>
      </c>
      <c r="D6641" s="27">
        <v>1449</v>
      </c>
      <c r="E6641" s="24"/>
      <c r="F6641" s="24"/>
      <c r="G6641" s="27" t="s">
        <v>36</v>
      </c>
    </row>
    <row r="6642" spans="3:7" x14ac:dyDescent="0.25">
      <c r="C6642" s="26" t="s">
        <v>1628</v>
      </c>
      <c r="D6642" s="27">
        <v>2113</v>
      </c>
      <c r="E6642" s="24"/>
      <c r="F6642" s="24"/>
      <c r="G6642" s="27" t="s">
        <v>34</v>
      </c>
    </row>
    <row r="6643" spans="3:7" x14ac:dyDescent="0.25">
      <c r="C6643" s="26" t="s">
        <v>1627</v>
      </c>
      <c r="D6643" s="27">
        <v>3433</v>
      </c>
      <c r="E6643" s="24"/>
      <c r="F6643" s="24"/>
      <c r="G6643" s="27" t="s">
        <v>37</v>
      </c>
    </row>
    <row r="6644" spans="3:7" x14ac:dyDescent="0.25">
      <c r="C6644" s="26" t="s">
        <v>1626</v>
      </c>
      <c r="D6644" s="27">
        <v>2141</v>
      </c>
      <c r="E6644" s="24"/>
      <c r="F6644" s="24"/>
      <c r="G6644" s="27" t="s">
        <v>34</v>
      </c>
    </row>
    <row r="6645" spans="3:7" x14ac:dyDescent="0.25">
      <c r="C6645" s="26" t="s">
        <v>1625</v>
      </c>
      <c r="D6645" s="27">
        <v>2701</v>
      </c>
      <c r="E6645" s="24"/>
      <c r="F6645" s="24"/>
      <c r="G6645" s="27" t="s">
        <v>34</v>
      </c>
    </row>
    <row r="6646" spans="3:7" x14ac:dyDescent="0.25">
      <c r="C6646" s="26" t="s">
        <v>1624</v>
      </c>
      <c r="D6646" s="27">
        <v>1688</v>
      </c>
      <c r="E6646" s="24"/>
      <c r="F6646" s="24"/>
      <c r="G6646" s="27" t="s">
        <v>36</v>
      </c>
    </row>
    <row r="6647" spans="3:7" x14ac:dyDescent="0.25">
      <c r="C6647" s="26" t="s">
        <v>1623</v>
      </c>
      <c r="D6647" s="27">
        <v>2724</v>
      </c>
      <c r="E6647" s="24"/>
      <c r="F6647" s="24"/>
      <c r="G6647" s="27" t="s">
        <v>34</v>
      </c>
    </row>
    <row r="6648" spans="3:7" x14ac:dyDescent="0.25">
      <c r="C6648" s="26" t="s">
        <v>1622</v>
      </c>
      <c r="D6648" s="27">
        <v>2656</v>
      </c>
      <c r="E6648" s="24"/>
      <c r="F6648" s="24"/>
      <c r="G6648" s="27" t="s">
        <v>34</v>
      </c>
    </row>
    <row r="6649" spans="3:7" x14ac:dyDescent="0.25">
      <c r="C6649" s="26" t="s">
        <v>1621</v>
      </c>
      <c r="D6649" s="27">
        <v>2649</v>
      </c>
      <c r="E6649" s="24"/>
      <c r="F6649" s="24"/>
      <c r="G6649" s="27" t="s">
        <v>34</v>
      </c>
    </row>
    <row r="6650" spans="3:7" x14ac:dyDescent="0.25">
      <c r="C6650" s="26" t="s">
        <v>1620</v>
      </c>
      <c r="D6650" s="27">
        <v>1906</v>
      </c>
      <c r="E6650" s="24"/>
      <c r="F6650" s="24"/>
      <c r="G6650" s="27" t="s">
        <v>36</v>
      </c>
    </row>
    <row r="6651" spans="3:7" x14ac:dyDescent="0.25">
      <c r="C6651" s="26" t="s">
        <v>1619</v>
      </c>
      <c r="D6651" s="27">
        <v>1989</v>
      </c>
      <c r="E6651" s="24"/>
      <c r="F6651" s="24"/>
      <c r="G6651" s="27" t="s">
        <v>36</v>
      </c>
    </row>
    <row r="6652" spans="3:7" x14ac:dyDescent="0.25">
      <c r="C6652" s="26" t="s">
        <v>1618</v>
      </c>
      <c r="D6652" s="27">
        <v>1571</v>
      </c>
      <c r="E6652" s="24"/>
      <c r="F6652" s="24"/>
      <c r="G6652" s="27" t="s">
        <v>36</v>
      </c>
    </row>
    <row r="6653" spans="3:7" x14ac:dyDescent="0.25">
      <c r="C6653" s="26" t="s">
        <v>1617</v>
      </c>
      <c r="D6653" s="27">
        <v>2698</v>
      </c>
      <c r="E6653" s="24"/>
      <c r="F6653" s="24"/>
      <c r="G6653" s="27" t="s">
        <v>34</v>
      </c>
    </row>
    <row r="6654" spans="3:7" x14ac:dyDescent="0.25">
      <c r="C6654" s="26" t="s">
        <v>1616</v>
      </c>
      <c r="D6654" s="27">
        <v>1321</v>
      </c>
      <c r="E6654" s="24"/>
      <c r="F6654" s="24"/>
      <c r="G6654" s="27" t="s">
        <v>35</v>
      </c>
    </row>
    <row r="6655" spans="3:7" x14ac:dyDescent="0.25">
      <c r="C6655" s="26" t="s">
        <v>1615</v>
      </c>
      <c r="D6655" s="27">
        <v>2414</v>
      </c>
      <c r="E6655" s="24"/>
      <c r="F6655" s="24"/>
      <c r="G6655" s="27" t="s">
        <v>34</v>
      </c>
    </row>
    <row r="6656" spans="3:7" x14ac:dyDescent="0.25">
      <c r="C6656" s="26" t="s">
        <v>1614</v>
      </c>
      <c r="D6656" s="27">
        <v>2209</v>
      </c>
      <c r="E6656" s="24"/>
      <c r="F6656" s="24"/>
      <c r="G6656" s="27" t="s">
        <v>34</v>
      </c>
    </row>
    <row r="6657" spans="3:7" x14ac:dyDescent="0.25">
      <c r="C6657" s="26" t="s">
        <v>1613</v>
      </c>
      <c r="D6657" s="27">
        <v>2693</v>
      </c>
      <c r="E6657" s="24"/>
      <c r="F6657" s="24"/>
      <c r="G6657" s="27" t="s">
        <v>34</v>
      </c>
    </row>
    <row r="6658" spans="3:7" x14ac:dyDescent="0.25">
      <c r="C6658" s="26" t="s">
        <v>1612</v>
      </c>
      <c r="D6658" s="27">
        <v>3729</v>
      </c>
      <c r="E6658" s="24"/>
      <c r="F6658" s="24"/>
      <c r="G6658" s="27" t="s">
        <v>37</v>
      </c>
    </row>
    <row r="6659" spans="3:7" x14ac:dyDescent="0.25">
      <c r="C6659" s="26" t="s">
        <v>1611</v>
      </c>
      <c r="D6659" s="27">
        <v>1684</v>
      </c>
      <c r="E6659" s="24"/>
      <c r="F6659" s="24"/>
      <c r="G6659" s="27" t="s">
        <v>36</v>
      </c>
    </row>
    <row r="6660" spans="3:7" x14ac:dyDescent="0.25">
      <c r="C6660" s="26" t="s">
        <v>1610</v>
      </c>
      <c r="D6660" s="27">
        <v>2355</v>
      </c>
      <c r="E6660" s="24"/>
      <c r="F6660" s="24"/>
      <c r="G6660" s="27" t="s">
        <v>34</v>
      </c>
    </row>
    <row r="6661" spans="3:7" x14ac:dyDescent="0.25">
      <c r="C6661" s="26" t="s">
        <v>1609</v>
      </c>
      <c r="D6661" s="27">
        <v>1854</v>
      </c>
      <c r="E6661" s="24"/>
      <c r="F6661" s="24"/>
      <c r="G6661" s="27" t="s">
        <v>36</v>
      </c>
    </row>
    <row r="6662" spans="3:7" x14ac:dyDescent="0.25">
      <c r="C6662" s="26" t="s">
        <v>1608</v>
      </c>
      <c r="D6662" s="27">
        <v>3237</v>
      </c>
      <c r="E6662" s="24"/>
      <c r="F6662" s="24"/>
      <c r="G6662" s="27" t="s">
        <v>37</v>
      </c>
    </row>
    <row r="6663" spans="3:7" x14ac:dyDescent="0.25">
      <c r="C6663" s="26" t="s">
        <v>1607</v>
      </c>
      <c r="D6663" s="27">
        <v>2423</v>
      </c>
      <c r="E6663" s="24"/>
      <c r="F6663" s="24"/>
      <c r="G6663" s="27" t="s">
        <v>34</v>
      </c>
    </row>
    <row r="6664" spans="3:7" x14ac:dyDescent="0.25">
      <c r="C6664" s="26" t="s">
        <v>1606</v>
      </c>
      <c r="D6664" s="27">
        <v>900</v>
      </c>
      <c r="E6664" s="24"/>
      <c r="F6664" s="24"/>
      <c r="G6664" s="27" t="s">
        <v>38</v>
      </c>
    </row>
    <row r="6665" spans="3:7" x14ac:dyDescent="0.25">
      <c r="C6665" s="26" t="s">
        <v>1605</v>
      </c>
      <c r="D6665" s="27">
        <v>4736</v>
      </c>
      <c r="E6665" s="24"/>
      <c r="F6665" s="24"/>
      <c r="G6665" s="27" t="s">
        <v>37</v>
      </c>
    </row>
    <row r="6666" spans="3:7" x14ac:dyDescent="0.25">
      <c r="C6666" s="26" t="s">
        <v>1604</v>
      </c>
      <c r="D6666" s="27">
        <v>938</v>
      </c>
      <c r="E6666" s="24"/>
      <c r="F6666" s="24"/>
      <c r="G6666" s="27" t="s">
        <v>35</v>
      </c>
    </row>
    <row r="6667" spans="3:7" x14ac:dyDescent="0.25">
      <c r="C6667" s="26" t="s">
        <v>1603</v>
      </c>
      <c r="D6667" s="27">
        <v>2014</v>
      </c>
      <c r="E6667" s="24"/>
      <c r="F6667" s="24"/>
      <c r="G6667" s="27" t="s">
        <v>36</v>
      </c>
    </row>
    <row r="6668" spans="3:7" x14ac:dyDescent="0.25">
      <c r="C6668" s="26" t="s">
        <v>1602</v>
      </c>
      <c r="D6668" s="27">
        <v>2787</v>
      </c>
      <c r="E6668" s="24"/>
      <c r="F6668" s="24"/>
      <c r="G6668" s="27" t="s">
        <v>34</v>
      </c>
    </row>
    <row r="6669" spans="3:7" x14ac:dyDescent="0.25">
      <c r="C6669" s="26" t="s">
        <v>1601</v>
      </c>
      <c r="D6669" s="27">
        <v>2445</v>
      </c>
      <c r="E6669" s="24"/>
      <c r="F6669" s="24"/>
      <c r="G6669" s="27" t="s">
        <v>34</v>
      </c>
    </row>
    <row r="6670" spans="3:7" x14ac:dyDescent="0.25">
      <c r="C6670" s="26" t="s">
        <v>1600</v>
      </c>
      <c r="D6670" s="27">
        <v>2066</v>
      </c>
      <c r="E6670" s="24"/>
      <c r="F6670" s="24"/>
      <c r="G6670" s="27" t="s">
        <v>36</v>
      </c>
    </row>
    <row r="6671" spans="3:7" x14ac:dyDescent="0.25">
      <c r="C6671" s="26" t="s">
        <v>1599</v>
      </c>
      <c r="D6671" s="27">
        <v>1174</v>
      </c>
      <c r="E6671" s="24"/>
      <c r="F6671" s="24"/>
      <c r="G6671" s="27" t="s">
        <v>35</v>
      </c>
    </row>
    <row r="6672" spans="3:7" x14ac:dyDescent="0.25">
      <c r="C6672" s="26" t="s">
        <v>1598</v>
      </c>
      <c r="D6672" s="27">
        <v>2774</v>
      </c>
      <c r="E6672" s="24"/>
      <c r="F6672" s="24"/>
      <c r="G6672" s="27" t="s">
        <v>34</v>
      </c>
    </row>
    <row r="6673" spans="3:7" x14ac:dyDescent="0.25">
      <c r="C6673" s="26" t="s">
        <v>1597</v>
      </c>
      <c r="D6673" s="27">
        <v>2462</v>
      </c>
      <c r="E6673" s="24"/>
      <c r="F6673" s="24"/>
      <c r="G6673" s="27" t="s">
        <v>34</v>
      </c>
    </row>
    <row r="6674" spans="3:7" x14ac:dyDescent="0.25">
      <c r="C6674" s="26" t="s">
        <v>1596</v>
      </c>
      <c r="D6674" s="27">
        <v>3927</v>
      </c>
      <c r="E6674" s="24"/>
      <c r="F6674" s="24"/>
      <c r="G6674" s="27" t="s">
        <v>37</v>
      </c>
    </row>
    <row r="6675" spans="3:7" x14ac:dyDescent="0.25">
      <c r="C6675" s="26" t="s">
        <v>1595</v>
      </c>
      <c r="D6675" s="27">
        <v>2734</v>
      </c>
      <c r="E6675" s="24"/>
      <c r="F6675" s="24"/>
      <c r="G6675" s="27" t="s">
        <v>34</v>
      </c>
    </row>
    <row r="6676" spans="3:7" x14ac:dyDescent="0.25">
      <c r="C6676" s="26" t="s">
        <v>1594</v>
      </c>
      <c r="D6676" s="27">
        <v>2623</v>
      </c>
      <c r="E6676" s="24"/>
      <c r="F6676" s="24"/>
      <c r="G6676" s="27" t="s">
        <v>34</v>
      </c>
    </row>
    <row r="6677" spans="3:7" x14ac:dyDescent="0.25">
      <c r="C6677" s="26" t="s">
        <v>1593</v>
      </c>
      <c r="D6677" s="27">
        <v>2552</v>
      </c>
      <c r="E6677" s="24"/>
      <c r="F6677" s="24"/>
      <c r="G6677" s="27" t="s">
        <v>34</v>
      </c>
    </row>
    <row r="6678" spans="3:7" x14ac:dyDescent="0.25">
      <c r="C6678" s="26" t="s">
        <v>1592</v>
      </c>
      <c r="D6678" s="27">
        <v>2546</v>
      </c>
      <c r="E6678" s="24"/>
      <c r="F6678" s="24"/>
      <c r="G6678" s="27" t="s">
        <v>34</v>
      </c>
    </row>
    <row r="6679" spans="3:7" x14ac:dyDescent="0.25">
      <c r="C6679" s="26" t="s">
        <v>1591</v>
      </c>
      <c r="D6679" s="27">
        <v>2270</v>
      </c>
      <c r="E6679" s="24"/>
      <c r="F6679" s="24"/>
      <c r="G6679" s="27" t="s">
        <v>34</v>
      </c>
    </row>
    <row r="6680" spans="3:7" x14ac:dyDescent="0.25">
      <c r="C6680" s="26" t="s">
        <v>1590</v>
      </c>
      <c r="D6680" s="27">
        <v>2369</v>
      </c>
      <c r="E6680" s="24"/>
      <c r="F6680" s="24"/>
      <c r="G6680" s="27" t="s">
        <v>34</v>
      </c>
    </row>
    <row r="6681" spans="3:7" x14ac:dyDescent="0.25">
      <c r="C6681" s="26" t="s">
        <v>1589</v>
      </c>
      <c r="D6681" s="27">
        <v>1178</v>
      </c>
      <c r="E6681" s="24"/>
      <c r="F6681" s="24"/>
      <c r="G6681" s="27" t="s">
        <v>35</v>
      </c>
    </row>
    <row r="6682" spans="3:7" x14ac:dyDescent="0.25">
      <c r="C6682" s="26" t="s">
        <v>1588</v>
      </c>
      <c r="D6682" s="27">
        <v>3893</v>
      </c>
      <c r="E6682" s="24"/>
      <c r="F6682" s="24"/>
      <c r="G6682" s="27" t="s">
        <v>37</v>
      </c>
    </row>
    <row r="6683" spans="3:7" x14ac:dyDescent="0.25">
      <c r="C6683" s="26" t="s">
        <v>1587</v>
      </c>
      <c r="D6683" s="27">
        <v>2418</v>
      </c>
      <c r="E6683" s="24"/>
      <c r="F6683" s="24"/>
      <c r="G6683" s="27" t="s">
        <v>34</v>
      </c>
    </row>
    <row r="6684" spans="3:7" x14ac:dyDescent="0.25">
      <c r="C6684" s="26" t="s">
        <v>1586</v>
      </c>
      <c r="D6684" s="27">
        <v>2935</v>
      </c>
      <c r="E6684" s="24"/>
      <c r="F6684" s="24"/>
      <c r="G6684" s="27" t="s">
        <v>34</v>
      </c>
    </row>
    <row r="6685" spans="3:7" x14ac:dyDescent="0.25">
      <c r="C6685" s="26" t="s">
        <v>1585</v>
      </c>
      <c r="D6685" s="27">
        <v>999</v>
      </c>
      <c r="E6685" s="24"/>
      <c r="F6685" s="24"/>
      <c r="G6685" s="27" t="s">
        <v>35</v>
      </c>
    </row>
    <row r="6686" spans="3:7" x14ac:dyDescent="0.25">
      <c r="C6686" s="26" t="s">
        <v>1584</v>
      </c>
      <c r="D6686" s="27">
        <v>2303</v>
      </c>
      <c r="E6686" s="24"/>
      <c r="F6686" s="24"/>
      <c r="G6686" s="27" t="s">
        <v>34</v>
      </c>
    </row>
    <row r="6687" spans="3:7" x14ac:dyDescent="0.25">
      <c r="C6687" s="26" t="s">
        <v>1583</v>
      </c>
      <c r="D6687" s="27">
        <v>2237</v>
      </c>
      <c r="E6687" s="24"/>
      <c r="F6687" s="24"/>
      <c r="G6687" s="27" t="s">
        <v>34</v>
      </c>
    </row>
    <row r="6688" spans="3:7" x14ac:dyDescent="0.25">
      <c r="C6688" s="26" t="s">
        <v>1582</v>
      </c>
      <c r="D6688" s="27">
        <v>2730</v>
      </c>
      <c r="E6688" s="24"/>
      <c r="F6688" s="24">
        <v>2</v>
      </c>
      <c r="G6688" s="27" t="s">
        <v>34</v>
      </c>
    </row>
    <row r="6689" spans="3:7" x14ac:dyDescent="0.25">
      <c r="C6689" s="26" t="s">
        <v>1581</v>
      </c>
      <c r="D6689" s="27">
        <v>1841</v>
      </c>
      <c r="E6689" s="24"/>
      <c r="F6689" s="24"/>
      <c r="G6689" s="27" t="s">
        <v>36</v>
      </c>
    </row>
    <row r="6690" spans="3:7" x14ac:dyDescent="0.25">
      <c r="C6690" s="26" t="s">
        <v>1580</v>
      </c>
      <c r="D6690" s="27">
        <v>1566</v>
      </c>
      <c r="E6690" s="24"/>
      <c r="F6690" s="24"/>
      <c r="G6690" s="27" t="s">
        <v>36</v>
      </c>
    </row>
    <row r="6691" spans="3:7" x14ac:dyDescent="0.25">
      <c r="C6691" s="26" t="s">
        <v>1579</v>
      </c>
      <c r="D6691" s="27">
        <v>1639</v>
      </c>
      <c r="E6691" s="24"/>
      <c r="F6691" s="24"/>
      <c r="G6691" s="27" t="s">
        <v>36</v>
      </c>
    </row>
    <row r="6692" spans="3:7" x14ac:dyDescent="0.25">
      <c r="C6692" s="26" t="s">
        <v>1578</v>
      </c>
      <c r="D6692" s="27">
        <v>1185</v>
      </c>
      <c r="E6692" s="24"/>
      <c r="F6692" s="24"/>
      <c r="G6692" s="27" t="s">
        <v>35</v>
      </c>
    </row>
    <row r="6693" spans="3:7" x14ac:dyDescent="0.25">
      <c r="C6693" s="26" t="s">
        <v>1577</v>
      </c>
      <c r="D6693" s="27">
        <v>2352</v>
      </c>
      <c r="E6693" s="24"/>
      <c r="F6693" s="24"/>
      <c r="G6693" s="27" t="s">
        <v>34</v>
      </c>
    </row>
    <row r="6694" spans="3:7" x14ac:dyDescent="0.25">
      <c r="C6694" s="26" t="s">
        <v>1576</v>
      </c>
      <c r="D6694" s="27">
        <v>1897</v>
      </c>
      <c r="E6694" s="24"/>
      <c r="F6694" s="24"/>
      <c r="G6694" s="27" t="s">
        <v>36</v>
      </c>
    </row>
    <row r="6695" spans="3:7" x14ac:dyDescent="0.25">
      <c r="C6695" s="26" t="s">
        <v>1575</v>
      </c>
      <c r="D6695" s="27">
        <v>2062</v>
      </c>
      <c r="E6695" s="24"/>
      <c r="F6695" s="24"/>
      <c r="G6695" s="27" t="s">
        <v>36</v>
      </c>
    </row>
    <row r="6696" spans="3:7" x14ac:dyDescent="0.25">
      <c r="C6696" s="26" t="s">
        <v>1574</v>
      </c>
      <c r="D6696" s="27">
        <v>2635</v>
      </c>
      <c r="E6696" s="24"/>
      <c r="F6696" s="24"/>
      <c r="G6696" s="27" t="s">
        <v>34</v>
      </c>
    </row>
    <row r="6697" spans="3:7" x14ac:dyDescent="0.25">
      <c r="C6697" s="26" t="s">
        <v>1573</v>
      </c>
      <c r="D6697" s="27">
        <v>2339</v>
      </c>
      <c r="E6697" s="24"/>
      <c r="F6697" s="24"/>
      <c r="G6697" s="27" t="s">
        <v>34</v>
      </c>
    </row>
    <row r="6698" spans="3:7" x14ac:dyDescent="0.25">
      <c r="C6698" s="26" t="s">
        <v>1572</v>
      </c>
      <c r="D6698" s="27">
        <v>2336</v>
      </c>
      <c r="E6698" s="24"/>
      <c r="F6698" s="24"/>
      <c r="G6698" s="27" t="s">
        <v>34</v>
      </c>
    </row>
    <row r="6699" spans="3:7" x14ac:dyDescent="0.25">
      <c r="C6699" s="26" t="s">
        <v>1571</v>
      </c>
      <c r="D6699" s="27">
        <v>2365</v>
      </c>
      <c r="E6699" s="24"/>
      <c r="F6699" s="24"/>
      <c r="G6699" s="27" t="s">
        <v>34</v>
      </c>
    </row>
    <row r="6700" spans="3:7" x14ac:dyDescent="0.25">
      <c r="C6700" s="26" t="s">
        <v>1570</v>
      </c>
      <c r="D6700" s="27">
        <v>2226</v>
      </c>
      <c r="E6700" s="24"/>
      <c r="F6700" s="24"/>
      <c r="G6700" s="27" t="s">
        <v>34</v>
      </c>
    </row>
    <row r="6701" spans="3:7" x14ac:dyDescent="0.25">
      <c r="C6701" s="26" t="s">
        <v>1569</v>
      </c>
      <c r="D6701" s="27">
        <v>2447</v>
      </c>
      <c r="E6701" s="24"/>
      <c r="F6701" s="24"/>
      <c r="G6701" s="27" t="s">
        <v>34</v>
      </c>
    </row>
    <row r="6702" spans="3:7" x14ac:dyDescent="0.25">
      <c r="C6702" s="26" t="s">
        <v>1568</v>
      </c>
      <c r="D6702" s="27">
        <v>1275</v>
      </c>
      <c r="E6702" s="24"/>
      <c r="F6702" s="24"/>
      <c r="G6702" s="27" t="s">
        <v>35</v>
      </c>
    </row>
    <row r="6703" spans="3:7" x14ac:dyDescent="0.25">
      <c r="C6703" s="26" t="s">
        <v>1567</v>
      </c>
      <c r="D6703" s="27">
        <v>2096</v>
      </c>
      <c r="E6703" s="24"/>
      <c r="F6703" s="24"/>
      <c r="G6703" s="27" t="s">
        <v>36</v>
      </c>
    </row>
    <row r="6704" spans="3:7" x14ac:dyDescent="0.25">
      <c r="C6704" s="26" t="s">
        <v>1566</v>
      </c>
      <c r="D6704" s="27">
        <v>4437</v>
      </c>
      <c r="E6704" s="24"/>
      <c r="F6704" s="24"/>
      <c r="G6704" s="27" t="s">
        <v>37</v>
      </c>
    </row>
    <row r="6705" spans="3:7" x14ac:dyDescent="0.25">
      <c r="C6705" s="26" t="s">
        <v>1565</v>
      </c>
      <c r="D6705" s="27">
        <v>4694</v>
      </c>
      <c r="E6705" s="24"/>
      <c r="F6705" s="24"/>
      <c r="G6705" s="27" t="s">
        <v>37</v>
      </c>
    </row>
    <row r="6706" spans="3:7" x14ac:dyDescent="0.25">
      <c r="C6706" s="26" t="s">
        <v>1564</v>
      </c>
      <c r="D6706" s="27">
        <v>4617</v>
      </c>
      <c r="E6706" s="24"/>
      <c r="F6706" s="24"/>
      <c r="G6706" s="27" t="s">
        <v>37</v>
      </c>
    </row>
    <row r="6707" spans="3:7" x14ac:dyDescent="0.25">
      <c r="C6707" s="26" t="s">
        <v>1563</v>
      </c>
      <c r="D6707" s="27">
        <v>1164</v>
      </c>
      <c r="E6707" s="24"/>
      <c r="F6707" s="24"/>
      <c r="G6707" s="27" t="s">
        <v>35</v>
      </c>
    </row>
    <row r="6708" spans="3:7" x14ac:dyDescent="0.25">
      <c r="C6708" s="26" t="s">
        <v>1562</v>
      </c>
      <c r="D6708" s="27">
        <v>2909</v>
      </c>
      <c r="E6708" s="24"/>
      <c r="F6708" s="24"/>
      <c r="G6708" s="27" t="s">
        <v>34</v>
      </c>
    </row>
    <row r="6709" spans="3:7" x14ac:dyDescent="0.25">
      <c r="C6709" s="26" t="s">
        <v>1561</v>
      </c>
      <c r="D6709" s="27">
        <v>1023</v>
      </c>
      <c r="E6709" s="24"/>
      <c r="F6709" s="24"/>
      <c r="G6709" s="27" t="s">
        <v>35</v>
      </c>
    </row>
    <row r="6710" spans="3:7" x14ac:dyDescent="0.25">
      <c r="C6710" s="26" t="s">
        <v>1560</v>
      </c>
      <c r="D6710" s="27">
        <v>2817</v>
      </c>
      <c r="E6710" s="24"/>
      <c r="F6710" s="24"/>
      <c r="G6710" s="27" t="s">
        <v>34</v>
      </c>
    </row>
    <row r="6711" spans="3:7" x14ac:dyDescent="0.25">
      <c r="C6711" s="26" t="s">
        <v>1559</v>
      </c>
      <c r="D6711" s="27">
        <v>2284</v>
      </c>
      <c r="E6711" s="24"/>
      <c r="F6711" s="24"/>
      <c r="G6711" s="27" t="s">
        <v>34</v>
      </c>
    </row>
    <row r="6712" spans="3:7" x14ac:dyDescent="0.25">
      <c r="C6712" s="26" t="s">
        <v>1558</v>
      </c>
      <c r="D6712" s="27">
        <v>2289</v>
      </c>
      <c r="E6712" s="24"/>
      <c r="F6712" s="24"/>
      <c r="G6712" s="27" t="s">
        <v>34</v>
      </c>
    </row>
    <row r="6713" spans="3:7" x14ac:dyDescent="0.25">
      <c r="C6713" s="26" t="s">
        <v>1557</v>
      </c>
      <c r="D6713" s="27">
        <v>2191</v>
      </c>
      <c r="E6713" s="24"/>
      <c r="F6713" s="24"/>
      <c r="G6713" s="27" t="s">
        <v>34</v>
      </c>
    </row>
    <row r="6714" spans="3:7" x14ac:dyDescent="0.25">
      <c r="C6714" s="26" t="s">
        <v>1556</v>
      </c>
      <c r="D6714" s="27">
        <v>2525</v>
      </c>
      <c r="E6714" s="24"/>
      <c r="F6714" s="24"/>
      <c r="G6714" s="27" t="s">
        <v>34</v>
      </c>
    </row>
    <row r="6715" spans="3:7" x14ac:dyDescent="0.25">
      <c r="C6715" s="26" t="s">
        <v>1555</v>
      </c>
      <c r="D6715" s="27">
        <v>2554</v>
      </c>
      <c r="E6715" s="24"/>
      <c r="F6715" s="24"/>
      <c r="G6715" s="27" t="s">
        <v>34</v>
      </c>
    </row>
    <row r="6716" spans="3:7" x14ac:dyDescent="0.25">
      <c r="C6716" s="26" t="s">
        <v>1554</v>
      </c>
      <c r="D6716" s="27">
        <v>3940</v>
      </c>
      <c r="E6716" s="24"/>
      <c r="F6716" s="24"/>
      <c r="G6716" s="27" t="s">
        <v>37</v>
      </c>
    </row>
    <row r="6717" spans="3:7" x14ac:dyDescent="0.25">
      <c r="C6717" s="26" t="s">
        <v>1553</v>
      </c>
      <c r="D6717" s="27">
        <v>1144</v>
      </c>
      <c r="E6717" s="24"/>
      <c r="F6717" s="24">
        <v>0</v>
      </c>
      <c r="G6717" s="27" t="s">
        <v>35</v>
      </c>
    </row>
    <row r="6718" spans="3:7" x14ac:dyDescent="0.25">
      <c r="C6718" s="26" t="s">
        <v>1552</v>
      </c>
      <c r="D6718" s="27">
        <v>2750</v>
      </c>
      <c r="E6718" s="24"/>
      <c r="F6718" s="24"/>
      <c r="G6718" s="27" t="s">
        <v>34</v>
      </c>
    </row>
    <row r="6719" spans="3:7" x14ac:dyDescent="0.25">
      <c r="C6719" s="26" t="s">
        <v>1551</v>
      </c>
      <c r="D6719" s="27">
        <v>2275</v>
      </c>
      <c r="E6719" s="24"/>
      <c r="F6719" s="24"/>
      <c r="G6719" s="27" t="s">
        <v>34</v>
      </c>
    </row>
    <row r="6720" spans="3:7" x14ac:dyDescent="0.25">
      <c r="C6720" s="26" t="s">
        <v>1550</v>
      </c>
      <c r="D6720" s="27">
        <v>2402</v>
      </c>
      <c r="E6720" s="24"/>
      <c r="F6720" s="24"/>
      <c r="G6720" s="27" t="s">
        <v>34</v>
      </c>
    </row>
    <row r="6721" spans="3:7" x14ac:dyDescent="0.25">
      <c r="C6721" s="26" t="s">
        <v>1549</v>
      </c>
      <c r="D6721" s="27">
        <v>1481</v>
      </c>
      <c r="E6721" s="24"/>
      <c r="F6721" s="24"/>
      <c r="G6721" s="27" t="s">
        <v>36</v>
      </c>
    </row>
    <row r="6722" spans="3:7" x14ac:dyDescent="0.25">
      <c r="C6722" s="26" t="s">
        <v>1548</v>
      </c>
      <c r="D6722" s="27">
        <v>1433</v>
      </c>
      <c r="E6722" s="24"/>
      <c r="F6722" s="24"/>
      <c r="G6722" s="27" t="s">
        <v>36</v>
      </c>
    </row>
    <row r="6723" spans="3:7" x14ac:dyDescent="0.25">
      <c r="C6723" s="26" t="s">
        <v>1547</v>
      </c>
      <c r="D6723" s="27">
        <v>1150</v>
      </c>
      <c r="E6723" s="24"/>
      <c r="F6723" s="24"/>
      <c r="G6723" s="27" t="s">
        <v>35</v>
      </c>
    </row>
    <row r="6724" spans="3:7" x14ac:dyDescent="0.25">
      <c r="C6724" s="26" t="s">
        <v>1546</v>
      </c>
      <c r="D6724" s="27">
        <v>3243</v>
      </c>
      <c r="E6724" s="24"/>
      <c r="F6724" s="24"/>
      <c r="G6724" s="27" t="s">
        <v>37</v>
      </c>
    </row>
    <row r="6725" spans="3:7" x14ac:dyDescent="0.25">
      <c r="C6725" s="26" t="s">
        <v>1545</v>
      </c>
      <c r="D6725" s="27">
        <v>1618</v>
      </c>
      <c r="E6725" s="24"/>
      <c r="F6725" s="24"/>
      <c r="G6725" s="27" t="s">
        <v>36</v>
      </c>
    </row>
    <row r="6726" spans="3:7" x14ac:dyDescent="0.25">
      <c r="C6726" s="26" t="s">
        <v>1544</v>
      </c>
      <c r="D6726" s="27">
        <v>1537</v>
      </c>
      <c r="E6726" s="24"/>
      <c r="F6726" s="24"/>
      <c r="G6726" s="27" t="s">
        <v>36</v>
      </c>
    </row>
    <row r="6727" spans="3:7" x14ac:dyDescent="0.25">
      <c r="C6727" s="26" t="s">
        <v>1543</v>
      </c>
      <c r="D6727" s="27">
        <v>2619</v>
      </c>
      <c r="E6727" s="24"/>
      <c r="F6727" s="24"/>
      <c r="G6727" s="27" t="s">
        <v>34</v>
      </c>
    </row>
    <row r="6728" spans="3:7" x14ac:dyDescent="0.25">
      <c r="C6728" s="26" t="s">
        <v>1542</v>
      </c>
      <c r="D6728" s="27">
        <v>875</v>
      </c>
      <c r="E6728" s="24"/>
      <c r="F6728" s="24"/>
      <c r="G6728" s="27" t="s">
        <v>38</v>
      </c>
    </row>
    <row r="6729" spans="3:7" x14ac:dyDescent="0.25">
      <c r="C6729" s="26" t="s">
        <v>1541</v>
      </c>
      <c r="D6729" s="27">
        <v>2788</v>
      </c>
      <c r="E6729" s="24"/>
      <c r="F6729" s="24"/>
      <c r="G6729" s="27" t="s">
        <v>34</v>
      </c>
    </row>
    <row r="6730" spans="3:7" x14ac:dyDescent="0.25">
      <c r="C6730" s="26" t="s">
        <v>1540</v>
      </c>
      <c r="D6730" s="27">
        <v>637</v>
      </c>
      <c r="E6730" s="24"/>
      <c r="F6730" s="24"/>
      <c r="G6730" s="27" t="s">
        <v>38</v>
      </c>
    </row>
    <row r="6731" spans="3:7" x14ac:dyDescent="0.25">
      <c r="C6731" s="26" t="s">
        <v>1539</v>
      </c>
      <c r="D6731" s="27">
        <v>2545</v>
      </c>
      <c r="E6731" s="24"/>
      <c r="F6731" s="24"/>
      <c r="G6731" s="27" t="s">
        <v>34</v>
      </c>
    </row>
    <row r="6732" spans="3:7" x14ac:dyDescent="0.25">
      <c r="C6732" s="26" t="s">
        <v>1538</v>
      </c>
      <c r="D6732" s="27">
        <v>1440</v>
      </c>
      <c r="E6732" s="24"/>
      <c r="F6732" s="24"/>
      <c r="G6732" s="27" t="s">
        <v>36</v>
      </c>
    </row>
    <row r="6733" spans="3:7" x14ac:dyDescent="0.25">
      <c r="C6733" s="26" t="s">
        <v>1537</v>
      </c>
      <c r="D6733" s="27">
        <v>2712</v>
      </c>
      <c r="E6733" s="24"/>
      <c r="F6733" s="24"/>
      <c r="G6733" s="27" t="s">
        <v>34</v>
      </c>
    </row>
    <row r="6734" spans="3:7" x14ac:dyDescent="0.25">
      <c r="C6734" s="26" t="s">
        <v>1536</v>
      </c>
      <c r="D6734" s="27">
        <v>2473</v>
      </c>
      <c r="E6734" s="24"/>
      <c r="F6734" s="24"/>
      <c r="G6734" s="27" t="s">
        <v>34</v>
      </c>
    </row>
    <row r="6735" spans="3:7" x14ac:dyDescent="0.25">
      <c r="C6735" s="26" t="s">
        <v>1535</v>
      </c>
      <c r="D6735" s="27">
        <v>1817</v>
      </c>
      <c r="E6735" s="24"/>
      <c r="F6735" s="24"/>
      <c r="G6735" s="27" t="s">
        <v>36</v>
      </c>
    </row>
    <row r="6736" spans="3:7" x14ac:dyDescent="0.25">
      <c r="C6736" s="26" t="s">
        <v>1534</v>
      </c>
      <c r="D6736" s="27">
        <v>2389</v>
      </c>
      <c r="E6736" s="24"/>
      <c r="F6736" s="24"/>
      <c r="G6736" s="27" t="s">
        <v>34</v>
      </c>
    </row>
    <row r="6737" spans="3:7" x14ac:dyDescent="0.25">
      <c r="C6737" s="26" t="s">
        <v>1533</v>
      </c>
      <c r="D6737" s="27">
        <v>2389</v>
      </c>
      <c r="E6737" s="24"/>
      <c r="F6737" s="24"/>
      <c r="G6737" s="27" t="s">
        <v>34</v>
      </c>
    </row>
    <row r="6738" spans="3:7" x14ac:dyDescent="0.25">
      <c r="C6738" s="26" t="s">
        <v>1532</v>
      </c>
      <c r="D6738" s="27">
        <v>2338</v>
      </c>
      <c r="E6738" s="24"/>
      <c r="F6738" s="24"/>
      <c r="G6738" s="27" t="s">
        <v>34</v>
      </c>
    </row>
    <row r="6739" spans="3:7" x14ac:dyDescent="0.25">
      <c r="C6739" s="26" t="s">
        <v>1531</v>
      </c>
      <c r="D6739" s="27">
        <v>3160</v>
      </c>
      <c r="E6739" s="24"/>
      <c r="F6739" s="24"/>
      <c r="G6739" s="27" t="s">
        <v>37</v>
      </c>
    </row>
    <row r="6740" spans="3:7" x14ac:dyDescent="0.25">
      <c r="C6740" s="26" t="s">
        <v>1530</v>
      </c>
      <c r="D6740" s="27">
        <v>1463</v>
      </c>
      <c r="E6740" s="24"/>
      <c r="F6740" s="24"/>
      <c r="G6740" s="27" t="s">
        <v>36</v>
      </c>
    </row>
    <row r="6741" spans="3:7" x14ac:dyDescent="0.25">
      <c r="C6741" s="26" t="s">
        <v>1529</v>
      </c>
      <c r="D6741" s="27">
        <v>2216</v>
      </c>
      <c r="E6741" s="24"/>
      <c r="F6741" s="24"/>
      <c r="G6741" s="27" t="s">
        <v>34</v>
      </c>
    </row>
    <row r="6742" spans="3:7" x14ac:dyDescent="0.25">
      <c r="C6742" s="26" t="s">
        <v>1528</v>
      </c>
      <c r="D6742" s="27">
        <v>1131</v>
      </c>
      <c r="E6742" s="24"/>
      <c r="F6742" s="24"/>
      <c r="G6742" s="27" t="s">
        <v>35</v>
      </c>
    </row>
    <row r="6743" spans="3:7" x14ac:dyDescent="0.25">
      <c r="C6743" s="26" t="s">
        <v>1527</v>
      </c>
      <c r="D6743" s="27">
        <v>2466</v>
      </c>
      <c r="E6743" s="24"/>
      <c r="F6743" s="24"/>
      <c r="G6743" s="27" t="s">
        <v>34</v>
      </c>
    </row>
    <row r="6744" spans="3:7" x14ac:dyDescent="0.25">
      <c r="C6744" s="26" t="s">
        <v>1526</v>
      </c>
      <c r="D6744" s="27">
        <v>2171</v>
      </c>
      <c r="E6744" s="24"/>
      <c r="F6744" s="24"/>
      <c r="G6744" s="27" t="s">
        <v>34</v>
      </c>
    </row>
    <row r="6745" spans="3:7" x14ac:dyDescent="0.25">
      <c r="C6745" s="26" t="s">
        <v>1525</v>
      </c>
      <c r="D6745" s="27">
        <v>1840</v>
      </c>
      <c r="E6745" s="24"/>
      <c r="F6745" s="24"/>
      <c r="G6745" s="27" t="s">
        <v>36</v>
      </c>
    </row>
    <row r="6746" spans="3:7" x14ac:dyDescent="0.25">
      <c r="C6746" s="26" t="s">
        <v>1524</v>
      </c>
      <c r="D6746" s="27">
        <v>2774</v>
      </c>
      <c r="E6746" s="24"/>
      <c r="F6746" s="24"/>
      <c r="G6746" s="27" t="s">
        <v>34</v>
      </c>
    </row>
    <row r="6747" spans="3:7" x14ac:dyDescent="0.25">
      <c r="C6747" s="26" t="s">
        <v>1523</v>
      </c>
      <c r="D6747" s="27">
        <v>2682</v>
      </c>
      <c r="E6747" s="24"/>
      <c r="F6747" s="24"/>
      <c r="G6747" s="27" t="s">
        <v>34</v>
      </c>
    </row>
    <row r="6748" spans="3:7" x14ac:dyDescent="0.25">
      <c r="C6748" s="26" t="s">
        <v>1522</v>
      </c>
      <c r="D6748" s="27">
        <v>2212</v>
      </c>
      <c r="E6748" s="24"/>
      <c r="F6748" s="24"/>
      <c r="G6748" s="27" t="s">
        <v>34</v>
      </c>
    </row>
    <row r="6749" spans="3:7" x14ac:dyDescent="0.25">
      <c r="C6749" s="26" t="s">
        <v>1521</v>
      </c>
      <c r="D6749" s="27">
        <v>3317</v>
      </c>
      <c r="E6749" s="24"/>
      <c r="F6749" s="24"/>
      <c r="G6749" s="27" t="s">
        <v>37</v>
      </c>
    </row>
    <row r="6750" spans="3:7" x14ac:dyDescent="0.25">
      <c r="C6750" s="26" t="s">
        <v>1520</v>
      </c>
      <c r="D6750" s="27">
        <v>1657</v>
      </c>
      <c r="E6750" s="24"/>
      <c r="F6750" s="24"/>
      <c r="G6750" s="27" t="s">
        <v>36</v>
      </c>
    </row>
    <row r="6751" spans="3:7" x14ac:dyDescent="0.25">
      <c r="C6751" s="26" t="s">
        <v>1519</v>
      </c>
      <c r="D6751" s="27">
        <v>2416</v>
      </c>
      <c r="E6751" s="24"/>
      <c r="F6751" s="24"/>
      <c r="G6751" s="27" t="s">
        <v>34</v>
      </c>
    </row>
    <row r="6752" spans="3:7" x14ac:dyDescent="0.25">
      <c r="C6752" s="26" t="s">
        <v>1518</v>
      </c>
      <c r="D6752" s="27">
        <v>2076</v>
      </c>
      <c r="E6752" s="24"/>
      <c r="F6752" s="24"/>
      <c r="G6752" s="27" t="s">
        <v>36</v>
      </c>
    </row>
    <row r="6753" spans="3:7" x14ac:dyDescent="0.25">
      <c r="C6753" s="26" t="s">
        <v>1517</v>
      </c>
      <c r="D6753" s="27">
        <v>2954</v>
      </c>
      <c r="E6753" s="24"/>
      <c r="F6753" s="24"/>
      <c r="G6753" s="27" t="s">
        <v>34</v>
      </c>
    </row>
    <row r="6754" spans="3:7" x14ac:dyDescent="0.25">
      <c r="C6754" s="26" t="s">
        <v>1516</v>
      </c>
      <c r="D6754" s="27">
        <v>2360</v>
      </c>
      <c r="E6754" s="24"/>
      <c r="F6754" s="24"/>
      <c r="G6754" s="27" t="s">
        <v>34</v>
      </c>
    </row>
    <row r="6755" spans="3:7" x14ac:dyDescent="0.25">
      <c r="C6755" s="26" t="s">
        <v>1515</v>
      </c>
      <c r="D6755" s="27">
        <v>2922</v>
      </c>
      <c r="E6755" s="24"/>
      <c r="F6755" s="24"/>
      <c r="G6755" s="27" t="s">
        <v>34</v>
      </c>
    </row>
    <row r="6756" spans="3:7" x14ac:dyDescent="0.25">
      <c r="C6756" s="26" t="s">
        <v>1514</v>
      </c>
      <c r="D6756" s="27">
        <v>3666</v>
      </c>
      <c r="E6756" s="24"/>
      <c r="F6756" s="24"/>
      <c r="G6756" s="27" t="s">
        <v>37</v>
      </c>
    </row>
    <row r="6757" spans="3:7" x14ac:dyDescent="0.25">
      <c r="C6757" s="26" t="s">
        <v>1513</v>
      </c>
      <c r="D6757" s="27">
        <v>2588</v>
      </c>
      <c r="E6757" s="24"/>
      <c r="F6757" s="24"/>
      <c r="G6757" s="27" t="s">
        <v>34</v>
      </c>
    </row>
    <row r="6758" spans="3:7" x14ac:dyDescent="0.25">
      <c r="C6758" s="26" t="s">
        <v>1512</v>
      </c>
      <c r="D6758" s="27">
        <v>2393</v>
      </c>
      <c r="E6758" s="24"/>
      <c r="F6758" s="24"/>
      <c r="G6758" s="27" t="s">
        <v>34</v>
      </c>
    </row>
    <row r="6759" spans="3:7" x14ac:dyDescent="0.25">
      <c r="C6759" s="26" t="s">
        <v>1511</v>
      </c>
      <c r="D6759" s="27">
        <v>887</v>
      </c>
      <c r="E6759" s="24"/>
      <c r="F6759" s="24"/>
      <c r="G6759" s="27" t="s">
        <v>38</v>
      </c>
    </row>
    <row r="6760" spans="3:7" x14ac:dyDescent="0.25">
      <c r="C6760" s="26" t="s">
        <v>1510</v>
      </c>
      <c r="D6760" s="27">
        <v>1047</v>
      </c>
      <c r="E6760" s="24"/>
      <c r="F6760" s="24"/>
      <c r="G6760" s="27" t="s">
        <v>35</v>
      </c>
    </row>
    <row r="6761" spans="3:7" x14ac:dyDescent="0.25">
      <c r="C6761" s="26" t="s">
        <v>1509</v>
      </c>
      <c r="D6761" s="27">
        <v>899</v>
      </c>
      <c r="E6761" s="24"/>
      <c r="F6761" s="24"/>
      <c r="G6761" s="27" t="s">
        <v>38</v>
      </c>
    </row>
    <row r="6762" spans="3:7" x14ac:dyDescent="0.25">
      <c r="C6762" s="26" t="s">
        <v>1508</v>
      </c>
      <c r="D6762" s="27">
        <v>1607</v>
      </c>
      <c r="E6762" s="24"/>
      <c r="F6762" s="24"/>
      <c r="G6762" s="27" t="s">
        <v>36</v>
      </c>
    </row>
    <row r="6763" spans="3:7" x14ac:dyDescent="0.25">
      <c r="C6763" s="26" t="s">
        <v>1507</v>
      </c>
      <c r="D6763" s="27">
        <v>2119</v>
      </c>
      <c r="E6763" s="24"/>
      <c r="F6763" s="24"/>
      <c r="G6763" s="27" t="s">
        <v>34</v>
      </c>
    </row>
    <row r="6764" spans="3:7" x14ac:dyDescent="0.25">
      <c r="C6764" s="26" t="s">
        <v>1506</v>
      </c>
      <c r="D6764" s="27">
        <v>886</v>
      </c>
      <c r="E6764" s="24"/>
      <c r="F6764" s="24"/>
      <c r="G6764" s="27" t="s">
        <v>38</v>
      </c>
    </row>
    <row r="6765" spans="3:7" x14ac:dyDescent="0.25">
      <c r="C6765" s="26" t="s">
        <v>1505</v>
      </c>
      <c r="D6765" s="27">
        <v>1009</v>
      </c>
      <c r="E6765" s="24"/>
      <c r="F6765" s="24"/>
      <c r="G6765" s="27" t="s">
        <v>35</v>
      </c>
    </row>
    <row r="6766" spans="3:7" x14ac:dyDescent="0.25">
      <c r="C6766" s="26" t="s">
        <v>1504</v>
      </c>
      <c r="D6766" s="27">
        <v>3008</v>
      </c>
      <c r="E6766" s="24"/>
      <c r="F6766" s="24"/>
      <c r="G6766" s="27" t="s">
        <v>37</v>
      </c>
    </row>
    <row r="6767" spans="3:7" x14ac:dyDescent="0.25">
      <c r="C6767" s="26" t="s">
        <v>1503</v>
      </c>
      <c r="D6767" s="27">
        <v>1016</v>
      </c>
      <c r="E6767" s="24"/>
      <c r="F6767" s="24"/>
      <c r="G6767" s="27" t="s">
        <v>35</v>
      </c>
    </row>
    <row r="6768" spans="3:7" x14ac:dyDescent="0.25">
      <c r="C6768" s="26" t="s">
        <v>1502</v>
      </c>
      <c r="D6768" s="27">
        <v>1927</v>
      </c>
      <c r="E6768" s="24"/>
      <c r="F6768" s="24"/>
      <c r="G6768" s="27" t="s">
        <v>36</v>
      </c>
    </row>
    <row r="6769" spans="3:7" x14ac:dyDescent="0.25">
      <c r="C6769" s="26" t="s">
        <v>1501</v>
      </c>
      <c r="D6769" s="27">
        <v>3146</v>
      </c>
      <c r="E6769" s="24"/>
      <c r="F6769" s="24"/>
      <c r="G6769" s="27" t="s">
        <v>37</v>
      </c>
    </row>
    <row r="6770" spans="3:7" x14ac:dyDescent="0.25">
      <c r="C6770" s="26" t="s">
        <v>1500</v>
      </c>
      <c r="D6770" s="27">
        <v>3113</v>
      </c>
      <c r="E6770" s="24"/>
      <c r="F6770" s="24"/>
      <c r="G6770" s="27" t="s">
        <v>37</v>
      </c>
    </row>
    <row r="6771" spans="3:7" x14ac:dyDescent="0.25">
      <c r="C6771" s="26" t="s">
        <v>1499</v>
      </c>
      <c r="D6771" s="27">
        <v>3161</v>
      </c>
      <c r="E6771" s="24"/>
      <c r="F6771" s="24"/>
      <c r="G6771" s="27" t="s">
        <v>37</v>
      </c>
    </row>
    <row r="6772" spans="3:7" x14ac:dyDescent="0.25">
      <c r="C6772" s="26" t="s">
        <v>1498</v>
      </c>
      <c r="D6772" s="27">
        <v>2756</v>
      </c>
      <c r="E6772" s="24"/>
      <c r="F6772" s="24"/>
      <c r="G6772" s="27" t="s">
        <v>34</v>
      </c>
    </row>
    <row r="6773" spans="3:7" x14ac:dyDescent="0.25">
      <c r="C6773" s="26" t="s">
        <v>1497</v>
      </c>
      <c r="D6773" s="27">
        <v>1032</v>
      </c>
      <c r="E6773" s="24"/>
      <c r="F6773" s="24"/>
      <c r="G6773" s="27" t="s">
        <v>35</v>
      </c>
    </row>
    <row r="6774" spans="3:7" x14ac:dyDescent="0.25">
      <c r="C6774" s="26" t="s">
        <v>1496</v>
      </c>
      <c r="D6774" s="27">
        <v>1230</v>
      </c>
      <c r="E6774" s="24"/>
      <c r="F6774" s="24"/>
      <c r="G6774" s="27" t="s">
        <v>35</v>
      </c>
    </row>
    <row r="6775" spans="3:7" x14ac:dyDescent="0.25">
      <c r="C6775" s="26" t="s">
        <v>1495</v>
      </c>
      <c r="D6775" s="27">
        <v>2527</v>
      </c>
      <c r="E6775" s="24"/>
      <c r="F6775" s="24"/>
      <c r="G6775" s="27" t="s">
        <v>34</v>
      </c>
    </row>
    <row r="6776" spans="3:7" x14ac:dyDescent="0.25">
      <c r="C6776" s="26" t="s">
        <v>1494</v>
      </c>
      <c r="D6776" s="27">
        <v>2570</v>
      </c>
      <c r="E6776" s="24"/>
      <c r="F6776" s="24"/>
      <c r="G6776" s="27" t="s">
        <v>34</v>
      </c>
    </row>
    <row r="6777" spans="3:7" x14ac:dyDescent="0.25">
      <c r="C6777" s="26" t="s">
        <v>1493</v>
      </c>
      <c r="D6777" s="27">
        <v>2976</v>
      </c>
      <c r="E6777" s="24"/>
      <c r="F6777" s="24"/>
      <c r="G6777" s="27" t="s">
        <v>34</v>
      </c>
    </row>
    <row r="6778" spans="3:7" x14ac:dyDescent="0.25">
      <c r="C6778" s="26" t="s">
        <v>1492</v>
      </c>
      <c r="D6778" s="27">
        <v>2695</v>
      </c>
      <c r="E6778" s="24"/>
      <c r="F6778" s="24"/>
      <c r="G6778" s="27" t="s">
        <v>34</v>
      </c>
    </row>
    <row r="6779" spans="3:7" x14ac:dyDescent="0.25">
      <c r="C6779" s="26" t="s">
        <v>1491</v>
      </c>
      <c r="D6779" s="27">
        <v>2342</v>
      </c>
      <c r="E6779" s="24"/>
      <c r="F6779" s="24"/>
      <c r="G6779" s="27" t="s">
        <v>34</v>
      </c>
    </row>
    <row r="6780" spans="3:7" x14ac:dyDescent="0.25">
      <c r="C6780" s="26" t="s">
        <v>1490</v>
      </c>
      <c r="D6780" s="27">
        <v>2826</v>
      </c>
      <c r="E6780" s="24"/>
      <c r="F6780" s="24"/>
      <c r="G6780" s="27" t="s">
        <v>34</v>
      </c>
    </row>
    <row r="6781" spans="3:7" x14ac:dyDescent="0.25">
      <c r="C6781" s="26" t="s">
        <v>1489</v>
      </c>
      <c r="D6781" s="27">
        <v>1247</v>
      </c>
      <c r="E6781" s="24"/>
      <c r="F6781" s="24"/>
      <c r="G6781" s="27" t="s">
        <v>35</v>
      </c>
    </row>
    <row r="6782" spans="3:7" x14ac:dyDescent="0.25">
      <c r="C6782" s="26" t="s">
        <v>1488</v>
      </c>
      <c r="D6782" s="27">
        <v>2579</v>
      </c>
      <c r="E6782" s="24"/>
      <c r="F6782" s="24"/>
      <c r="G6782" s="27" t="s">
        <v>34</v>
      </c>
    </row>
    <row r="6783" spans="3:7" x14ac:dyDescent="0.25">
      <c r="C6783" s="26" t="s">
        <v>1487</v>
      </c>
      <c r="D6783" s="27">
        <v>2244</v>
      </c>
      <c r="E6783" s="24"/>
      <c r="F6783" s="24"/>
      <c r="G6783" s="27" t="s">
        <v>34</v>
      </c>
    </row>
    <row r="6784" spans="3:7" x14ac:dyDescent="0.25">
      <c r="C6784" s="26" t="s">
        <v>1486</v>
      </c>
      <c r="D6784" s="27">
        <v>3085</v>
      </c>
      <c r="E6784" s="24"/>
      <c r="F6784" s="24"/>
      <c r="G6784" s="27" t="s">
        <v>37</v>
      </c>
    </row>
    <row r="6785" spans="3:7" x14ac:dyDescent="0.25">
      <c r="C6785" s="26" t="s">
        <v>1485</v>
      </c>
      <c r="D6785" s="27">
        <v>1357</v>
      </c>
      <c r="E6785" s="24"/>
      <c r="F6785" s="24"/>
      <c r="G6785" s="27" t="s">
        <v>35</v>
      </c>
    </row>
    <row r="6786" spans="3:7" x14ac:dyDescent="0.25">
      <c r="C6786" s="26" t="s">
        <v>1484</v>
      </c>
      <c r="D6786" s="27">
        <v>1409</v>
      </c>
      <c r="E6786" s="24"/>
      <c r="F6786" s="24"/>
      <c r="G6786" s="27" t="s">
        <v>36</v>
      </c>
    </row>
    <row r="6787" spans="3:7" x14ac:dyDescent="0.25">
      <c r="C6787" s="26" t="s">
        <v>1483</v>
      </c>
      <c r="D6787" s="27">
        <v>2631</v>
      </c>
      <c r="E6787" s="24"/>
      <c r="F6787" s="24"/>
      <c r="G6787" s="27" t="s">
        <v>34</v>
      </c>
    </row>
    <row r="6788" spans="3:7" x14ac:dyDescent="0.25">
      <c r="C6788" s="26" t="s">
        <v>1482</v>
      </c>
      <c r="D6788" s="27">
        <v>2535</v>
      </c>
      <c r="E6788" s="24"/>
      <c r="F6788" s="24"/>
      <c r="G6788" s="27" t="s">
        <v>34</v>
      </c>
    </row>
    <row r="6789" spans="3:7" x14ac:dyDescent="0.25">
      <c r="C6789" s="26" t="s">
        <v>1481</v>
      </c>
      <c r="D6789" s="27">
        <v>2221</v>
      </c>
      <c r="E6789" s="24"/>
      <c r="F6789" s="24"/>
      <c r="G6789" s="27" t="s">
        <v>34</v>
      </c>
    </row>
    <row r="6790" spans="3:7" x14ac:dyDescent="0.25">
      <c r="C6790" s="26" t="s">
        <v>1480</v>
      </c>
      <c r="D6790" s="27">
        <v>1170</v>
      </c>
      <c r="E6790" s="24"/>
      <c r="F6790" s="24"/>
      <c r="G6790" s="27" t="s">
        <v>35</v>
      </c>
    </row>
    <row r="6791" spans="3:7" x14ac:dyDescent="0.25">
      <c r="C6791" s="26" t="s">
        <v>1479</v>
      </c>
      <c r="D6791" s="27">
        <v>2204</v>
      </c>
      <c r="E6791" s="24"/>
      <c r="F6791" s="24"/>
      <c r="G6791" s="27" t="s">
        <v>34</v>
      </c>
    </row>
    <row r="6792" spans="3:7" x14ac:dyDescent="0.25">
      <c r="C6792" s="26" t="s">
        <v>1478</v>
      </c>
      <c r="D6792" s="27">
        <v>2331</v>
      </c>
      <c r="E6792" s="24"/>
      <c r="F6792" s="24"/>
      <c r="G6792" s="27" t="s">
        <v>34</v>
      </c>
    </row>
    <row r="6793" spans="3:7" x14ac:dyDescent="0.25">
      <c r="C6793" s="26" t="s">
        <v>1477</v>
      </c>
      <c r="D6793" s="27">
        <v>3420</v>
      </c>
      <c r="E6793" s="24"/>
      <c r="F6793" s="24"/>
      <c r="G6793" s="27" t="s">
        <v>37</v>
      </c>
    </row>
    <row r="6794" spans="3:7" x14ac:dyDescent="0.25">
      <c r="C6794" s="26" t="s">
        <v>1476</v>
      </c>
      <c r="D6794" s="27">
        <v>2404</v>
      </c>
      <c r="E6794" s="24"/>
      <c r="F6794" s="24"/>
      <c r="G6794" s="27" t="s">
        <v>34</v>
      </c>
    </row>
    <row r="6795" spans="3:7" x14ac:dyDescent="0.25">
      <c r="C6795" s="26" t="s">
        <v>1475</v>
      </c>
      <c r="D6795" s="27">
        <v>2735</v>
      </c>
      <c r="E6795" s="24"/>
      <c r="F6795" s="24"/>
      <c r="G6795" s="27" t="s">
        <v>34</v>
      </c>
    </row>
    <row r="6796" spans="3:7" x14ac:dyDescent="0.25">
      <c r="C6796" s="26" t="s">
        <v>1474</v>
      </c>
      <c r="D6796" s="27">
        <v>1001</v>
      </c>
      <c r="E6796" s="24"/>
      <c r="F6796" s="24"/>
      <c r="G6796" s="27" t="s">
        <v>35</v>
      </c>
    </row>
    <row r="6797" spans="3:7" x14ac:dyDescent="0.25">
      <c r="C6797" s="26" t="s">
        <v>1473</v>
      </c>
      <c r="D6797" s="27">
        <v>1825</v>
      </c>
      <c r="E6797" s="24"/>
      <c r="F6797" s="24"/>
      <c r="G6797" s="27" t="s">
        <v>36</v>
      </c>
    </row>
    <row r="6798" spans="3:7" x14ac:dyDescent="0.25">
      <c r="C6798" s="26" t="s">
        <v>1472</v>
      </c>
      <c r="D6798" s="27">
        <v>1317</v>
      </c>
      <c r="E6798" s="24"/>
      <c r="F6798" s="24"/>
      <c r="G6798" s="27" t="s">
        <v>35</v>
      </c>
    </row>
    <row r="6799" spans="3:7" x14ac:dyDescent="0.25">
      <c r="C6799" s="26" t="s">
        <v>1471</v>
      </c>
      <c r="D6799" s="27">
        <v>2312</v>
      </c>
      <c r="E6799" s="24"/>
      <c r="F6799" s="24"/>
      <c r="G6799" s="27" t="s">
        <v>34</v>
      </c>
    </row>
    <row r="6800" spans="3:7" x14ac:dyDescent="0.25">
      <c r="C6800" s="26" t="s">
        <v>1470</v>
      </c>
      <c r="D6800" s="27">
        <v>2890</v>
      </c>
      <c r="E6800" s="24"/>
      <c r="F6800" s="24"/>
      <c r="G6800" s="27" t="s">
        <v>34</v>
      </c>
    </row>
    <row r="6801" spans="3:7" x14ac:dyDescent="0.25">
      <c r="C6801" s="26" t="s">
        <v>1469</v>
      </c>
      <c r="D6801" s="27">
        <v>1919</v>
      </c>
      <c r="E6801" s="24"/>
      <c r="F6801" s="24"/>
      <c r="G6801" s="27" t="s">
        <v>36</v>
      </c>
    </row>
    <row r="6802" spans="3:7" x14ac:dyDescent="0.25">
      <c r="C6802" s="26" t="s">
        <v>1468</v>
      </c>
      <c r="D6802" s="27">
        <v>955</v>
      </c>
      <c r="E6802" s="24"/>
      <c r="F6802" s="24"/>
      <c r="G6802" s="27" t="s">
        <v>35</v>
      </c>
    </row>
    <row r="6803" spans="3:7" x14ac:dyDescent="0.25">
      <c r="C6803" s="26" t="s">
        <v>1467</v>
      </c>
      <c r="D6803" s="27">
        <v>4458</v>
      </c>
      <c r="E6803" s="24"/>
      <c r="F6803" s="24"/>
      <c r="G6803" s="27" t="s">
        <v>37</v>
      </c>
    </row>
    <row r="6804" spans="3:7" x14ac:dyDescent="0.25">
      <c r="C6804" s="26" t="s">
        <v>1466</v>
      </c>
      <c r="D6804" s="27">
        <v>4693</v>
      </c>
      <c r="E6804" s="24"/>
      <c r="F6804" s="24"/>
      <c r="G6804" s="27" t="s">
        <v>37</v>
      </c>
    </row>
    <row r="6805" spans="3:7" x14ac:dyDescent="0.25">
      <c r="C6805" s="26" t="s">
        <v>1465</v>
      </c>
      <c r="D6805" s="27">
        <v>3221</v>
      </c>
      <c r="E6805" s="24"/>
      <c r="F6805" s="24"/>
      <c r="G6805" s="27" t="s">
        <v>37</v>
      </c>
    </row>
    <row r="6806" spans="3:7" x14ac:dyDescent="0.25">
      <c r="C6806" s="26" t="s">
        <v>1464</v>
      </c>
      <c r="D6806" s="27">
        <v>5072</v>
      </c>
      <c r="E6806" s="24"/>
      <c r="F6806" s="24"/>
      <c r="G6806" s="27" t="s">
        <v>37</v>
      </c>
    </row>
    <row r="6807" spans="3:7" x14ac:dyDescent="0.25">
      <c r="C6807" s="26" t="s">
        <v>1463</v>
      </c>
      <c r="D6807" s="27">
        <v>2383</v>
      </c>
      <c r="E6807" s="24"/>
      <c r="F6807" s="24"/>
      <c r="G6807" s="27" t="s">
        <v>34</v>
      </c>
    </row>
    <row r="6808" spans="3:7" x14ac:dyDescent="0.25">
      <c r="C6808" s="26" t="s">
        <v>1462</v>
      </c>
      <c r="D6808" s="27">
        <v>3292</v>
      </c>
      <c r="E6808" s="24"/>
      <c r="F6808" s="24"/>
      <c r="G6808" s="27" t="s">
        <v>37</v>
      </c>
    </row>
    <row r="6809" spans="3:7" x14ac:dyDescent="0.25">
      <c r="C6809" s="26" t="s">
        <v>1461</v>
      </c>
      <c r="D6809" s="27">
        <v>3433</v>
      </c>
      <c r="E6809" s="24"/>
      <c r="F6809" s="24"/>
      <c r="G6809" s="27" t="s">
        <v>37</v>
      </c>
    </row>
    <row r="6810" spans="3:7" x14ac:dyDescent="0.25">
      <c r="C6810" s="26" t="s">
        <v>1460</v>
      </c>
      <c r="D6810" s="27">
        <v>1646</v>
      </c>
      <c r="E6810" s="24"/>
      <c r="F6810" s="24"/>
      <c r="G6810" s="27" t="s">
        <v>36</v>
      </c>
    </row>
    <row r="6811" spans="3:7" x14ac:dyDescent="0.25">
      <c r="C6811" s="26" t="s">
        <v>1459</v>
      </c>
      <c r="D6811" s="27">
        <v>2715</v>
      </c>
      <c r="E6811" s="24"/>
      <c r="F6811" s="24"/>
      <c r="G6811" s="27" t="s">
        <v>34</v>
      </c>
    </row>
    <row r="6812" spans="3:7" x14ac:dyDescent="0.25">
      <c r="C6812" s="26" t="s">
        <v>1458</v>
      </c>
      <c r="D6812" s="27">
        <v>1017</v>
      </c>
      <c r="E6812" s="24"/>
      <c r="F6812" s="24"/>
      <c r="G6812" s="27" t="s">
        <v>35</v>
      </c>
    </row>
    <row r="6813" spans="3:7" x14ac:dyDescent="0.25">
      <c r="C6813" s="26" t="s">
        <v>1457</v>
      </c>
      <c r="D6813" s="27">
        <v>2357</v>
      </c>
      <c r="E6813" s="24"/>
      <c r="F6813" s="24"/>
      <c r="G6813" s="27" t="s">
        <v>34</v>
      </c>
    </row>
    <row r="6814" spans="3:7" x14ac:dyDescent="0.25">
      <c r="C6814" s="26" t="s">
        <v>1456</v>
      </c>
      <c r="D6814" s="27">
        <v>2485</v>
      </c>
      <c r="E6814" s="24"/>
      <c r="F6814" s="24"/>
      <c r="G6814" s="27" t="s">
        <v>34</v>
      </c>
    </row>
    <row r="6815" spans="3:7" x14ac:dyDescent="0.25">
      <c r="C6815" s="26" t="s">
        <v>1455</v>
      </c>
      <c r="D6815" s="27">
        <v>4390</v>
      </c>
      <c r="E6815" s="24"/>
      <c r="F6815" s="24"/>
      <c r="G6815" s="27" t="s">
        <v>37</v>
      </c>
    </row>
    <row r="6816" spans="3:7" x14ac:dyDescent="0.25">
      <c r="C6816" s="26" t="s">
        <v>1454</v>
      </c>
      <c r="D6816" s="27">
        <v>4401</v>
      </c>
      <c r="E6816" s="24"/>
      <c r="F6816" s="24"/>
      <c r="G6816" s="27" t="s">
        <v>37</v>
      </c>
    </row>
    <row r="6817" spans="3:7" x14ac:dyDescent="0.25">
      <c r="C6817" s="26" t="s">
        <v>1453</v>
      </c>
      <c r="D6817" s="27">
        <v>4401</v>
      </c>
      <c r="E6817" s="24"/>
      <c r="F6817" s="24"/>
      <c r="G6817" s="27" t="s">
        <v>37</v>
      </c>
    </row>
    <row r="6818" spans="3:7" x14ac:dyDescent="0.25">
      <c r="C6818" s="26" t="s">
        <v>1452</v>
      </c>
      <c r="D6818" s="27">
        <v>1367</v>
      </c>
      <c r="E6818" s="24"/>
      <c r="F6818" s="24"/>
      <c r="G6818" s="27" t="s">
        <v>35</v>
      </c>
    </row>
    <row r="6819" spans="3:7" x14ac:dyDescent="0.25">
      <c r="C6819" s="26" t="s">
        <v>1451</v>
      </c>
      <c r="D6819" s="27">
        <v>2101</v>
      </c>
      <c r="E6819" s="24"/>
      <c r="F6819" s="24"/>
      <c r="G6819" s="27" t="s">
        <v>34</v>
      </c>
    </row>
    <row r="6820" spans="3:7" x14ac:dyDescent="0.25">
      <c r="C6820" s="26" t="s">
        <v>1450</v>
      </c>
      <c r="D6820" s="27">
        <v>2275</v>
      </c>
      <c r="E6820" s="24"/>
      <c r="F6820" s="24"/>
      <c r="G6820" s="27" t="s">
        <v>34</v>
      </c>
    </row>
    <row r="6821" spans="3:7" x14ac:dyDescent="0.25">
      <c r="C6821" s="26" t="s">
        <v>1449</v>
      </c>
      <c r="D6821" s="27">
        <v>1737</v>
      </c>
      <c r="E6821" s="24"/>
      <c r="F6821" s="24"/>
      <c r="G6821" s="27" t="s">
        <v>36</v>
      </c>
    </row>
    <row r="6822" spans="3:7" x14ac:dyDescent="0.25">
      <c r="C6822" s="26" t="s">
        <v>1448</v>
      </c>
      <c r="D6822" s="27">
        <v>1305</v>
      </c>
      <c r="E6822" s="24"/>
      <c r="F6822" s="24"/>
      <c r="G6822" s="27" t="s">
        <v>35</v>
      </c>
    </row>
    <row r="6823" spans="3:7" x14ac:dyDescent="0.25">
      <c r="C6823" s="26" t="s">
        <v>1447</v>
      </c>
      <c r="D6823" s="27">
        <v>1518</v>
      </c>
      <c r="E6823" s="24"/>
      <c r="F6823" s="24"/>
      <c r="G6823" s="27" t="s">
        <v>36</v>
      </c>
    </row>
    <row r="6824" spans="3:7" x14ac:dyDescent="0.25">
      <c r="C6824" s="26" t="s">
        <v>1446</v>
      </c>
      <c r="D6824" s="27">
        <v>2490</v>
      </c>
      <c r="E6824" s="24"/>
      <c r="F6824" s="24"/>
      <c r="G6824" s="27" t="s">
        <v>34</v>
      </c>
    </row>
    <row r="6825" spans="3:7" x14ac:dyDescent="0.25">
      <c r="C6825" s="26" t="s">
        <v>1445</v>
      </c>
      <c r="D6825" s="27">
        <v>2701</v>
      </c>
      <c r="E6825" s="24"/>
      <c r="F6825" s="24"/>
      <c r="G6825" s="27" t="s">
        <v>34</v>
      </c>
    </row>
    <row r="6826" spans="3:7" x14ac:dyDescent="0.25">
      <c r="C6826" s="26" t="s">
        <v>1444</v>
      </c>
      <c r="D6826" s="27">
        <v>1328</v>
      </c>
      <c r="E6826" s="24"/>
      <c r="F6826" s="24"/>
      <c r="G6826" s="27" t="s">
        <v>35</v>
      </c>
    </row>
    <row r="6827" spans="3:7" x14ac:dyDescent="0.25">
      <c r="C6827" s="26" t="s">
        <v>1443</v>
      </c>
      <c r="D6827" s="27">
        <v>1442</v>
      </c>
      <c r="E6827" s="24"/>
      <c r="F6827" s="24"/>
      <c r="G6827" s="27" t="s">
        <v>36</v>
      </c>
    </row>
    <row r="6828" spans="3:7" x14ac:dyDescent="0.25">
      <c r="C6828" s="26" t="s">
        <v>1442</v>
      </c>
      <c r="D6828" s="27">
        <v>1215</v>
      </c>
      <c r="E6828" s="24"/>
      <c r="F6828" s="24"/>
      <c r="G6828" s="27" t="s">
        <v>35</v>
      </c>
    </row>
    <row r="6829" spans="3:7" x14ac:dyDescent="0.25">
      <c r="C6829" s="26" t="s">
        <v>1441</v>
      </c>
      <c r="D6829" s="27">
        <v>2270</v>
      </c>
      <c r="E6829" s="24"/>
      <c r="F6829" s="24"/>
      <c r="G6829" s="27" t="s">
        <v>34</v>
      </c>
    </row>
    <row r="6830" spans="3:7" x14ac:dyDescent="0.25">
      <c r="C6830" s="26" t="s">
        <v>1440</v>
      </c>
      <c r="D6830" s="27">
        <v>3029</v>
      </c>
      <c r="E6830" s="24"/>
      <c r="F6830" s="24"/>
      <c r="G6830" s="27" t="s">
        <v>37</v>
      </c>
    </row>
    <row r="6831" spans="3:7" x14ac:dyDescent="0.25">
      <c r="C6831" s="26" t="s">
        <v>1439</v>
      </c>
      <c r="D6831" s="27">
        <v>2712</v>
      </c>
      <c r="E6831" s="24"/>
      <c r="F6831" s="24"/>
      <c r="G6831" s="27" t="s">
        <v>34</v>
      </c>
    </row>
    <row r="6832" spans="3:7" x14ac:dyDescent="0.25">
      <c r="C6832" s="26" t="s">
        <v>1438</v>
      </c>
      <c r="D6832" s="27">
        <v>1493</v>
      </c>
      <c r="E6832" s="24"/>
      <c r="F6832" s="24"/>
      <c r="G6832" s="27" t="s">
        <v>36</v>
      </c>
    </row>
    <row r="6833" spans="3:7" x14ac:dyDescent="0.25">
      <c r="C6833" s="26" t="s">
        <v>1437</v>
      </c>
      <c r="D6833" s="27">
        <v>1290</v>
      </c>
      <c r="E6833" s="24"/>
      <c r="F6833" s="24"/>
      <c r="G6833" s="27" t="s">
        <v>35</v>
      </c>
    </row>
    <row r="6834" spans="3:7" x14ac:dyDescent="0.25">
      <c r="C6834" s="26" t="s">
        <v>1436</v>
      </c>
      <c r="D6834" s="27">
        <v>2482</v>
      </c>
      <c r="E6834" s="24"/>
      <c r="F6834" s="24"/>
      <c r="G6834" s="27" t="s">
        <v>34</v>
      </c>
    </row>
    <row r="6835" spans="3:7" x14ac:dyDescent="0.25">
      <c r="C6835" s="26" t="s">
        <v>1435</v>
      </c>
      <c r="D6835" s="27">
        <v>3176</v>
      </c>
      <c r="E6835" s="24"/>
      <c r="F6835" s="24"/>
      <c r="G6835" s="27" t="s">
        <v>37</v>
      </c>
    </row>
    <row r="6836" spans="3:7" x14ac:dyDescent="0.25">
      <c r="C6836" s="26" t="s">
        <v>1434</v>
      </c>
      <c r="D6836" s="27">
        <v>2404</v>
      </c>
      <c r="E6836" s="24"/>
      <c r="F6836" s="24"/>
      <c r="G6836" s="27" t="s">
        <v>34</v>
      </c>
    </row>
    <row r="6837" spans="3:7" x14ac:dyDescent="0.25">
      <c r="C6837" s="26" t="s">
        <v>1433</v>
      </c>
      <c r="D6837" s="27">
        <v>2530</v>
      </c>
      <c r="E6837" s="24"/>
      <c r="F6837" s="24"/>
      <c r="G6837" s="27" t="s">
        <v>34</v>
      </c>
    </row>
    <row r="6838" spans="3:7" x14ac:dyDescent="0.25">
      <c r="C6838" s="26" t="s">
        <v>1432</v>
      </c>
      <c r="D6838" s="27">
        <v>3387</v>
      </c>
      <c r="E6838" s="24"/>
      <c r="F6838" s="24"/>
      <c r="G6838" s="27" t="s">
        <v>37</v>
      </c>
    </row>
    <row r="6839" spans="3:7" x14ac:dyDescent="0.25">
      <c r="C6839" s="26" t="s">
        <v>1431</v>
      </c>
      <c r="D6839" s="27">
        <v>1909</v>
      </c>
      <c r="E6839" s="24"/>
      <c r="F6839" s="24"/>
      <c r="G6839" s="27" t="s">
        <v>36</v>
      </c>
    </row>
    <row r="6840" spans="3:7" x14ac:dyDescent="0.25">
      <c r="C6840" s="26" t="s">
        <v>1430</v>
      </c>
      <c r="D6840" s="27">
        <v>2919</v>
      </c>
      <c r="E6840" s="24"/>
      <c r="F6840" s="24"/>
      <c r="G6840" s="27" t="s">
        <v>34</v>
      </c>
    </row>
    <row r="6841" spans="3:7" x14ac:dyDescent="0.25">
      <c r="C6841" s="26" t="s">
        <v>1429</v>
      </c>
      <c r="D6841" s="27">
        <v>2355</v>
      </c>
      <c r="E6841" s="24"/>
      <c r="F6841" s="24"/>
      <c r="G6841" s="27" t="s">
        <v>34</v>
      </c>
    </row>
    <row r="6842" spans="3:7" x14ac:dyDescent="0.25">
      <c r="C6842" s="26" t="s">
        <v>1428</v>
      </c>
      <c r="D6842" s="27">
        <v>1547</v>
      </c>
      <c r="E6842" s="24"/>
      <c r="F6842" s="24"/>
      <c r="G6842" s="27" t="s">
        <v>36</v>
      </c>
    </row>
    <row r="6843" spans="3:7" x14ac:dyDescent="0.25">
      <c r="C6843" s="26" t="s">
        <v>1427</v>
      </c>
      <c r="D6843" s="27">
        <v>2416</v>
      </c>
      <c r="E6843" s="24"/>
      <c r="F6843" s="24"/>
      <c r="G6843" s="27" t="s">
        <v>34</v>
      </c>
    </row>
    <row r="6844" spans="3:7" x14ac:dyDescent="0.25">
      <c r="C6844" s="26" t="s">
        <v>1426</v>
      </c>
      <c r="D6844" s="27">
        <v>3078</v>
      </c>
      <c r="E6844" s="24"/>
      <c r="F6844" s="24"/>
      <c r="G6844" s="27" t="s">
        <v>37</v>
      </c>
    </row>
    <row r="6845" spans="3:7" x14ac:dyDescent="0.25">
      <c r="C6845" s="26" t="s">
        <v>1425</v>
      </c>
      <c r="D6845" s="27">
        <v>2976</v>
      </c>
      <c r="E6845" s="24"/>
      <c r="F6845" s="24"/>
      <c r="G6845" s="27" t="s">
        <v>34</v>
      </c>
    </row>
    <row r="6846" spans="3:7" x14ac:dyDescent="0.25">
      <c r="C6846" s="26" t="s">
        <v>1424</v>
      </c>
      <c r="D6846" s="27">
        <v>1553</v>
      </c>
      <c r="E6846" s="24"/>
      <c r="F6846" s="24"/>
      <c r="G6846" s="27" t="s">
        <v>36</v>
      </c>
    </row>
    <row r="6847" spans="3:7" x14ac:dyDescent="0.25">
      <c r="C6847" s="26" t="s">
        <v>1423</v>
      </c>
      <c r="D6847" s="27">
        <v>1954</v>
      </c>
      <c r="E6847" s="24"/>
      <c r="F6847" s="24"/>
      <c r="G6847" s="27" t="s">
        <v>36</v>
      </c>
    </row>
    <row r="6848" spans="3:7" x14ac:dyDescent="0.25">
      <c r="C6848" s="26" t="s">
        <v>1422</v>
      </c>
      <c r="D6848" s="27">
        <v>2243</v>
      </c>
      <c r="E6848" s="24"/>
      <c r="F6848" s="24"/>
      <c r="G6848" s="27" t="s">
        <v>34</v>
      </c>
    </row>
    <row r="6849" spans="3:7" x14ac:dyDescent="0.25">
      <c r="C6849" s="26" t="s">
        <v>1421</v>
      </c>
      <c r="D6849" s="27">
        <v>2009</v>
      </c>
      <c r="E6849" s="24"/>
      <c r="F6849" s="24"/>
      <c r="G6849" s="27" t="s">
        <v>36</v>
      </c>
    </row>
    <row r="6850" spans="3:7" x14ac:dyDescent="0.25">
      <c r="C6850" s="26" t="s">
        <v>1420</v>
      </c>
      <c r="D6850" s="27">
        <v>2693</v>
      </c>
      <c r="E6850" s="24"/>
      <c r="F6850" s="24"/>
      <c r="G6850" s="27" t="s">
        <v>34</v>
      </c>
    </row>
    <row r="6851" spans="3:7" x14ac:dyDescent="0.25">
      <c r="C6851" s="26" t="s">
        <v>1419</v>
      </c>
      <c r="D6851" s="27">
        <v>2040</v>
      </c>
      <c r="E6851" s="24"/>
      <c r="F6851" s="24"/>
      <c r="G6851" s="27" t="s">
        <v>36</v>
      </c>
    </row>
    <row r="6852" spans="3:7" x14ac:dyDescent="0.25">
      <c r="C6852" s="26" t="s">
        <v>1418</v>
      </c>
      <c r="D6852" s="27">
        <v>2356</v>
      </c>
      <c r="E6852" s="24"/>
      <c r="F6852" s="24"/>
      <c r="G6852" s="27" t="s">
        <v>34</v>
      </c>
    </row>
    <row r="6853" spans="3:7" x14ac:dyDescent="0.25">
      <c r="C6853" s="26" t="s">
        <v>1417</v>
      </c>
      <c r="D6853" s="27">
        <v>1622</v>
      </c>
      <c r="E6853" s="24"/>
      <c r="F6853" s="24"/>
      <c r="G6853" s="27" t="s">
        <v>36</v>
      </c>
    </row>
    <row r="6854" spans="3:7" x14ac:dyDescent="0.25">
      <c r="C6854" s="26" t="s">
        <v>1416</v>
      </c>
      <c r="D6854" s="27">
        <v>1426</v>
      </c>
      <c r="E6854" s="24"/>
      <c r="F6854" s="24"/>
      <c r="G6854" s="27" t="s">
        <v>36</v>
      </c>
    </row>
    <row r="6855" spans="3:7" x14ac:dyDescent="0.25">
      <c r="C6855" s="26" t="s">
        <v>1415</v>
      </c>
      <c r="D6855" s="27">
        <v>2828</v>
      </c>
      <c r="E6855" s="24"/>
      <c r="F6855" s="24"/>
      <c r="G6855" s="27" t="s">
        <v>34</v>
      </c>
    </row>
    <row r="6856" spans="3:7" x14ac:dyDescent="0.25">
      <c r="C6856" s="26" t="s">
        <v>1414</v>
      </c>
      <c r="D6856" s="27">
        <v>2684</v>
      </c>
      <c r="E6856" s="24"/>
      <c r="F6856" s="24"/>
      <c r="G6856" s="27" t="s">
        <v>34</v>
      </c>
    </row>
    <row r="6857" spans="3:7" x14ac:dyDescent="0.25">
      <c r="C6857" s="26" t="s">
        <v>1413</v>
      </c>
      <c r="D6857" s="27">
        <v>982</v>
      </c>
      <c r="E6857" s="24"/>
      <c r="F6857" s="24"/>
      <c r="G6857" s="27" t="s">
        <v>35</v>
      </c>
    </row>
    <row r="6858" spans="3:7" x14ac:dyDescent="0.25">
      <c r="C6858" s="26" t="s">
        <v>1412</v>
      </c>
      <c r="D6858" s="27">
        <v>3314</v>
      </c>
      <c r="E6858" s="24"/>
      <c r="F6858" s="24"/>
      <c r="G6858" s="27" t="s">
        <v>37</v>
      </c>
    </row>
    <row r="6859" spans="3:7" x14ac:dyDescent="0.25">
      <c r="C6859" s="26" t="s">
        <v>1411</v>
      </c>
      <c r="D6859" s="27">
        <v>1694</v>
      </c>
      <c r="E6859" s="24"/>
      <c r="F6859" s="24"/>
      <c r="G6859" s="27" t="s">
        <v>36</v>
      </c>
    </row>
    <row r="6860" spans="3:7" x14ac:dyDescent="0.25">
      <c r="C6860" s="26" t="s">
        <v>1410</v>
      </c>
      <c r="D6860" s="27">
        <v>1693</v>
      </c>
      <c r="E6860" s="24"/>
      <c r="F6860" s="24"/>
      <c r="G6860" s="27" t="s">
        <v>36</v>
      </c>
    </row>
    <row r="6861" spans="3:7" x14ac:dyDescent="0.25">
      <c r="C6861" s="26" t="s">
        <v>1409</v>
      </c>
      <c r="D6861" s="27">
        <v>2213</v>
      </c>
      <c r="E6861" s="24"/>
      <c r="F6861" s="24"/>
      <c r="G6861" s="27" t="s">
        <v>34</v>
      </c>
    </row>
    <row r="6862" spans="3:7" x14ac:dyDescent="0.25">
      <c r="C6862" s="26" t="s">
        <v>1408</v>
      </c>
      <c r="D6862" s="27">
        <v>1623</v>
      </c>
      <c r="E6862" s="24"/>
      <c r="F6862" s="24"/>
      <c r="G6862" s="27" t="s">
        <v>36</v>
      </c>
    </row>
    <row r="6863" spans="3:7" x14ac:dyDescent="0.25">
      <c r="C6863" s="26" t="s">
        <v>1407</v>
      </c>
      <c r="D6863" s="27">
        <v>2513</v>
      </c>
      <c r="E6863" s="24"/>
      <c r="F6863" s="24"/>
      <c r="G6863" s="27" t="s">
        <v>34</v>
      </c>
    </row>
    <row r="6864" spans="3:7" x14ac:dyDescent="0.25">
      <c r="C6864" s="26" t="s">
        <v>1406</v>
      </c>
      <c r="D6864" s="27">
        <v>1109</v>
      </c>
      <c r="E6864" s="24"/>
      <c r="F6864" s="24"/>
      <c r="G6864" s="27" t="s">
        <v>35</v>
      </c>
    </row>
    <row r="6865" spans="3:7" x14ac:dyDescent="0.25">
      <c r="C6865" s="26" t="s">
        <v>1405</v>
      </c>
      <c r="D6865" s="27">
        <v>2388</v>
      </c>
      <c r="E6865" s="24"/>
      <c r="F6865" s="24"/>
      <c r="G6865" s="27" t="s">
        <v>34</v>
      </c>
    </row>
    <row r="6866" spans="3:7" x14ac:dyDescent="0.25">
      <c r="C6866" s="26" t="s">
        <v>1404</v>
      </c>
      <c r="D6866" s="27">
        <v>2397</v>
      </c>
      <c r="E6866" s="24"/>
      <c r="F6866" s="24"/>
      <c r="G6866" s="27" t="s">
        <v>34</v>
      </c>
    </row>
    <row r="6867" spans="3:7" x14ac:dyDescent="0.25">
      <c r="C6867" s="26" t="s">
        <v>1403</v>
      </c>
      <c r="D6867" s="27">
        <v>3260</v>
      </c>
      <c r="E6867" s="24"/>
      <c r="F6867" s="24"/>
      <c r="G6867" s="27" t="s">
        <v>37</v>
      </c>
    </row>
    <row r="6868" spans="3:7" x14ac:dyDescent="0.25">
      <c r="C6868" s="26" t="s">
        <v>1402</v>
      </c>
      <c r="D6868" s="27">
        <v>2010</v>
      </c>
      <c r="E6868" s="24"/>
      <c r="F6868" s="24"/>
      <c r="G6868" s="27" t="s">
        <v>36</v>
      </c>
    </row>
    <row r="6869" spans="3:7" x14ac:dyDescent="0.25">
      <c r="C6869" s="26" t="s">
        <v>1401</v>
      </c>
      <c r="D6869" s="27">
        <v>2740</v>
      </c>
      <c r="E6869" s="24"/>
      <c r="F6869" s="24"/>
      <c r="G6869" s="27" t="s">
        <v>34</v>
      </c>
    </row>
    <row r="6870" spans="3:7" x14ac:dyDescent="0.25">
      <c r="C6870" s="26" t="s">
        <v>1400</v>
      </c>
      <c r="D6870" s="27">
        <v>2567</v>
      </c>
      <c r="E6870" s="24"/>
      <c r="F6870" s="24"/>
      <c r="G6870" s="27" t="s">
        <v>34</v>
      </c>
    </row>
    <row r="6871" spans="3:7" x14ac:dyDescent="0.25">
      <c r="C6871" s="26" t="s">
        <v>1399</v>
      </c>
      <c r="D6871" s="27">
        <v>1294</v>
      </c>
      <c r="E6871" s="24"/>
      <c r="F6871" s="24"/>
      <c r="G6871" s="27" t="s">
        <v>35</v>
      </c>
    </row>
    <row r="6872" spans="3:7" x14ac:dyDescent="0.25">
      <c r="C6872" s="26" t="s">
        <v>1398</v>
      </c>
      <c r="D6872" s="27">
        <v>1147</v>
      </c>
      <c r="E6872" s="24"/>
      <c r="F6872" s="24"/>
      <c r="G6872" s="27" t="s">
        <v>35</v>
      </c>
    </row>
    <row r="6873" spans="3:7" x14ac:dyDescent="0.25">
      <c r="C6873" s="26" t="s">
        <v>1397</v>
      </c>
      <c r="D6873" s="27">
        <v>1887</v>
      </c>
      <c r="E6873" s="24"/>
      <c r="F6873" s="24"/>
      <c r="G6873" s="27" t="s">
        <v>36</v>
      </c>
    </row>
    <row r="6874" spans="3:7" x14ac:dyDescent="0.25">
      <c r="C6874" s="26" t="s">
        <v>1396</v>
      </c>
      <c r="D6874" s="27">
        <v>2566</v>
      </c>
      <c r="E6874" s="24"/>
      <c r="F6874" s="24"/>
      <c r="G6874" s="27" t="s">
        <v>34</v>
      </c>
    </row>
    <row r="6875" spans="3:7" x14ac:dyDescent="0.25">
      <c r="C6875" s="26" t="s">
        <v>1395</v>
      </c>
      <c r="D6875" s="27">
        <v>2241</v>
      </c>
      <c r="E6875" s="24"/>
      <c r="F6875" s="24"/>
      <c r="G6875" s="27" t="s">
        <v>34</v>
      </c>
    </row>
    <row r="6876" spans="3:7" x14ac:dyDescent="0.25">
      <c r="C6876" s="26" t="s">
        <v>1394</v>
      </c>
      <c r="D6876" s="27">
        <v>2309</v>
      </c>
      <c r="E6876" s="24"/>
      <c r="F6876" s="24"/>
      <c r="G6876" s="27" t="s">
        <v>34</v>
      </c>
    </row>
    <row r="6877" spans="3:7" x14ac:dyDescent="0.25">
      <c r="C6877" s="26" t="s">
        <v>1393</v>
      </c>
      <c r="D6877" s="27">
        <v>2123</v>
      </c>
      <c r="E6877" s="24"/>
      <c r="F6877" s="24"/>
      <c r="G6877" s="27" t="s">
        <v>34</v>
      </c>
    </row>
    <row r="6878" spans="3:7" x14ac:dyDescent="0.25">
      <c r="C6878" s="26" t="s">
        <v>1392</v>
      </c>
      <c r="D6878" s="27">
        <v>1355</v>
      </c>
      <c r="E6878" s="24"/>
      <c r="F6878" s="24"/>
      <c r="G6878" s="27" t="s">
        <v>35</v>
      </c>
    </row>
    <row r="6879" spans="3:7" x14ac:dyDescent="0.25">
      <c r="C6879" s="26" t="s">
        <v>1391</v>
      </c>
      <c r="D6879" s="27">
        <v>1851</v>
      </c>
      <c r="E6879" s="24"/>
      <c r="F6879" s="24"/>
      <c r="G6879" s="27" t="s">
        <v>36</v>
      </c>
    </row>
    <row r="6880" spans="3:7" x14ac:dyDescent="0.25">
      <c r="C6880" s="26" t="s">
        <v>1390</v>
      </c>
      <c r="D6880" s="27">
        <v>2755</v>
      </c>
      <c r="E6880" s="24"/>
      <c r="F6880" s="24"/>
      <c r="G6880" s="27" t="s">
        <v>34</v>
      </c>
    </row>
    <row r="6881" spans="3:7" x14ac:dyDescent="0.25">
      <c r="C6881" s="26" t="s">
        <v>1389</v>
      </c>
      <c r="D6881" s="27">
        <v>2472</v>
      </c>
      <c r="E6881" s="24"/>
      <c r="F6881" s="24"/>
      <c r="G6881" s="27" t="s">
        <v>34</v>
      </c>
    </row>
    <row r="6882" spans="3:7" x14ac:dyDescent="0.25">
      <c r="C6882" s="26" t="s">
        <v>1388</v>
      </c>
      <c r="D6882" s="27">
        <v>1761</v>
      </c>
      <c r="E6882" s="24"/>
      <c r="F6882" s="24"/>
      <c r="G6882" s="27" t="s">
        <v>36</v>
      </c>
    </row>
    <row r="6883" spans="3:7" x14ac:dyDescent="0.25">
      <c r="C6883" s="26" t="s">
        <v>1387</v>
      </c>
      <c r="D6883" s="27">
        <v>2533</v>
      </c>
      <c r="E6883" s="24"/>
      <c r="F6883" s="24"/>
      <c r="G6883" s="27" t="s">
        <v>34</v>
      </c>
    </row>
    <row r="6884" spans="3:7" x14ac:dyDescent="0.25">
      <c r="C6884" s="26" t="s">
        <v>1386</v>
      </c>
      <c r="D6884" s="27">
        <v>4718</v>
      </c>
      <c r="E6884" s="24"/>
      <c r="F6884" s="24"/>
      <c r="G6884" s="27" t="s">
        <v>37</v>
      </c>
    </row>
    <row r="6885" spans="3:7" x14ac:dyDescent="0.25">
      <c r="C6885" s="26" t="s">
        <v>1385</v>
      </c>
      <c r="D6885" s="27">
        <v>2661</v>
      </c>
      <c r="E6885" s="24"/>
      <c r="F6885" s="24"/>
      <c r="G6885" s="27" t="s">
        <v>34</v>
      </c>
    </row>
    <row r="6886" spans="3:7" x14ac:dyDescent="0.25">
      <c r="C6886" s="26" t="s">
        <v>1384</v>
      </c>
      <c r="D6886" s="27">
        <v>2620</v>
      </c>
      <c r="E6886" s="24"/>
      <c r="F6886" s="24"/>
      <c r="G6886" s="27" t="s">
        <v>34</v>
      </c>
    </row>
    <row r="6887" spans="3:7" x14ac:dyDescent="0.25">
      <c r="C6887" s="26" t="s">
        <v>1383</v>
      </c>
      <c r="D6887" s="27">
        <v>1701</v>
      </c>
      <c r="E6887" s="24"/>
      <c r="F6887" s="24"/>
      <c r="G6887" s="27" t="s">
        <v>36</v>
      </c>
    </row>
    <row r="6888" spans="3:7" x14ac:dyDescent="0.25">
      <c r="C6888" s="26" t="s">
        <v>1382</v>
      </c>
      <c r="D6888" s="27">
        <v>2389</v>
      </c>
      <c r="E6888" s="24"/>
      <c r="F6888" s="24"/>
      <c r="G6888" s="27" t="s">
        <v>34</v>
      </c>
    </row>
    <row r="6889" spans="3:7" x14ac:dyDescent="0.25">
      <c r="C6889" s="26" t="s">
        <v>1381</v>
      </c>
      <c r="D6889" s="27">
        <v>1772</v>
      </c>
      <c r="E6889" s="24"/>
      <c r="F6889" s="24"/>
      <c r="G6889" s="27" t="s">
        <v>36</v>
      </c>
    </row>
    <row r="6890" spans="3:7" x14ac:dyDescent="0.25">
      <c r="C6890" s="26" t="s">
        <v>1380</v>
      </c>
      <c r="D6890" s="27">
        <v>2404</v>
      </c>
      <c r="E6890" s="24"/>
      <c r="F6890" s="24"/>
      <c r="G6890" s="27" t="s">
        <v>34</v>
      </c>
    </row>
    <row r="6891" spans="3:7" x14ac:dyDescent="0.25">
      <c r="C6891" s="26" t="s">
        <v>1379</v>
      </c>
      <c r="D6891" s="27">
        <v>3419</v>
      </c>
      <c r="E6891" s="24"/>
      <c r="F6891" s="24"/>
      <c r="G6891" s="27" t="s">
        <v>37</v>
      </c>
    </row>
    <row r="6892" spans="3:7" x14ac:dyDescent="0.25">
      <c r="C6892" s="26" t="s">
        <v>1378</v>
      </c>
      <c r="D6892" s="27">
        <v>1416</v>
      </c>
      <c r="E6892" s="24"/>
      <c r="F6892" s="24"/>
      <c r="G6892" s="27" t="s">
        <v>36</v>
      </c>
    </row>
    <row r="6893" spans="3:7" x14ac:dyDescent="0.25">
      <c r="C6893" s="26" t="s">
        <v>1377</v>
      </c>
      <c r="D6893" s="27">
        <v>5165</v>
      </c>
      <c r="E6893" s="24"/>
      <c r="F6893" s="24"/>
      <c r="G6893" s="27" t="s">
        <v>37</v>
      </c>
    </row>
    <row r="6894" spans="3:7" x14ac:dyDescent="0.25">
      <c r="C6894" s="26" t="s">
        <v>1376</v>
      </c>
      <c r="D6894" s="27">
        <v>987</v>
      </c>
      <c r="E6894" s="24"/>
      <c r="F6894" s="24"/>
      <c r="G6894" s="27" t="s">
        <v>35</v>
      </c>
    </row>
    <row r="6895" spans="3:7" x14ac:dyDescent="0.25">
      <c r="C6895" s="26" t="s">
        <v>1375</v>
      </c>
      <c r="D6895" s="27">
        <v>2404</v>
      </c>
      <c r="E6895" s="24"/>
      <c r="F6895" s="24"/>
      <c r="G6895" s="27" t="s">
        <v>34</v>
      </c>
    </row>
    <row r="6896" spans="3:7" x14ac:dyDescent="0.25">
      <c r="C6896" s="26" t="s">
        <v>1374</v>
      </c>
      <c r="D6896" s="27">
        <v>2477</v>
      </c>
      <c r="E6896" s="24"/>
      <c r="F6896" s="24"/>
      <c r="G6896" s="27" t="s">
        <v>34</v>
      </c>
    </row>
    <row r="6897" spans="3:7" x14ac:dyDescent="0.25">
      <c r="C6897" s="26" t="s">
        <v>1373</v>
      </c>
      <c r="D6897" s="27">
        <v>2711</v>
      </c>
      <c r="E6897" s="24"/>
      <c r="F6897" s="24"/>
      <c r="G6897" s="27" t="s">
        <v>34</v>
      </c>
    </row>
    <row r="6898" spans="3:7" x14ac:dyDescent="0.25">
      <c r="C6898" s="26" t="s">
        <v>1372</v>
      </c>
      <c r="D6898" s="27">
        <v>2549</v>
      </c>
      <c r="E6898" s="24"/>
      <c r="F6898" s="24"/>
      <c r="G6898" s="27" t="s">
        <v>34</v>
      </c>
    </row>
    <row r="6899" spans="3:7" x14ac:dyDescent="0.25">
      <c r="C6899" s="26" t="s">
        <v>1371</v>
      </c>
      <c r="D6899" s="27">
        <v>2744</v>
      </c>
      <c r="E6899" s="24"/>
      <c r="F6899" s="24"/>
      <c r="G6899" s="27" t="s">
        <v>34</v>
      </c>
    </row>
    <row r="6900" spans="3:7" x14ac:dyDescent="0.25">
      <c r="C6900" s="26" t="s">
        <v>1370</v>
      </c>
      <c r="D6900" s="27">
        <v>1038</v>
      </c>
      <c r="E6900" s="24"/>
      <c r="F6900" s="24"/>
      <c r="G6900" s="27" t="s">
        <v>35</v>
      </c>
    </row>
    <row r="6901" spans="3:7" x14ac:dyDescent="0.25">
      <c r="C6901" s="26" t="s">
        <v>1369</v>
      </c>
      <c r="D6901" s="27">
        <v>2664</v>
      </c>
      <c r="E6901" s="24"/>
      <c r="F6901" s="24"/>
      <c r="G6901" s="27" t="s">
        <v>34</v>
      </c>
    </row>
    <row r="6902" spans="3:7" x14ac:dyDescent="0.25">
      <c r="C6902" s="26" t="s">
        <v>1368</v>
      </c>
      <c r="D6902" s="27">
        <v>2781</v>
      </c>
      <c r="E6902" s="24"/>
      <c r="F6902" s="24"/>
      <c r="G6902" s="27" t="s">
        <v>34</v>
      </c>
    </row>
    <row r="6903" spans="3:7" x14ac:dyDescent="0.25">
      <c r="C6903" s="26" t="s">
        <v>1367</v>
      </c>
      <c r="D6903" s="27">
        <v>1219</v>
      </c>
      <c r="E6903" s="24"/>
      <c r="F6903" s="24"/>
      <c r="G6903" s="27" t="s">
        <v>35</v>
      </c>
    </row>
    <row r="6904" spans="3:7" x14ac:dyDescent="0.25">
      <c r="C6904" s="26" t="s">
        <v>1366</v>
      </c>
      <c r="D6904" s="27">
        <v>1237</v>
      </c>
      <c r="E6904" s="24"/>
      <c r="F6904" s="24"/>
      <c r="G6904" s="27" t="s">
        <v>35</v>
      </c>
    </row>
    <row r="6905" spans="3:7" x14ac:dyDescent="0.25">
      <c r="C6905" s="26" t="s">
        <v>1365</v>
      </c>
      <c r="D6905" s="27">
        <v>2182</v>
      </c>
      <c r="E6905" s="24"/>
      <c r="F6905" s="24"/>
      <c r="G6905" s="27" t="s">
        <v>34</v>
      </c>
    </row>
    <row r="6906" spans="3:7" x14ac:dyDescent="0.25">
      <c r="C6906" s="26" t="s">
        <v>1364</v>
      </c>
      <c r="D6906" s="27">
        <v>2055</v>
      </c>
      <c r="E6906" s="24"/>
      <c r="F6906" s="24"/>
      <c r="G6906" s="27" t="s">
        <v>36</v>
      </c>
    </row>
    <row r="6907" spans="3:7" x14ac:dyDescent="0.25">
      <c r="C6907" s="26" t="s">
        <v>1363</v>
      </c>
      <c r="D6907" s="27">
        <v>2467</v>
      </c>
      <c r="E6907" s="24"/>
      <c r="F6907" s="24"/>
      <c r="G6907" s="27" t="s">
        <v>34</v>
      </c>
    </row>
    <row r="6908" spans="3:7" x14ac:dyDescent="0.25">
      <c r="C6908" s="26" t="s">
        <v>1362</v>
      </c>
      <c r="D6908" s="27">
        <v>2589</v>
      </c>
      <c r="E6908" s="24"/>
      <c r="F6908" s="24"/>
      <c r="G6908" s="27" t="s">
        <v>34</v>
      </c>
    </row>
    <row r="6909" spans="3:7" x14ac:dyDescent="0.25">
      <c r="C6909" s="26" t="s">
        <v>1361</v>
      </c>
      <c r="D6909" s="27">
        <v>1661</v>
      </c>
      <c r="E6909" s="24"/>
      <c r="F6909" s="24"/>
      <c r="G6909" s="27" t="s">
        <v>36</v>
      </c>
    </row>
    <row r="6910" spans="3:7" x14ac:dyDescent="0.25">
      <c r="C6910" s="26" t="s">
        <v>1360</v>
      </c>
      <c r="D6910" s="27">
        <v>3974</v>
      </c>
      <c r="E6910" s="24"/>
      <c r="F6910" s="24"/>
      <c r="G6910" s="27" t="s">
        <v>37</v>
      </c>
    </row>
    <row r="6911" spans="3:7" x14ac:dyDescent="0.25">
      <c r="C6911" s="26" t="s">
        <v>1359</v>
      </c>
      <c r="D6911" s="27">
        <v>2866</v>
      </c>
      <c r="E6911" s="24"/>
      <c r="F6911" s="24"/>
      <c r="G6911" s="27" t="s">
        <v>34</v>
      </c>
    </row>
    <row r="6912" spans="3:7" x14ac:dyDescent="0.25">
      <c r="C6912" s="26" t="s">
        <v>1358</v>
      </c>
      <c r="D6912" s="27">
        <v>1962</v>
      </c>
      <c r="E6912" s="24"/>
      <c r="F6912" s="24"/>
      <c r="G6912" s="27" t="s">
        <v>36</v>
      </c>
    </row>
    <row r="6913" spans="3:7" x14ac:dyDescent="0.25">
      <c r="C6913" s="26" t="s">
        <v>1357</v>
      </c>
      <c r="D6913" s="27">
        <v>1058</v>
      </c>
      <c r="E6913" s="24"/>
      <c r="F6913" s="24"/>
      <c r="G6913" s="27" t="s">
        <v>35</v>
      </c>
    </row>
    <row r="6914" spans="3:7" x14ac:dyDescent="0.25">
      <c r="C6914" s="26" t="s">
        <v>1356</v>
      </c>
      <c r="D6914" s="27">
        <v>1026</v>
      </c>
      <c r="E6914" s="24"/>
      <c r="F6914" s="24"/>
      <c r="G6914" s="27" t="s">
        <v>35</v>
      </c>
    </row>
    <row r="6915" spans="3:7" x14ac:dyDescent="0.25">
      <c r="C6915" s="26" t="s">
        <v>1355</v>
      </c>
      <c r="D6915" s="27">
        <v>1298</v>
      </c>
      <c r="E6915" s="24"/>
      <c r="F6915" s="24"/>
      <c r="G6915" s="27" t="s">
        <v>35</v>
      </c>
    </row>
    <row r="6916" spans="3:7" x14ac:dyDescent="0.25">
      <c r="C6916" s="26" t="s">
        <v>1354</v>
      </c>
      <c r="D6916" s="27">
        <v>1059</v>
      </c>
      <c r="E6916" s="24"/>
      <c r="F6916" s="24">
        <v>-2</v>
      </c>
      <c r="G6916" s="27" t="s">
        <v>35</v>
      </c>
    </row>
    <row r="6917" spans="3:7" x14ac:dyDescent="0.25">
      <c r="C6917" s="26" t="s">
        <v>1353</v>
      </c>
      <c r="D6917" s="27">
        <v>2058</v>
      </c>
      <c r="E6917" s="24"/>
      <c r="F6917" s="24"/>
      <c r="G6917" s="27" t="s">
        <v>36</v>
      </c>
    </row>
    <row r="6918" spans="3:7" x14ac:dyDescent="0.25">
      <c r="C6918" s="26" t="s">
        <v>1352</v>
      </c>
      <c r="D6918" s="27">
        <v>761</v>
      </c>
      <c r="E6918" s="24"/>
      <c r="F6918" s="24"/>
      <c r="G6918" s="27" t="s">
        <v>38</v>
      </c>
    </row>
    <row r="6919" spans="3:7" x14ac:dyDescent="0.25">
      <c r="C6919" s="26" t="s">
        <v>1351</v>
      </c>
      <c r="D6919" s="27">
        <v>1207</v>
      </c>
      <c r="E6919" s="24"/>
      <c r="F6919" s="24"/>
      <c r="G6919" s="27" t="s">
        <v>35</v>
      </c>
    </row>
    <row r="6920" spans="3:7" x14ac:dyDescent="0.25">
      <c r="C6920" s="26" t="s">
        <v>1350</v>
      </c>
      <c r="D6920" s="27">
        <v>770</v>
      </c>
      <c r="E6920" s="24"/>
      <c r="F6920" s="24"/>
      <c r="G6920" s="27" t="s">
        <v>38</v>
      </c>
    </row>
    <row r="6921" spans="3:7" x14ac:dyDescent="0.25">
      <c r="C6921" s="26" t="s">
        <v>1349</v>
      </c>
      <c r="D6921" s="27">
        <v>1943</v>
      </c>
      <c r="E6921" s="24"/>
      <c r="F6921" s="24"/>
      <c r="G6921" s="27" t="s">
        <v>36</v>
      </c>
    </row>
    <row r="6922" spans="3:7" x14ac:dyDescent="0.25">
      <c r="C6922" s="26" t="s">
        <v>1348</v>
      </c>
      <c r="D6922" s="27">
        <v>2287</v>
      </c>
      <c r="E6922" s="24"/>
      <c r="F6922" s="24"/>
      <c r="G6922" s="27" t="s">
        <v>34</v>
      </c>
    </row>
    <row r="6923" spans="3:7" x14ac:dyDescent="0.25">
      <c r="C6923" s="26" t="s">
        <v>1347</v>
      </c>
      <c r="D6923" s="27">
        <v>1754</v>
      </c>
      <c r="E6923" s="24"/>
      <c r="F6923" s="24"/>
      <c r="G6923" s="27" t="s">
        <v>36</v>
      </c>
    </row>
    <row r="6924" spans="3:7" x14ac:dyDescent="0.25">
      <c r="C6924" s="26" t="s">
        <v>1346</v>
      </c>
      <c r="D6924" s="27">
        <v>3435</v>
      </c>
      <c r="E6924" s="24"/>
      <c r="F6924" s="24"/>
      <c r="G6924" s="27" t="s">
        <v>37</v>
      </c>
    </row>
    <row r="6925" spans="3:7" x14ac:dyDescent="0.25">
      <c r="C6925" s="26" t="s">
        <v>1345</v>
      </c>
      <c r="D6925" s="27">
        <v>1507</v>
      </c>
      <c r="E6925" s="24"/>
      <c r="F6925" s="24"/>
      <c r="G6925" s="27" t="s">
        <v>36</v>
      </c>
    </row>
    <row r="6926" spans="3:7" x14ac:dyDescent="0.25">
      <c r="C6926" s="26" t="s">
        <v>1344</v>
      </c>
      <c r="D6926" s="27">
        <v>2367</v>
      </c>
      <c r="E6926" s="24"/>
      <c r="F6926" s="24"/>
      <c r="G6926" s="27" t="s">
        <v>34</v>
      </c>
    </row>
    <row r="6927" spans="3:7" x14ac:dyDescent="0.25">
      <c r="C6927" s="26" t="s">
        <v>1343</v>
      </c>
      <c r="D6927" s="27">
        <v>1835</v>
      </c>
      <c r="E6927" s="24"/>
      <c r="F6927" s="24"/>
      <c r="G6927" s="27" t="s">
        <v>36</v>
      </c>
    </row>
    <row r="6928" spans="3:7" x14ac:dyDescent="0.25">
      <c r="C6928" s="26" t="s">
        <v>1342</v>
      </c>
      <c r="D6928" s="27">
        <v>1030</v>
      </c>
      <c r="E6928" s="24"/>
      <c r="F6928" s="24"/>
      <c r="G6928" s="27" t="s">
        <v>35</v>
      </c>
    </row>
    <row r="6929" spans="3:7" x14ac:dyDescent="0.25">
      <c r="C6929" s="26" t="s">
        <v>1341</v>
      </c>
      <c r="D6929" s="27">
        <v>1632</v>
      </c>
      <c r="E6929" s="24"/>
      <c r="F6929" s="24"/>
      <c r="G6929" s="27" t="s">
        <v>36</v>
      </c>
    </row>
    <row r="6930" spans="3:7" x14ac:dyDescent="0.25">
      <c r="C6930" s="26" t="s">
        <v>1340</v>
      </c>
      <c r="D6930" s="27">
        <v>3194</v>
      </c>
      <c r="E6930" s="24"/>
      <c r="F6930" s="24"/>
      <c r="G6930" s="27" t="s">
        <v>37</v>
      </c>
    </row>
    <row r="6931" spans="3:7" x14ac:dyDescent="0.25">
      <c r="C6931" s="26" t="s">
        <v>1339</v>
      </c>
      <c r="D6931" s="27">
        <v>2554</v>
      </c>
      <c r="E6931" s="24"/>
      <c r="F6931" s="24"/>
      <c r="G6931" s="27" t="s">
        <v>34</v>
      </c>
    </row>
    <row r="6932" spans="3:7" x14ac:dyDescent="0.25">
      <c r="C6932" s="26" t="s">
        <v>1338</v>
      </c>
      <c r="D6932" s="27">
        <v>2629</v>
      </c>
      <c r="E6932" s="24"/>
      <c r="F6932" s="24"/>
      <c r="G6932" s="27" t="s">
        <v>34</v>
      </c>
    </row>
    <row r="6933" spans="3:7" x14ac:dyDescent="0.25">
      <c r="C6933" s="26" t="s">
        <v>1337</v>
      </c>
      <c r="D6933" s="27">
        <v>2619</v>
      </c>
      <c r="E6933" s="24"/>
      <c r="F6933" s="24"/>
      <c r="G6933" s="27" t="s">
        <v>34</v>
      </c>
    </row>
    <row r="6934" spans="3:7" x14ac:dyDescent="0.25">
      <c r="C6934" s="26" t="s">
        <v>1336</v>
      </c>
      <c r="D6934" s="27">
        <v>1278</v>
      </c>
      <c r="E6934" s="24"/>
      <c r="F6934" s="24"/>
      <c r="G6934" s="27" t="s">
        <v>35</v>
      </c>
    </row>
    <row r="6935" spans="3:7" x14ac:dyDescent="0.25">
      <c r="C6935" s="26" t="s">
        <v>1335</v>
      </c>
      <c r="D6935" s="27">
        <v>1154</v>
      </c>
      <c r="E6935" s="24"/>
      <c r="F6935" s="24"/>
      <c r="G6935" s="27" t="s">
        <v>35</v>
      </c>
    </row>
    <row r="6936" spans="3:7" x14ac:dyDescent="0.25">
      <c r="C6936" s="26" t="s">
        <v>1334</v>
      </c>
      <c r="D6936" s="27">
        <v>1069</v>
      </c>
      <c r="E6936" s="24"/>
      <c r="F6936" s="24"/>
      <c r="G6936" s="27" t="s">
        <v>35</v>
      </c>
    </row>
    <row r="6937" spans="3:7" x14ac:dyDescent="0.25">
      <c r="C6937" s="26" t="s">
        <v>1333</v>
      </c>
      <c r="D6937" s="27">
        <v>2662</v>
      </c>
      <c r="E6937" s="24"/>
      <c r="F6937" s="24"/>
      <c r="G6937" s="27" t="s">
        <v>34</v>
      </c>
    </row>
    <row r="6938" spans="3:7" x14ac:dyDescent="0.25">
      <c r="C6938" s="26" t="s">
        <v>1332</v>
      </c>
      <c r="D6938" s="27">
        <v>1501</v>
      </c>
      <c r="E6938" s="24"/>
      <c r="F6938" s="24"/>
      <c r="G6938" s="27" t="s">
        <v>36</v>
      </c>
    </row>
    <row r="6939" spans="3:7" x14ac:dyDescent="0.25">
      <c r="C6939" s="26" t="s">
        <v>1331</v>
      </c>
      <c r="D6939" s="27">
        <v>1071</v>
      </c>
      <c r="E6939" s="24"/>
      <c r="F6939" s="24"/>
      <c r="G6939" s="27" t="s">
        <v>35</v>
      </c>
    </row>
    <row r="6940" spans="3:7" x14ac:dyDescent="0.25">
      <c r="C6940" s="26" t="s">
        <v>1330</v>
      </c>
      <c r="D6940" s="27">
        <v>1965</v>
      </c>
      <c r="E6940" s="24"/>
      <c r="F6940" s="24"/>
      <c r="G6940" s="27" t="s">
        <v>36</v>
      </c>
    </row>
    <row r="6941" spans="3:7" x14ac:dyDescent="0.25">
      <c r="C6941" s="26" t="s">
        <v>1329</v>
      </c>
      <c r="D6941" s="27">
        <v>1580</v>
      </c>
      <c r="E6941" s="24"/>
      <c r="F6941" s="24"/>
      <c r="G6941" s="27" t="s">
        <v>36</v>
      </c>
    </row>
    <row r="6942" spans="3:7" x14ac:dyDescent="0.25">
      <c r="C6942" s="26" t="s">
        <v>1328</v>
      </c>
      <c r="D6942" s="27">
        <v>1303</v>
      </c>
      <c r="E6942" s="24"/>
      <c r="F6942" s="24">
        <v>5</v>
      </c>
      <c r="G6942" s="27" t="s">
        <v>35</v>
      </c>
    </row>
    <row r="6943" spans="3:7" x14ac:dyDescent="0.25">
      <c r="C6943" s="26" t="s">
        <v>1327</v>
      </c>
      <c r="D6943" s="27">
        <v>2758</v>
      </c>
      <c r="E6943" s="24"/>
      <c r="F6943" s="24"/>
      <c r="G6943" s="27" t="s">
        <v>34</v>
      </c>
    </row>
    <row r="6944" spans="3:7" x14ac:dyDescent="0.25">
      <c r="C6944" s="26" t="s">
        <v>1326</v>
      </c>
      <c r="D6944" s="27">
        <v>922</v>
      </c>
      <c r="E6944" s="24"/>
      <c r="F6944" s="24"/>
      <c r="G6944" s="27" t="s">
        <v>35</v>
      </c>
    </row>
    <row r="6945" spans="3:7" x14ac:dyDescent="0.25">
      <c r="C6945" s="26" t="s">
        <v>1325</v>
      </c>
      <c r="D6945" s="27">
        <v>1019</v>
      </c>
      <c r="E6945" s="24"/>
      <c r="F6945" s="24"/>
      <c r="G6945" s="27" t="s">
        <v>35</v>
      </c>
    </row>
    <row r="6946" spans="3:7" x14ac:dyDescent="0.25">
      <c r="C6946" s="26" t="s">
        <v>1324</v>
      </c>
      <c r="D6946" s="27">
        <v>1699</v>
      </c>
      <c r="E6946" s="24"/>
      <c r="F6946" s="24"/>
      <c r="G6946" s="27" t="s">
        <v>36</v>
      </c>
    </row>
    <row r="6947" spans="3:7" x14ac:dyDescent="0.25">
      <c r="C6947" s="26" t="s">
        <v>1323</v>
      </c>
      <c r="D6947" s="27">
        <v>799</v>
      </c>
      <c r="E6947" s="24"/>
      <c r="F6947" s="24"/>
      <c r="G6947" s="27" t="s">
        <v>38</v>
      </c>
    </row>
    <row r="6948" spans="3:7" x14ac:dyDescent="0.25">
      <c r="C6948" s="26" t="s">
        <v>1322</v>
      </c>
      <c r="D6948" s="27">
        <v>1550</v>
      </c>
      <c r="E6948" s="24"/>
      <c r="F6948" s="24"/>
      <c r="G6948" s="27" t="s">
        <v>36</v>
      </c>
    </row>
    <row r="6949" spans="3:7" x14ac:dyDescent="0.25">
      <c r="C6949" s="26" t="s">
        <v>1321</v>
      </c>
      <c r="D6949" s="27">
        <v>1162</v>
      </c>
      <c r="E6949" s="24"/>
      <c r="F6949" s="24"/>
      <c r="G6949" s="27" t="s">
        <v>35</v>
      </c>
    </row>
    <row r="6950" spans="3:7" x14ac:dyDescent="0.25">
      <c r="C6950" s="26" t="s">
        <v>1320</v>
      </c>
      <c r="D6950" s="27">
        <v>2229</v>
      </c>
      <c r="E6950" s="24"/>
      <c r="F6950" s="24"/>
      <c r="G6950" s="27" t="s">
        <v>34</v>
      </c>
    </row>
    <row r="6951" spans="3:7" x14ac:dyDescent="0.25">
      <c r="C6951" s="26" t="s">
        <v>1319</v>
      </c>
      <c r="D6951" s="27">
        <v>1860</v>
      </c>
      <c r="E6951" s="24"/>
      <c r="F6951" s="24"/>
      <c r="G6951" s="27" t="s">
        <v>36</v>
      </c>
    </row>
    <row r="6952" spans="3:7" x14ac:dyDescent="0.25">
      <c r="C6952" s="26" t="s">
        <v>1318</v>
      </c>
      <c r="D6952" s="27">
        <v>2457</v>
      </c>
      <c r="E6952" s="24"/>
      <c r="F6952" s="24"/>
      <c r="G6952" s="27" t="s">
        <v>34</v>
      </c>
    </row>
    <row r="6953" spans="3:7" x14ac:dyDescent="0.25">
      <c r="C6953" s="26" t="s">
        <v>1317</v>
      </c>
      <c r="D6953" s="27">
        <v>3584</v>
      </c>
      <c r="E6953" s="24"/>
      <c r="F6953" s="24"/>
      <c r="G6953" s="27" t="s">
        <v>37</v>
      </c>
    </row>
    <row r="6954" spans="3:7" x14ac:dyDescent="0.25">
      <c r="C6954" s="26" t="s">
        <v>1316</v>
      </c>
      <c r="D6954" s="27">
        <v>2719</v>
      </c>
      <c r="E6954" s="24"/>
      <c r="F6954" s="24"/>
      <c r="G6954" s="27" t="s">
        <v>34</v>
      </c>
    </row>
    <row r="6955" spans="3:7" x14ac:dyDescent="0.25">
      <c r="C6955" s="26" t="s">
        <v>1315</v>
      </c>
      <c r="D6955" s="27">
        <v>2498</v>
      </c>
      <c r="E6955" s="24"/>
      <c r="F6955" s="24"/>
      <c r="G6955" s="27" t="s">
        <v>34</v>
      </c>
    </row>
    <row r="6956" spans="3:7" x14ac:dyDescent="0.25">
      <c r="C6956" s="26" t="s">
        <v>1314</v>
      </c>
      <c r="D6956" s="27">
        <v>1642</v>
      </c>
      <c r="E6956" s="24"/>
      <c r="F6956" s="24"/>
      <c r="G6956" s="27" t="s">
        <v>36</v>
      </c>
    </row>
    <row r="6957" spans="3:7" x14ac:dyDescent="0.25">
      <c r="C6957" s="26" t="s">
        <v>1313</v>
      </c>
      <c r="D6957" s="27">
        <v>2601</v>
      </c>
      <c r="E6957" s="24"/>
      <c r="F6957" s="24"/>
      <c r="G6957" s="27" t="s">
        <v>34</v>
      </c>
    </row>
    <row r="6958" spans="3:7" x14ac:dyDescent="0.25">
      <c r="C6958" s="26" t="s">
        <v>1312</v>
      </c>
      <c r="D6958" s="27">
        <v>2453</v>
      </c>
      <c r="E6958" s="24"/>
      <c r="F6958" s="24"/>
      <c r="G6958" s="27" t="s">
        <v>34</v>
      </c>
    </row>
    <row r="6959" spans="3:7" x14ac:dyDescent="0.25">
      <c r="C6959" s="26" t="s">
        <v>1311</v>
      </c>
      <c r="D6959" s="27">
        <v>3788</v>
      </c>
      <c r="E6959" s="24"/>
      <c r="F6959" s="24"/>
      <c r="G6959" s="27" t="s">
        <v>37</v>
      </c>
    </row>
    <row r="6960" spans="3:7" x14ac:dyDescent="0.25">
      <c r="C6960" s="26" t="s">
        <v>1310</v>
      </c>
      <c r="D6960" s="27">
        <v>3927</v>
      </c>
      <c r="E6960" s="24"/>
      <c r="F6960" s="24"/>
      <c r="G6960" s="27" t="s">
        <v>37</v>
      </c>
    </row>
    <row r="6961" spans="3:7" x14ac:dyDescent="0.25">
      <c r="C6961" s="26" t="s">
        <v>1309</v>
      </c>
      <c r="D6961" s="27">
        <v>2583</v>
      </c>
      <c r="E6961" s="24"/>
      <c r="F6961" s="24"/>
      <c r="G6961" s="27" t="s">
        <v>34</v>
      </c>
    </row>
    <row r="6962" spans="3:7" x14ac:dyDescent="0.25">
      <c r="C6962" s="26" t="s">
        <v>1308</v>
      </c>
      <c r="D6962" s="27">
        <v>2362</v>
      </c>
      <c r="E6962" s="24"/>
      <c r="F6962" s="24"/>
      <c r="G6962" s="27" t="s">
        <v>34</v>
      </c>
    </row>
    <row r="6963" spans="3:7" x14ac:dyDescent="0.25">
      <c r="C6963" s="26" t="s">
        <v>1307</v>
      </c>
      <c r="D6963" s="27">
        <v>3263</v>
      </c>
      <c r="E6963" s="24"/>
      <c r="F6963" s="24"/>
      <c r="G6963" s="27" t="s">
        <v>37</v>
      </c>
    </row>
    <row r="6964" spans="3:7" x14ac:dyDescent="0.25">
      <c r="C6964" s="26" t="s">
        <v>1306</v>
      </c>
      <c r="D6964" s="27">
        <v>1297</v>
      </c>
      <c r="E6964" s="24"/>
      <c r="F6964" s="24"/>
      <c r="G6964" s="27" t="s">
        <v>35</v>
      </c>
    </row>
    <row r="6965" spans="3:7" x14ac:dyDescent="0.25">
      <c r="C6965" s="26" t="s">
        <v>1305</v>
      </c>
      <c r="D6965" s="27">
        <v>2642</v>
      </c>
      <c r="E6965" s="24"/>
      <c r="F6965" s="24"/>
      <c r="G6965" s="27" t="s">
        <v>34</v>
      </c>
    </row>
    <row r="6966" spans="3:7" x14ac:dyDescent="0.25">
      <c r="C6966" s="26" t="s">
        <v>1304</v>
      </c>
      <c r="D6966" s="27">
        <v>1225</v>
      </c>
      <c r="E6966" s="24"/>
      <c r="F6966" s="24"/>
      <c r="G6966" s="27" t="s">
        <v>35</v>
      </c>
    </row>
    <row r="6967" spans="3:7" x14ac:dyDescent="0.25">
      <c r="C6967" s="26" t="s">
        <v>1303</v>
      </c>
      <c r="D6967" s="27">
        <v>2669</v>
      </c>
      <c r="E6967" s="24"/>
      <c r="F6967" s="24"/>
      <c r="G6967" s="27" t="s">
        <v>34</v>
      </c>
    </row>
    <row r="6968" spans="3:7" x14ac:dyDescent="0.25">
      <c r="C6968" s="26" t="s">
        <v>1302</v>
      </c>
      <c r="D6968" s="27">
        <v>2355</v>
      </c>
      <c r="E6968" s="24"/>
      <c r="F6968" s="24"/>
      <c r="G6968" s="27" t="s">
        <v>34</v>
      </c>
    </row>
    <row r="6969" spans="3:7" x14ac:dyDescent="0.25">
      <c r="C6969" s="26" t="s">
        <v>1301</v>
      </c>
      <c r="D6969" s="27">
        <v>2476</v>
      </c>
      <c r="E6969" s="24"/>
      <c r="F6969" s="24"/>
      <c r="G6969" s="27" t="s">
        <v>34</v>
      </c>
    </row>
    <row r="6970" spans="3:7" x14ac:dyDescent="0.25">
      <c r="C6970" s="26" t="s">
        <v>1300</v>
      </c>
      <c r="D6970" s="27">
        <v>966</v>
      </c>
      <c r="E6970" s="24"/>
      <c r="F6970" s="24"/>
      <c r="G6970" s="27" t="s">
        <v>35</v>
      </c>
    </row>
    <row r="6971" spans="3:7" x14ac:dyDescent="0.25">
      <c r="C6971" s="26" t="s">
        <v>1299</v>
      </c>
      <c r="D6971" s="27">
        <v>2467</v>
      </c>
      <c r="E6971" s="24"/>
      <c r="F6971" s="24"/>
      <c r="G6971" s="27" t="s">
        <v>34</v>
      </c>
    </row>
    <row r="6972" spans="3:7" x14ac:dyDescent="0.25">
      <c r="C6972" s="26" t="s">
        <v>1298</v>
      </c>
      <c r="D6972" s="27">
        <v>2252</v>
      </c>
      <c r="E6972" s="24"/>
      <c r="F6972" s="24"/>
      <c r="G6972" s="27" t="s">
        <v>34</v>
      </c>
    </row>
    <row r="6973" spans="3:7" x14ac:dyDescent="0.25">
      <c r="C6973" s="26" t="s">
        <v>1297</v>
      </c>
      <c r="D6973" s="27">
        <v>2389</v>
      </c>
      <c r="E6973" s="24"/>
      <c r="F6973" s="24"/>
      <c r="G6973" s="27" t="s">
        <v>34</v>
      </c>
    </row>
    <row r="6974" spans="3:7" x14ac:dyDescent="0.25">
      <c r="C6974" s="26" t="s">
        <v>1296</v>
      </c>
      <c r="D6974" s="27">
        <v>1063</v>
      </c>
      <c r="E6974" s="24"/>
      <c r="F6974" s="24"/>
      <c r="G6974" s="27" t="s">
        <v>35</v>
      </c>
    </row>
    <row r="6975" spans="3:7" x14ac:dyDescent="0.25">
      <c r="C6975" s="26" t="s">
        <v>1295</v>
      </c>
      <c r="D6975" s="27">
        <v>2762</v>
      </c>
      <c r="E6975" s="24"/>
      <c r="F6975" s="24"/>
      <c r="G6975" s="27" t="s">
        <v>34</v>
      </c>
    </row>
    <row r="6976" spans="3:7" x14ac:dyDescent="0.25">
      <c r="C6976" s="26" t="s">
        <v>1294</v>
      </c>
      <c r="D6976" s="27">
        <v>2593</v>
      </c>
      <c r="E6976" s="24"/>
      <c r="F6976" s="24"/>
      <c r="G6976" s="27" t="s">
        <v>34</v>
      </c>
    </row>
    <row r="6977" spans="3:7" x14ac:dyDescent="0.25">
      <c r="C6977" s="26" t="s">
        <v>1293</v>
      </c>
      <c r="D6977" s="27">
        <v>2466</v>
      </c>
      <c r="E6977" s="24"/>
      <c r="F6977" s="24"/>
      <c r="G6977" s="27" t="s">
        <v>34</v>
      </c>
    </row>
    <row r="6978" spans="3:7" x14ac:dyDescent="0.25">
      <c r="C6978" s="26" t="s">
        <v>1292</v>
      </c>
      <c r="D6978" s="27">
        <v>1401</v>
      </c>
      <c r="E6978" s="24"/>
      <c r="F6978" s="24"/>
      <c r="G6978" s="27" t="s">
        <v>36</v>
      </c>
    </row>
    <row r="6979" spans="3:7" x14ac:dyDescent="0.25">
      <c r="C6979" s="26" t="s">
        <v>1291</v>
      </c>
      <c r="D6979" s="27">
        <v>1257</v>
      </c>
      <c r="E6979" s="24"/>
      <c r="F6979" s="24"/>
      <c r="G6979" s="27" t="s">
        <v>35</v>
      </c>
    </row>
    <row r="6980" spans="3:7" x14ac:dyDescent="0.25">
      <c r="C6980" s="26" t="s">
        <v>1290</v>
      </c>
      <c r="D6980" s="27">
        <v>2565</v>
      </c>
      <c r="E6980" s="24"/>
      <c r="F6980" s="24"/>
      <c r="G6980" s="27" t="s">
        <v>34</v>
      </c>
    </row>
    <row r="6981" spans="3:7" x14ac:dyDescent="0.25">
      <c r="C6981" s="26" t="s">
        <v>1289</v>
      </c>
      <c r="D6981" s="27">
        <v>2466</v>
      </c>
      <c r="E6981" s="24"/>
      <c r="F6981" s="24"/>
      <c r="G6981" s="27" t="s">
        <v>34</v>
      </c>
    </row>
    <row r="6982" spans="3:7" x14ac:dyDescent="0.25">
      <c r="C6982" s="26" t="s">
        <v>1288</v>
      </c>
      <c r="D6982" s="27">
        <v>1216</v>
      </c>
      <c r="E6982" s="24"/>
      <c r="F6982" s="24"/>
      <c r="G6982" s="27" t="s">
        <v>35</v>
      </c>
    </row>
    <row r="6983" spans="3:7" x14ac:dyDescent="0.25">
      <c r="C6983" s="26" t="s">
        <v>1287</v>
      </c>
      <c r="D6983" s="27">
        <v>2442</v>
      </c>
      <c r="E6983" s="24"/>
      <c r="F6983" s="24"/>
      <c r="G6983" s="27" t="s">
        <v>34</v>
      </c>
    </row>
    <row r="6984" spans="3:7" x14ac:dyDescent="0.25">
      <c r="C6984" s="26" t="s">
        <v>1286</v>
      </c>
      <c r="D6984" s="27">
        <v>2249</v>
      </c>
      <c r="E6984" s="24"/>
      <c r="F6984" s="24"/>
      <c r="G6984" s="27" t="s">
        <v>34</v>
      </c>
    </row>
    <row r="6985" spans="3:7" x14ac:dyDescent="0.25">
      <c r="C6985" s="26" t="s">
        <v>1285</v>
      </c>
      <c r="D6985" s="27">
        <v>2754</v>
      </c>
      <c r="E6985" s="24"/>
      <c r="F6985" s="24"/>
      <c r="G6985" s="27" t="s">
        <v>34</v>
      </c>
    </row>
    <row r="6986" spans="3:7" x14ac:dyDescent="0.25">
      <c r="C6986" s="26" t="s">
        <v>1284</v>
      </c>
      <c r="D6986" s="27">
        <v>1870</v>
      </c>
      <c r="E6986" s="24"/>
      <c r="F6986" s="24"/>
      <c r="G6986" s="27" t="s">
        <v>36</v>
      </c>
    </row>
    <row r="6987" spans="3:7" x14ac:dyDescent="0.25">
      <c r="C6987" s="26" t="s">
        <v>1283</v>
      </c>
      <c r="D6987" s="27">
        <v>2667</v>
      </c>
      <c r="E6987" s="24"/>
      <c r="F6987" s="24"/>
      <c r="G6987" s="27" t="s">
        <v>34</v>
      </c>
    </row>
    <row r="6988" spans="3:7" x14ac:dyDescent="0.25">
      <c r="C6988" s="26" t="s">
        <v>1282</v>
      </c>
      <c r="D6988" s="27">
        <v>1398</v>
      </c>
      <c r="E6988" s="24"/>
      <c r="F6988" s="24"/>
      <c r="G6988" s="27" t="s">
        <v>35</v>
      </c>
    </row>
    <row r="6989" spans="3:7" x14ac:dyDescent="0.25">
      <c r="C6989" s="26" t="s">
        <v>1281</v>
      </c>
      <c r="D6989" s="27">
        <v>2698</v>
      </c>
      <c r="E6989" s="24"/>
      <c r="F6989" s="24"/>
      <c r="G6989" s="27" t="s">
        <v>34</v>
      </c>
    </row>
    <row r="6990" spans="3:7" x14ac:dyDescent="0.25">
      <c r="C6990" s="26" t="s">
        <v>1280</v>
      </c>
      <c r="D6990" s="27">
        <v>2430</v>
      </c>
      <c r="E6990" s="24"/>
      <c r="F6990" s="24"/>
      <c r="G6990" s="27" t="s">
        <v>34</v>
      </c>
    </row>
    <row r="6991" spans="3:7" x14ac:dyDescent="0.25">
      <c r="C6991" s="26" t="s">
        <v>1279</v>
      </c>
      <c r="D6991" s="27">
        <v>2701</v>
      </c>
      <c r="E6991" s="24"/>
      <c r="F6991" s="24"/>
      <c r="G6991" s="27" t="s">
        <v>34</v>
      </c>
    </row>
    <row r="6992" spans="3:7" x14ac:dyDescent="0.25">
      <c r="C6992" s="26" t="s">
        <v>1278</v>
      </c>
      <c r="D6992" s="27">
        <v>2955</v>
      </c>
      <c r="E6992" s="24"/>
      <c r="F6992" s="24"/>
      <c r="G6992" s="27" t="s">
        <v>34</v>
      </c>
    </row>
    <row r="6993" spans="3:7" x14ac:dyDescent="0.25">
      <c r="C6993" s="26" t="s">
        <v>1277</v>
      </c>
      <c r="D6993" s="27">
        <v>2938</v>
      </c>
      <c r="E6993" s="24"/>
      <c r="F6993" s="24"/>
      <c r="G6993" s="27" t="s">
        <v>34</v>
      </c>
    </row>
    <row r="6994" spans="3:7" x14ac:dyDescent="0.25">
      <c r="C6994" s="26" t="s">
        <v>1276</v>
      </c>
      <c r="D6994" s="27">
        <v>1241</v>
      </c>
      <c r="E6994" s="24"/>
      <c r="F6994" s="24"/>
      <c r="G6994" s="27" t="s">
        <v>35</v>
      </c>
    </row>
    <row r="6995" spans="3:7" x14ac:dyDescent="0.25">
      <c r="C6995" s="26" t="s">
        <v>1275</v>
      </c>
      <c r="D6995" s="27">
        <v>2612</v>
      </c>
      <c r="E6995" s="24"/>
      <c r="F6995" s="24"/>
      <c r="G6995" s="27" t="s">
        <v>34</v>
      </c>
    </row>
    <row r="6996" spans="3:7" x14ac:dyDescent="0.25">
      <c r="C6996" s="26" t="s">
        <v>1274</v>
      </c>
      <c r="D6996" s="27">
        <v>2624</v>
      </c>
      <c r="E6996" s="24"/>
      <c r="F6996" s="24"/>
      <c r="G6996" s="27" t="s">
        <v>34</v>
      </c>
    </row>
    <row r="6997" spans="3:7" x14ac:dyDescent="0.25">
      <c r="C6997" s="26" t="s">
        <v>1273</v>
      </c>
      <c r="D6997" s="27">
        <v>2797</v>
      </c>
      <c r="E6997" s="24"/>
      <c r="F6997" s="24"/>
      <c r="G6997" s="27" t="s">
        <v>34</v>
      </c>
    </row>
    <row r="6998" spans="3:7" x14ac:dyDescent="0.25">
      <c r="C6998" s="26" t="s">
        <v>1272</v>
      </c>
      <c r="D6998" s="27">
        <v>1205</v>
      </c>
      <c r="E6998" s="24"/>
      <c r="F6998" s="24">
        <v>-10</v>
      </c>
      <c r="G6998" s="27" t="s">
        <v>35</v>
      </c>
    </row>
    <row r="6999" spans="3:7" x14ac:dyDescent="0.25">
      <c r="C6999" s="26" t="s">
        <v>1271</v>
      </c>
      <c r="D6999" s="27">
        <v>2619</v>
      </c>
      <c r="E6999" s="24"/>
      <c r="F6999" s="24"/>
      <c r="G6999" s="27" t="s">
        <v>34</v>
      </c>
    </row>
    <row r="7000" spans="3:7" x14ac:dyDescent="0.25">
      <c r="C7000" s="26" t="s">
        <v>1270</v>
      </c>
      <c r="D7000" s="27">
        <v>2571</v>
      </c>
      <c r="E7000" s="24"/>
      <c r="F7000" s="24"/>
      <c r="G7000" s="27" t="s">
        <v>34</v>
      </c>
    </row>
    <row r="7001" spans="3:7" x14ac:dyDescent="0.25">
      <c r="C7001" s="26" t="s">
        <v>1269</v>
      </c>
      <c r="D7001" s="27">
        <v>2403</v>
      </c>
      <c r="E7001" s="24"/>
      <c r="F7001" s="24"/>
      <c r="G7001" s="27" t="s">
        <v>34</v>
      </c>
    </row>
    <row r="7002" spans="3:7" x14ac:dyDescent="0.25">
      <c r="C7002" s="26" t="s">
        <v>1268</v>
      </c>
      <c r="D7002" s="27">
        <v>3403</v>
      </c>
      <c r="E7002" s="24"/>
      <c r="F7002" s="24"/>
      <c r="G7002" s="27" t="s">
        <v>37</v>
      </c>
    </row>
    <row r="7003" spans="3:7" x14ac:dyDescent="0.25">
      <c r="C7003" s="26" t="s">
        <v>1267</v>
      </c>
      <c r="D7003" s="27">
        <v>2755</v>
      </c>
      <c r="E7003" s="24"/>
      <c r="F7003" s="24"/>
      <c r="G7003" s="27" t="s">
        <v>34</v>
      </c>
    </row>
    <row r="7004" spans="3:7" x14ac:dyDescent="0.25">
      <c r="C7004" s="26" t="s">
        <v>1266</v>
      </c>
      <c r="D7004" s="27">
        <v>2989</v>
      </c>
      <c r="E7004" s="24"/>
      <c r="F7004" s="24"/>
      <c r="G7004" s="27" t="s">
        <v>34</v>
      </c>
    </row>
    <row r="7005" spans="3:7" x14ac:dyDescent="0.25">
      <c r="C7005" s="26" t="s">
        <v>1265</v>
      </c>
      <c r="D7005" s="27">
        <v>3120</v>
      </c>
      <c r="E7005" s="24"/>
      <c r="F7005" s="24"/>
      <c r="G7005" s="27" t="s">
        <v>37</v>
      </c>
    </row>
    <row r="7006" spans="3:7" x14ac:dyDescent="0.25">
      <c r="C7006" s="26" t="s">
        <v>1264</v>
      </c>
      <c r="D7006" s="27">
        <v>1865</v>
      </c>
      <c r="E7006" s="24"/>
      <c r="F7006" s="24"/>
      <c r="G7006" s="27" t="s">
        <v>36</v>
      </c>
    </row>
    <row r="7007" spans="3:7" x14ac:dyDescent="0.25">
      <c r="C7007" s="26" t="s">
        <v>1263</v>
      </c>
      <c r="D7007" s="27">
        <v>2895</v>
      </c>
      <c r="E7007" s="24"/>
      <c r="F7007" s="24"/>
      <c r="G7007" s="27" t="s">
        <v>34</v>
      </c>
    </row>
    <row r="7008" spans="3:7" x14ac:dyDescent="0.25">
      <c r="C7008" s="26" t="s">
        <v>1262</v>
      </c>
      <c r="D7008" s="27">
        <v>2150</v>
      </c>
      <c r="E7008" s="24"/>
      <c r="F7008" s="24"/>
      <c r="G7008" s="27" t="s">
        <v>34</v>
      </c>
    </row>
    <row r="7009" spans="3:7" x14ac:dyDescent="0.25">
      <c r="C7009" s="26" t="s">
        <v>1261</v>
      </c>
      <c r="D7009" s="27">
        <v>4294</v>
      </c>
      <c r="E7009" s="24"/>
      <c r="F7009" s="24"/>
      <c r="G7009" s="27" t="s">
        <v>37</v>
      </c>
    </row>
    <row r="7010" spans="3:7" x14ac:dyDescent="0.25">
      <c r="C7010" s="26" t="s">
        <v>1260</v>
      </c>
      <c r="D7010" s="27">
        <v>2517</v>
      </c>
      <c r="E7010" s="24"/>
      <c r="F7010" s="24"/>
      <c r="G7010" s="27" t="s">
        <v>34</v>
      </c>
    </row>
    <row r="7011" spans="3:7" x14ac:dyDescent="0.25">
      <c r="C7011" s="26" t="s">
        <v>1259</v>
      </c>
      <c r="D7011" s="27">
        <v>2048</v>
      </c>
      <c r="E7011" s="24"/>
      <c r="F7011" s="24"/>
      <c r="G7011" s="27" t="s">
        <v>36</v>
      </c>
    </row>
    <row r="7012" spans="3:7" x14ac:dyDescent="0.25">
      <c r="C7012" s="26" t="s">
        <v>1258</v>
      </c>
      <c r="D7012" s="27">
        <v>2051</v>
      </c>
      <c r="E7012" s="24"/>
      <c r="F7012" s="24"/>
      <c r="G7012" s="27" t="s">
        <v>36</v>
      </c>
    </row>
    <row r="7013" spans="3:7" x14ac:dyDescent="0.25">
      <c r="C7013" s="26" t="s">
        <v>1257</v>
      </c>
      <c r="D7013" s="27">
        <v>1894</v>
      </c>
      <c r="E7013" s="24"/>
      <c r="F7013" s="24"/>
      <c r="G7013" s="27" t="s">
        <v>36</v>
      </c>
    </row>
    <row r="7014" spans="3:7" x14ac:dyDescent="0.25">
      <c r="C7014" s="26" t="s">
        <v>1256</v>
      </c>
      <c r="D7014" s="27">
        <v>2359</v>
      </c>
      <c r="E7014" s="24"/>
      <c r="F7014" s="24"/>
      <c r="G7014" s="27" t="s">
        <v>34</v>
      </c>
    </row>
    <row r="7015" spans="3:7" x14ac:dyDescent="0.25">
      <c r="C7015" s="26" t="s">
        <v>1255</v>
      </c>
      <c r="D7015" s="27">
        <v>3123</v>
      </c>
      <c r="E7015" s="24"/>
      <c r="F7015" s="24"/>
      <c r="G7015" s="27" t="s">
        <v>37</v>
      </c>
    </row>
    <row r="7016" spans="3:7" x14ac:dyDescent="0.25">
      <c r="C7016" s="26" t="s">
        <v>1254</v>
      </c>
      <c r="D7016" s="27">
        <v>2557</v>
      </c>
      <c r="E7016" s="24"/>
      <c r="F7016" s="24"/>
      <c r="G7016" s="27" t="s">
        <v>34</v>
      </c>
    </row>
    <row r="7017" spans="3:7" x14ac:dyDescent="0.25">
      <c r="C7017" s="26" t="s">
        <v>1253</v>
      </c>
      <c r="D7017" s="27">
        <v>2478</v>
      </c>
      <c r="E7017" s="24"/>
      <c r="F7017" s="24"/>
      <c r="G7017" s="27" t="s">
        <v>34</v>
      </c>
    </row>
    <row r="7018" spans="3:7" x14ac:dyDescent="0.25">
      <c r="C7018" s="26" t="s">
        <v>1252</v>
      </c>
      <c r="D7018" s="27">
        <v>2396</v>
      </c>
      <c r="E7018" s="24"/>
      <c r="F7018" s="24"/>
      <c r="G7018" s="27" t="s">
        <v>34</v>
      </c>
    </row>
    <row r="7019" spans="3:7" x14ac:dyDescent="0.25">
      <c r="C7019" s="26" t="s">
        <v>1251</v>
      </c>
      <c r="D7019" s="27">
        <v>1882</v>
      </c>
      <c r="E7019" s="24"/>
      <c r="F7019" s="24"/>
      <c r="G7019" s="27" t="s">
        <v>36</v>
      </c>
    </row>
    <row r="7020" spans="3:7" x14ac:dyDescent="0.25">
      <c r="C7020" s="26" t="s">
        <v>1250</v>
      </c>
      <c r="D7020" s="27">
        <v>1423</v>
      </c>
      <c r="E7020" s="24"/>
      <c r="F7020" s="24"/>
      <c r="G7020" s="27" t="s">
        <v>36</v>
      </c>
    </row>
    <row r="7021" spans="3:7" x14ac:dyDescent="0.25">
      <c r="C7021" s="26" t="s">
        <v>1249</v>
      </c>
      <c r="D7021" s="27">
        <v>1631</v>
      </c>
      <c r="E7021" s="24"/>
      <c r="F7021" s="24"/>
      <c r="G7021" s="27" t="s">
        <v>36</v>
      </c>
    </row>
    <row r="7022" spans="3:7" x14ac:dyDescent="0.25">
      <c r="C7022" s="26" t="s">
        <v>1248</v>
      </c>
      <c r="D7022" s="27">
        <v>1312</v>
      </c>
      <c r="E7022" s="24"/>
      <c r="F7022" s="24"/>
      <c r="G7022" s="27" t="s">
        <v>35</v>
      </c>
    </row>
    <row r="7023" spans="3:7" x14ac:dyDescent="0.25">
      <c r="C7023" s="26" t="s">
        <v>1247</v>
      </c>
      <c r="D7023" s="27">
        <v>2272</v>
      </c>
      <c r="E7023" s="24"/>
      <c r="F7023" s="24"/>
      <c r="G7023" s="27" t="s">
        <v>34</v>
      </c>
    </row>
    <row r="7024" spans="3:7" x14ac:dyDescent="0.25">
      <c r="C7024" s="26" t="s">
        <v>1246</v>
      </c>
      <c r="D7024" s="27">
        <v>2355</v>
      </c>
      <c r="E7024" s="24"/>
      <c r="F7024" s="24"/>
      <c r="G7024" s="27" t="s">
        <v>34</v>
      </c>
    </row>
    <row r="7025" spans="3:7" x14ac:dyDescent="0.25">
      <c r="C7025" s="26" t="s">
        <v>1245</v>
      </c>
      <c r="D7025" s="27">
        <v>2892</v>
      </c>
      <c r="E7025" s="24"/>
      <c r="F7025" s="24"/>
      <c r="G7025" s="27" t="s">
        <v>34</v>
      </c>
    </row>
    <row r="7026" spans="3:7" x14ac:dyDescent="0.25">
      <c r="C7026" s="26" t="s">
        <v>1244</v>
      </c>
      <c r="D7026" s="27">
        <v>2659</v>
      </c>
      <c r="E7026" s="24"/>
      <c r="F7026" s="24"/>
      <c r="G7026" s="27" t="s">
        <v>34</v>
      </c>
    </row>
    <row r="7027" spans="3:7" x14ac:dyDescent="0.25">
      <c r="C7027" s="26" t="s">
        <v>1243</v>
      </c>
      <c r="D7027" s="27">
        <v>3170</v>
      </c>
      <c r="E7027" s="24"/>
      <c r="F7027" s="24"/>
      <c r="G7027" s="27" t="s">
        <v>37</v>
      </c>
    </row>
    <row r="7028" spans="3:7" x14ac:dyDescent="0.25">
      <c r="C7028" s="26" t="s">
        <v>1242</v>
      </c>
      <c r="D7028" s="27">
        <v>1408</v>
      </c>
      <c r="E7028" s="24"/>
      <c r="F7028" s="24"/>
      <c r="G7028" s="27" t="s">
        <v>36</v>
      </c>
    </row>
    <row r="7029" spans="3:7" x14ac:dyDescent="0.25">
      <c r="C7029" s="26" t="s">
        <v>1241</v>
      </c>
      <c r="D7029" s="27">
        <v>1030</v>
      </c>
      <c r="E7029" s="24"/>
      <c r="F7029" s="24"/>
      <c r="G7029" s="27" t="s">
        <v>35</v>
      </c>
    </row>
    <row r="7030" spans="3:7" x14ac:dyDescent="0.25">
      <c r="C7030" s="26" t="s">
        <v>1240</v>
      </c>
      <c r="D7030" s="27">
        <v>1174</v>
      </c>
      <c r="E7030" s="24"/>
      <c r="F7030" s="24"/>
      <c r="G7030" s="27" t="s">
        <v>35</v>
      </c>
    </row>
    <row r="7031" spans="3:7" x14ac:dyDescent="0.25">
      <c r="C7031" s="26" t="s">
        <v>1239</v>
      </c>
      <c r="D7031" s="27">
        <v>1280</v>
      </c>
      <c r="E7031" s="24"/>
      <c r="F7031" s="24"/>
      <c r="G7031" s="27" t="s">
        <v>35</v>
      </c>
    </row>
    <row r="7032" spans="3:7" x14ac:dyDescent="0.25">
      <c r="C7032" s="26" t="s">
        <v>1238</v>
      </c>
      <c r="D7032" s="27">
        <v>2389</v>
      </c>
      <c r="E7032" s="24"/>
      <c r="F7032" s="24"/>
      <c r="G7032" s="27" t="s">
        <v>34</v>
      </c>
    </row>
    <row r="7033" spans="3:7" x14ac:dyDescent="0.25">
      <c r="C7033" s="26" t="s">
        <v>1237</v>
      </c>
      <c r="D7033" s="27">
        <v>3290</v>
      </c>
      <c r="E7033" s="24"/>
      <c r="F7033" s="24"/>
      <c r="G7033" s="27" t="s">
        <v>37</v>
      </c>
    </row>
    <row r="7034" spans="3:7" x14ac:dyDescent="0.25">
      <c r="C7034" s="26" t="s">
        <v>1236</v>
      </c>
      <c r="D7034" s="27">
        <v>2424</v>
      </c>
      <c r="E7034" s="24"/>
      <c r="F7034" s="24"/>
      <c r="G7034" s="27" t="s">
        <v>34</v>
      </c>
    </row>
    <row r="7035" spans="3:7" x14ac:dyDescent="0.25">
      <c r="C7035" s="26" t="s">
        <v>1235</v>
      </c>
      <c r="D7035" s="27">
        <v>2821</v>
      </c>
      <c r="E7035" s="24"/>
      <c r="F7035" s="24"/>
      <c r="G7035" s="27" t="s">
        <v>34</v>
      </c>
    </row>
    <row r="7036" spans="3:7" x14ac:dyDescent="0.25">
      <c r="C7036" s="26" t="s">
        <v>1234</v>
      </c>
      <c r="D7036" s="27">
        <v>2503</v>
      </c>
      <c r="E7036" s="24"/>
      <c r="F7036" s="24"/>
      <c r="G7036" s="27" t="s">
        <v>34</v>
      </c>
    </row>
    <row r="7037" spans="3:7" x14ac:dyDescent="0.25">
      <c r="C7037" s="26" t="s">
        <v>1233</v>
      </c>
      <c r="D7037" s="27">
        <v>3687</v>
      </c>
      <c r="E7037" s="24"/>
      <c r="F7037" s="24"/>
      <c r="G7037" s="27" t="s">
        <v>37</v>
      </c>
    </row>
    <row r="7038" spans="3:7" x14ac:dyDescent="0.25">
      <c r="C7038" s="26" t="s">
        <v>1232</v>
      </c>
      <c r="D7038" s="27">
        <v>854</v>
      </c>
      <c r="E7038" s="24"/>
      <c r="F7038" s="24"/>
      <c r="G7038" s="27" t="s">
        <v>38</v>
      </c>
    </row>
    <row r="7039" spans="3:7" x14ac:dyDescent="0.25">
      <c r="C7039" s="26" t="s">
        <v>1231</v>
      </c>
      <c r="D7039" s="27">
        <v>2608</v>
      </c>
      <c r="E7039" s="24"/>
      <c r="F7039" s="24"/>
      <c r="G7039" s="27" t="s">
        <v>34</v>
      </c>
    </row>
    <row r="7040" spans="3:7" x14ac:dyDescent="0.25">
      <c r="C7040" s="26" t="s">
        <v>1230</v>
      </c>
      <c r="D7040" s="27">
        <v>2374</v>
      </c>
      <c r="E7040" s="24"/>
      <c r="F7040" s="24"/>
      <c r="G7040" s="27" t="s">
        <v>34</v>
      </c>
    </row>
    <row r="7041" spans="3:7" x14ac:dyDescent="0.25">
      <c r="C7041" s="26" t="s">
        <v>1229</v>
      </c>
      <c r="D7041" s="27">
        <v>1426</v>
      </c>
      <c r="E7041" s="24"/>
      <c r="F7041" s="24"/>
      <c r="G7041" s="27" t="s">
        <v>36</v>
      </c>
    </row>
    <row r="7042" spans="3:7" x14ac:dyDescent="0.25">
      <c r="C7042" s="26" t="s">
        <v>1228</v>
      </c>
      <c r="D7042" s="27">
        <v>3271</v>
      </c>
      <c r="E7042" s="24"/>
      <c r="F7042" s="24"/>
      <c r="G7042" s="27" t="s">
        <v>37</v>
      </c>
    </row>
    <row r="7043" spans="3:7" x14ac:dyDescent="0.25">
      <c r="C7043" s="26" t="s">
        <v>1227</v>
      </c>
      <c r="D7043" s="27">
        <v>1797</v>
      </c>
      <c r="E7043" s="24"/>
      <c r="F7043" s="24"/>
      <c r="G7043" s="27" t="s">
        <v>36</v>
      </c>
    </row>
    <row r="7044" spans="3:7" x14ac:dyDescent="0.25">
      <c r="C7044" s="26" t="s">
        <v>1226</v>
      </c>
      <c r="D7044" s="27">
        <v>2450</v>
      </c>
      <c r="E7044" s="24"/>
      <c r="F7044" s="24"/>
      <c r="G7044" s="27" t="s">
        <v>34</v>
      </c>
    </row>
    <row r="7045" spans="3:7" x14ac:dyDescent="0.25">
      <c r="C7045" s="26" t="s">
        <v>1225</v>
      </c>
      <c r="D7045" s="27">
        <v>2380</v>
      </c>
      <c r="E7045" s="24"/>
      <c r="F7045" s="24"/>
      <c r="G7045" s="27" t="s">
        <v>34</v>
      </c>
    </row>
    <row r="7046" spans="3:7" x14ac:dyDescent="0.25">
      <c r="C7046" s="26" t="s">
        <v>1224</v>
      </c>
      <c r="D7046" s="27">
        <v>3548</v>
      </c>
      <c r="E7046" s="24"/>
      <c r="F7046" s="24"/>
      <c r="G7046" s="27" t="s">
        <v>37</v>
      </c>
    </row>
    <row r="7047" spans="3:7" x14ac:dyDescent="0.25">
      <c r="C7047" s="26" t="s">
        <v>1223</v>
      </c>
      <c r="D7047" s="27">
        <v>2472</v>
      </c>
      <c r="E7047" s="24"/>
      <c r="F7047" s="24"/>
      <c r="G7047" s="27" t="s">
        <v>34</v>
      </c>
    </row>
    <row r="7048" spans="3:7" x14ac:dyDescent="0.25">
      <c r="C7048" s="26" t="s">
        <v>1222</v>
      </c>
      <c r="D7048" s="27">
        <v>696</v>
      </c>
      <c r="E7048" s="24"/>
      <c r="F7048" s="24"/>
      <c r="G7048" s="27" t="s">
        <v>38</v>
      </c>
    </row>
    <row r="7049" spans="3:7" x14ac:dyDescent="0.25">
      <c r="C7049" s="26" t="s">
        <v>1221</v>
      </c>
      <c r="D7049" s="27">
        <v>2617</v>
      </c>
      <c r="E7049" s="24"/>
      <c r="F7049" s="24"/>
      <c r="G7049" s="27" t="s">
        <v>34</v>
      </c>
    </row>
    <row r="7050" spans="3:7" x14ac:dyDescent="0.25">
      <c r="C7050" s="26" t="s">
        <v>1220</v>
      </c>
      <c r="D7050" s="27">
        <v>1172</v>
      </c>
      <c r="E7050" s="24"/>
      <c r="F7050" s="24"/>
      <c r="G7050" s="27" t="s">
        <v>35</v>
      </c>
    </row>
    <row r="7051" spans="3:7" x14ac:dyDescent="0.25">
      <c r="C7051" s="26" t="s">
        <v>1219</v>
      </c>
      <c r="D7051" s="27">
        <v>3182</v>
      </c>
      <c r="E7051" s="24"/>
      <c r="F7051" s="24"/>
      <c r="G7051" s="27" t="s">
        <v>37</v>
      </c>
    </row>
    <row r="7052" spans="3:7" x14ac:dyDescent="0.25">
      <c r="C7052" s="26" t="s">
        <v>1218</v>
      </c>
      <c r="D7052" s="27">
        <v>1367</v>
      </c>
      <c r="E7052" s="24"/>
      <c r="F7052" s="24"/>
      <c r="G7052" s="27" t="s">
        <v>35</v>
      </c>
    </row>
    <row r="7053" spans="3:7" x14ac:dyDescent="0.25">
      <c r="C7053" s="26" t="s">
        <v>1217</v>
      </c>
      <c r="D7053" s="27">
        <v>2075</v>
      </c>
      <c r="E7053" s="24"/>
      <c r="F7053" s="24"/>
      <c r="G7053" s="27" t="s">
        <v>36</v>
      </c>
    </row>
    <row r="7054" spans="3:7" x14ac:dyDescent="0.25">
      <c r="C7054" s="26" t="s">
        <v>1216</v>
      </c>
      <c r="D7054" s="27">
        <v>3253</v>
      </c>
      <c r="E7054" s="24"/>
      <c r="F7054" s="24"/>
      <c r="G7054" s="27" t="s">
        <v>37</v>
      </c>
    </row>
    <row r="7055" spans="3:7" x14ac:dyDescent="0.25">
      <c r="C7055" s="26" t="s">
        <v>1215</v>
      </c>
      <c r="D7055" s="27">
        <v>1800</v>
      </c>
      <c r="E7055" s="24"/>
      <c r="F7055" s="24"/>
      <c r="G7055" s="27" t="s">
        <v>36</v>
      </c>
    </row>
    <row r="7056" spans="3:7" x14ac:dyDescent="0.25">
      <c r="C7056" s="26" t="s">
        <v>1214</v>
      </c>
      <c r="D7056" s="27">
        <v>1175</v>
      </c>
      <c r="E7056" s="24"/>
      <c r="F7056" s="24"/>
      <c r="G7056" s="27" t="s">
        <v>35</v>
      </c>
    </row>
    <row r="7057" spans="3:7" x14ac:dyDescent="0.25">
      <c r="C7057" s="26" t="s">
        <v>1213</v>
      </c>
      <c r="D7057" s="27">
        <v>1325</v>
      </c>
      <c r="E7057" s="24"/>
      <c r="F7057" s="24"/>
      <c r="G7057" s="27" t="s">
        <v>35</v>
      </c>
    </row>
    <row r="7058" spans="3:7" x14ac:dyDescent="0.25">
      <c r="C7058" s="26" t="s">
        <v>1212</v>
      </c>
      <c r="D7058" s="27">
        <v>2628</v>
      </c>
      <c r="E7058" s="24"/>
      <c r="F7058" s="24"/>
      <c r="G7058" s="27" t="s">
        <v>34</v>
      </c>
    </row>
    <row r="7059" spans="3:7" x14ac:dyDescent="0.25">
      <c r="C7059" s="26" t="s">
        <v>1211</v>
      </c>
      <c r="D7059" s="27">
        <v>1462</v>
      </c>
      <c r="E7059" s="24"/>
      <c r="F7059" s="24"/>
      <c r="G7059" s="27" t="s">
        <v>36</v>
      </c>
    </row>
    <row r="7060" spans="3:7" x14ac:dyDescent="0.25">
      <c r="C7060" s="26" t="s">
        <v>1210</v>
      </c>
      <c r="D7060" s="27">
        <v>2392</v>
      </c>
      <c r="E7060" s="24"/>
      <c r="F7060" s="24"/>
      <c r="G7060" s="27" t="s">
        <v>34</v>
      </c>
    </row>
    <row r="7061" spans="3:7" x14ac:dyDescent="0.25">
      <c r="C7061" s="26" t="s">
        <v>1209</v>
      </c>
      <c r="D7061" s="27">
        <v>2277</v>
      </c>
      <c r="E7061" s="24"/>
      <c r="F7061" s="24"/>
      <c r="G7061" s="27" t="s">
        <v>34</v>
      </c>
    </row>
    <row r="7062" spans="3:7" x14ac:dyDescent="0.25">
      <c r="C7062" s="26" t="s">
        <v>1208</v>
      </c>
      <c r="D7062" s="27">
        <v>3405</v>
      </c>
      <c r="E7062" s="24"/>
      <c r="F7062" s="24"/>
      <c r="G7062" s="27" t="s">
        <v>37</v>
      </c>
    </row>
    <row r="7063" spans="3:7" x14ac:dyDescent="0.25">
      <c r="C7063" s="26" t="s">
        <v>1207</v>
      </c>
      <c r="D7063" s="27">
        <v>2493</v>
      </c>
      <c r="E7063" s="24"/>
      <c r="F7063" s="24"/>
      <c r="G7063" s="27" t="s">
        <v>34</v>
      </c>
    </row>
    <row r="7064" spans="3:7" x14ac:dyDescent="0.25">
      <c r="C7064" s="26" t="s">
        <v>1206</v>
      </c>
      <c r="D7064" s="27">
        <v>1017</v>
      </c>
      <c r="E7064" s="24"/>
      <c r="F7064" s="24"/>
      <c r="G7064" s="27" t="s">
        <v>35</v>
      </c>
    </row>
    <row r="7065" spans="3:7" x14ac:dyDescent="0.25">
      <c r="C7065" s="26" t="s">
        <v>1205</v>
      </c>
      <c r="D7065" s="27">
        <v>2276</v>
      </c>
      <c r="E7065" s="24"/>
      <c r="F7065" s="24"/>
      <c r="G7065" s="27" t="s">
        <v>34</v>
      </c>
    </row>
    <row r="7066" spans="3:7" x14ac:dyDescent="0.25">
      <c r="C7066" s="26" t="s">
        <v>1204</v>
      </c>
      <c r="D7066" s="27">
        <v>2626</v>
      </c>
      <c r="E7066" s="24"/>
      <c r="F7066" s="24"/>
      <c r="G7066" s="27" t="s">
        <v>34</v>
      </c>
    </row>
    <row r="7067" spans="3:7" x14ac:dyDescent="0.25">
      <c r="C7067" s="26" t="s">
        <v>1203</v>
      </c>
      <c r="D7067" s="27">
        <v>1705</v>
      </c>
      <c r="E7067" s="24"/>
      <c r="F7067" s="24"/>
      <c r="G7067" s="27" t="s">
        <v>36</v>
      </c>
    </row>
    <row r="7068" spans="3:7" x14ac:dyDescent="0.25">
      <c r="C7068" s="26" t="s">
        <v>1202</v>
      </c>
      <c r="D7068" s="27">
        <v>2389</v>
      </c>
      <c r="E7068" s="24"/>
      <c r="F7068" s="24"/>
      <c r="G7068" s="27" t="s">
        <v>34</v>
      </c>
    </row>
    <row r="7069" spans="3:7" x14ac:dyDescent="0.25">
      <c r="C7069" s="26" t="s">
        <v>1201</v>
      </c>
      <c r="D7069" s="27">
        <v>1748</v>
      </c>
      <c r="E7069" s="24"/>
      <c r="F7069" s="24"/>
      <c r="G7069" s="27" t="s">
        <v>36</v>
      </c>
    </row>
    <row r="7070" spans="3:7" x14ac:dyDescent="0.25">
      <c r="C7070" s="26" t="s">
        <v>1200</v>
      </c>
      <c r="D7070" s="27">
        <v>2541</v>
      </c>
      <c r="E7070" s="24"/>
      <c r="F7070" s="24"/>
      <c r="G7070" s="27" t="s">
        <v>34</v>
      </c>
    </row>
    <row r="7071" spans="3:7" x14ac:dyDescent="0.25">
      <c r="C7071" s="26" t="s">
        <v>1199</v>
      </c>
      <c r="D7071" s="27">
        <v>2388</v>
      </c>
      <c r="E7071" s="24"/>
      <c r="F7071" s="24"/>
      <c r="G7071" s="27" t="s">
        <v>34</v>
      </c>
    </row>
    <row r="7072" spans="3:7" x14ac:dyDescent="0.25">
      <c r="C7072" s="26" t="s">
        <v>1198</v>
      </c>
      <c r="D7072" s="27">
        <v>2130</v>
      </c>
      <c r="E7072" s="24"/>
      <c r="F7072" s="24"/>
      <c r="G7072" s="27" t="s">
        <v>34</v>
      </c>
    </row>
    <row r="7073" spans="3:7" x14ac:dyDescent="0.25">
      <c r="C7073" s="26" t="s">
        <v>1197</v>
      </c>
      <c r="D7073" s="27">
        <v>2701</v>
      </c>
      <c r="E7073" s="24"/>
      <c r="F7073" s="24"/>
      <c r="G7073" s="27" t="s">
        <v>34</v>
      </c>
    </row>
    <row r="7074" spans="3:7" x14ac:dyDescent="0.25">
      <c r="C7074" s="26" t="s">
        <v>1196</v>
      </c>
      <c r="D7074" s="27">
        <v>1504</v>
      </c>
      <c r="E7074" s="24"/>
      <c r="F7074" s="24"/>
      <c r="G7074" s="27" t="s">
        <v>36</v>
      </c>
    </row>
    <row r="7075" spans="3:7" x14ac:dyDescent="0.25">
      <c r="C7075" s="26" t="s">
        <v>1195</v>
      </c>
      <c r="D7075" s="27">
        <v>2557</v>
      </c>
      <c r="E7075" s="24"/>
      <c r="F7075" s="24"/>
      <c r="G7075" s="27" t="s">
        <v>34</v>
      </c>
    </row>
    <row r="7076" spans="3:7" x14ac:dyDescent="0.25">
      <c r="C7076" s="26" t="s">
        <v>1194</v>
      </c>
      <c r="D7076" s="27">
        <v>2581</v>
      </c>
      <c r="E7076" s="24"/>
      <c r="F7076" s="24"/>
      <c r="G7076" s="27" t="s">
        <v>34</v>
      </c>
    </row>
    <row r="7077" spans="3:7" x14ac:dyDescent="0.25">
      <c r="C7077" s="26" t="s">
        <v>1193</v>
      </c>
      <c r="D7077" s="27">
        <v>2089</v>
      </c>
      <c r="E7077" s="24"/>
      <c r="F7077" s="24"/>
      <c r="G7077" s="27" t="s">
        <v>36</v>
      </c>
    </row>
    <row r="7078" spans="3:7" x14ac:dyDescent="0.25">
      <c r="C7078" s="26" t="s">
        <v>1192</v>
      </c>
      <c r="D7078" s="27">
        <v>2383</v>
      </c>
      <c r="E7078" s="24"/>
      <c r="F7078" s="24"/>
      <c r="G7078" s="27" t="s">
        <v>34</v>
      </c>
    </row>
    <row r="7079" spans="3:7" x14ac:dyDescent="0.25">
      <c r="C7079" s="26" t="s">
        <v>1191</v>
      </c>
      <c r="D7079" s="27">
        <v>2427</v>
      </c>
      <c r="E7079" s="24"/>
      <c r="F7079" s="24"/>
      <c r="G7079" s="27" t="s">
        <v>34</v>
      </c>
    </row>
    <row r="7080" spans="3:7" x14ac:dyDescent="0.25">
      <c r="C7080" s="26" t="s">
        <v>1190</v>
      </c>
      <c r="D7080" s="27">
        <v>1549</v>
      </c>
      <c r="E7080" s="24"/>
      <c r="F7080" s="24"/>
      <c r="G7080" s="27" t="s">
        <v>36</v>
      </c>
    </row>
    <row r="7081" spans="3:7" x14ac:dyDescent="0.25">
      <c r="C7081" s="26" t="s">
        <v>1189</v>
      </c>
      <c r="D7081" s="27">
        <v>1240</v>
      </c>
      <c r="E7081" s="24"/>
      <c r="F7081" s="24"/>
      <c r="G7081" s="27" t="s">
        <v>35</v>
      </c>
    </row>
    <row r="7082" spans="3:7" x14ac:dyDescent="0.25">
      <c r="C7082" s="26" t="s">
        <v>1188</v>
      </c>
      <c r="D7082" s="27">
        <v>3272</v>
      </c>
      <c r="E7082" s="24"/>
      <c r="F7082" s="24"/>
      <c r="G7082" s="27" t="s">
        <v>37</v>
      </c>
    </row>
    <row r="7083" spans="3:7" x14ac:dyDescent="0.25">
      <c r="C7083" s="26" t="s">
        <v>1187</v>
      </c>
      <c r="D7083" s="27">
        <v>3194</v>
      </c>
      <c r="E7083" s="24"/>
      <c r="F7083" s="24"/>
      <c r="G7083" s="27" t="s">
        <v>37</v>
      </c>
    </row>
    <row r="7084" spans="3:7" x14ac:dyDescent="0.25">
      <c r="C7084" s="26" t="s">
        <v>1186</v>
      </c>
      <c r="D7084" s="27">
        <v>1440</v>
      </c>
      <c r="E7084" s="24"/>
      <c r="F7084" s="24"/>
      <c r="G7084" s="27" t="s">
        <v>36</v>
      </c>
    </row>
    <row r="7085" spans="3:7" x14ac:dyDescent="0.25">
      <c r="C7085" s="26" t="s">
        <v>1185</v>
      </c>
      <c r="D7085" s="27">
        <v>2430</v>
      </c>
      <c r="E7085" s="24"/>
      <c r="F7085" s="24"/>
      <c r="G7085" s="27" t="s">
        <v>34</v>
      </c>
    </row>
    <row r="7086" spans="3:7" x14ac:dyDescent="0.25">
      <c r="C7086" s="26" t="s">
        <v>1184</v>
      </c>
      <c r="D7086" s="27">
        <v>3140</v>
      </c>
      <c r="E7086" s="24"/>
      <c r="F7086" s="24"/>
      <c r="G7086" s="27" t="s">
        <v>37</v>
      </c>
    </row>
    <row r="7087" spans="3:7" x14ac:dyDescent="0.25">
      <c r="C7087" s="26" t="s">
        <v>1183</v>
      </c>
      <c r="D7087" s="27">
        <v>1258</v>
      </c>
      <c r="E7087" s="24"/>
      <c r="F7087" s="24"/>
      <c r="G7087" s="27" t="s">
        <v>35</v>
      </c>
    </row>
    <row r="7088" spans="3:7" x14ac:dyDescent="0.25">
      <c r="C7088" s="26" t="s">
        <v>1182</v>
      </c>
      <c r="D7088" s="27">
        <v>1105</v>
      </c>
      <c r="E7088" s="24"/>
      <c r="F7088" s="24"/>
      <c r="G7088" s="27" t="s">
        <v>35</v>
      </c>
    </row>
    <row r="7089" spans="3:7" x14ac:dyDescent="0.25">
      <c r="C7089" s="26" t="s">
        <v>1181</v>
      </c>
      <c r="D7089" s="27">
        <v>2234</v>
      </c>
      <c r="E7089" s="24"/>
      <c r="F7089" s="24"/>
      <c r="G7089" s="27" t="s">
        <v>34</v>
      </c>
    </row>
    <row r="7090" spans="3:7" x14ac:dyDescent="0.25">
      <c r="C7090" s="26" t="s">
        <v>1180</v>
      </c>
      <c r="D7090" s="27">
        <v>2389</v>
      </c>
      <c r="E7090" s="24"/>
      <c r="F7090" s="24"/>
      <c r="G7090" s="27" t="s">
        <v>34</v>
      </c>
    </row>
    <row r="7091" spans="3:7" x14ac:dyDescent="0.25">
      <c r="C7091" s="26" t="s">
        <v>1179</v>
      </c>
      <c r="D7091" s="27">
        <v>1728</v>
      </c>
      <c r="E7091" s="24"/>
      <c r="F7091" s="24"/>
      <c r="G7091" s="27" t="s">
        <v>36</v>
      </c>
    </row>
    <row r="7092" spans="3:7" x14ac:dyDescent="0.25">
      <c r="C7092" s="26" t="s">
        <v>1178</v>
      </c>
      <c r="D7092" s="27">
        <v>1551</v>
      </c>
      <c r="E7092" s="24"/>
      <c r="F7092" s="24"/>
      <c r="G7092" s="27" t="s">
        <v>36</v>
      </c>
    </row>
    <row r="7093" spans="3:7" x14ac:dyDescent="0.25">
      <c r="C7093" s="26" t="s">
        <v>1177</v>
      </c>
      <c r="D7093" s="27">
        <v>2466</v>
      </c>
      <c r="E7093" s="24"/>
      <c r="F7093" s="24"/>
      <c r="G7093" s="27" t="s">
        <v>34</v>
      </c>
    </row>
    <row r="7094" spans="3:7" x14ac:dyDescent="0.25">
      <c r="C7094" s="26" t="s">
        <v>1176</v>
      </c>
      <c r="D7094" s="27">
        <v>2246</v>
      </c>
      <c r="E7094" s="24"/>
      <c r="F7094" s="24"/>
      <c r="G7094" s="27" t="s">
        <v>34</v>
      </c>
    </row>
    <row r="7095" spans="3:7" x14ac:dyDescent="0.25">
      <c r="C7095" s="26" t="s">
        <v>1175</v>
      </c>
      <c r="D7095" s="27">
        <v>1159</v>
      </c>
      <c r="E7095" s="24"/>
      <c r="F7095" s="24"/>
      <c r="G7095" s="27" t="s">
        <v>35</v>
      </c>
    </row>
    <row r="7096" spans="3:7" x14ac:dyDescent="0.25">
      <c r="C7096" s="26" t="s">
        <v>1174</v>
      </c>
      <c r="D7096" s="27">
        <v>2740</v>
      </c>
      <c r="E7096" s="24"/>
      <c r="F7096" s="24"/>
      <c r="G7096" s="27" t="s">
        <v>34</v>
      </c>
    </row>
    <row r="7097" spans="3:7" x14ac:dyDescent="0.25">
      <c r="C7097" s="26" t="s">
        <v>1173</v>
      </c>
      <c r="D7097" s="27">
        <v>3074</v>
      </c>
      <c r="E7097" s="24"/>
      <c r="F7097" s="24"/>
      <c r="G7097" s="27" t="s">
        <v>37</v>
      </c>
    </row>
    <row r="7098" spans="3:7" x14ac:dyDescent="0.25">
      <c r="C7098" s="26" t="s">
        <v>1172</v>
      </c>
      <c r="D7098" s="27">
        <v>2801</v>
      </c>
      <c r="E7098" s="24"/>
      <c r="F7098" s="24"/>
      <c r="G7098" s="27" t="s">
        <v>34</v>
      </c>
    </row>
    <row r="7099" spans="3:7" x14ac:dyDescent="0.25">
      <c r="C7099" s="26" t="s">
        <v>1171</v>
      </c>
      <c r="D7099" s="27">
        <v>1516</v>
      </c>
      <c r="E7099" s="24"/>
      <c r="F7099" s="24"/>
      <c r="G7099" s="27" t="s">
        <v>36</v>
      </c>
    </row>
    <row r="7100" spans="3:7" x14ac:dyDescent="0.25">
      <c r="C7100" s="26" t="s">
        <v>1170</v>
      </c>
      <c r="D7100" s="27">
        <v>1864</v>
      </c>
      <c r="E7100" s="24"/>
      <c r="F7100" s="24"/>
      <c r="G7100" s="27" t="s">
        <v>36</v>
      </c>
    </row>
    <row r="7101" spans="3:7" x14ac:dyDescent="0.25">
      <c r="C7101" s="26" t="s">
        <v>1169</v>
      </c>
      <c r="D7101" s="27">
        <v>1527</v>
      </c>
      <c r="E7101" s="24"/>
      <c r="F7101" s="24"/>
      <c r="G7101" s="27" t="s">
        <v>36</v>
      </c>
    </row>
    <row r="7102" spans="3:7" x14ac:dyDescent="0.25">
      <c r="C7102" s="26" t="s">
        <v>1168</v>
      </c>
      <c r="D7102" s="27">
        <v>1594</v>
      </c>
      <c r="E7102" s="24"/>
      <c r="F7102" s="24"/>
      <c r="G7102" s="27" t="s">
        <v>36</v>
      </c>
    </row>
    <row r="7103" spans="3:7" x14ac:dyDescent="0.25">
      <c r="C7103" s="26" t="s">
        <v>1167</v>
      </c>
      <c r="D7103" s="27">
        <v>4564</v>
      </c>
      <c r="E7103" s="24"/>
      <c r="F7103" s="24"/>
      <c r="G7103" s="27" t="s">
        <v>37</v>
      </c>
    </row>
    <row r="7104" spans="3:7" x14ac:dyDescent="0.25">
      <c r="C7104" s="26" t="s">
        <v>1166</v>
      </c>
      <c r="D7104" s="27">
        <v>3411</v>
      </c>
      <c r="E7104" s="24"/>
      <c r="F7104" s="24"/>
      <c r="G7104" s="27" t="s">
        <v>37</v>
      </c>
    </row>
    <row r="7105" spans="3:7" x14ac:dyDescent="0.25">
      <c r="C7105" s="26" t="s">
        <v>1165</v>
      </c>
      <c r="D7105" s="27">
        <v>1197</v>
      </c>
      <c r="E7105" s="24"/>
      <c r="F7105" s="24"/>
      <c r="G7105" s="27" t="s">
        <v>35</v>
      </c>
    </row>
    <row r="7106" spans="3:7" x14ac:dyDescent="0.25">
      <c r="C7106" s="26" t="s">
        <v>1164</v>
      </c>
      <c r="D7106" s="27">
        <v>2479</v>
      </c>
      <c r="E7106" s="24"/>
      <c r="F7106" s="24"/>
      <c r="G7106" s="27" t="s">
        <v>34</v>
      </c>
    </row>
    <row r="7107" spans="3:7" x14ac:dyDescent="0.25">
      <c r="C7107" s="26" t="s">
        <v>1163</v>
      </c>
      <c r="D7107" s="27">
        <v>2264</v>
      </c>
      <c r="E7107" s="24"/>
      <c r="F7107" s="24"/>
      <c r="G7107" s="27" t="s">
        <v>34</v>
      </c>
    </row>
    <row r="7108" spans="3:7" x14ac:dyDescent="0.25">
      <c r="C7108" s="26" t="s">
        <v>1162</v>
      </c>
      <c r="D7108" s="27">
        <v>2329</v>
      </c>
      <c r="E7108" s="24"/>
      <c r="F7108" s="24"/>
      <c r="G7108" s="27" t="s">
        <v>34</v>
      </c>
    </row>
    <row r="7109" spans="3:7" x14ac:dyDescent="0.25">
      <c r="C7109" s="26" t="s">
        <v>1161</v>
      </c>
      <c r="D7109" s="27">
        <v>2472</v>
      </c>
      <c r="E7109" s="24"/>
      <c r="F7109" s="24"/>
      <c r="G7109" s="27" t="s">
        <v>34</v>
      </c>
    </row>
    <row r="7110" spans="3:7" x14ac:dyDescent="0.25">
      <c r="C7110" s="26" t="s">
        <v>1160</v>
      </c>
      <c r="D7110" s="27">
        <v>1181</v>
      </c>
      <c r="E7110" s="24"/>
      <c r="F7110" s="24"/>
      <c r="G7110" s="27" t="s">
        <v>35</v>
      </c>
    </row>
    <row r="7111" spans="3:7" x14ac:dyDescent="0.25">
      <c r="C7111" s="26" t="s">
        <v>1159</v>
      </c>
      <c r="D7111" s="27">
        <v>1490</v>
      </c>
      <c r="E7111" s="24"/>
      <c r="F7111" s="24"/>
      <c r="G7111" s="27" t="s">
        <v>36</v>
      </c>
    </row>
    <row r="7112" spans="3:7" x14ac:dyDescent="0.25">
      <c r="C7112" s="26" t="s">
        <v>1158</v>
      </c>
      <c r="D7112" s="27">
        <v>1742</v>
      </c>
      <c r="E7112" s="24"/>
      <c r="F7112" s="24"/>
      <c r="G7112" s="27" t="s">
        <v>36</v>
      </c>
    </row>
    <row r="7113" spans="3:7" x14ac:dyDescent="0.25">
      <c r="C7113" s="26" t="s">
        <v>1157</v>
      </c>
      <c r="D7113" s="27">
        <v>937</v>
      </c>
      <c r="E7113" s="24"/>
      <c r="F7113" s="24"/>
      <c r="G7113" s="27" t="s">
        <v>35</v>
      </c>
    </row>
    <row r="7114" spans="3:7" x14ac:dyDescent="0.25">
      <c r="C7114" s="26" t="s">
        <v>1156</v>
      </c>
      <c r="D7114" s="27">
        <v>1981</v>
      </c>
      <c r="E7114" s="24"/>
      <c r="F7114" s="24"/>
      <c r="G7114" s="27" t="s">
        <v>36</v>
      </c>
    </row>
    <row r="7115" spans="3:7" x14ac:dyDescent="0.25">
      <c r="C7115" s="26" t="s">
        <v>1155</v>
      </c>
      <c r="D7115" s="27">
        <v>1445</v>
      </c>
      <c r="E7115" s="24"/>
      <c r="F7115" s="24"/>
      <c r="G7115" s="27" t="s">
        <v>36</v>
      </c>
    </row>
    <row r="7116" spans="3:7" x14ac:dyDescent="0.25">
      <c r="C7116" s="26" t="s">
        <v>1154</v>
      </c>
      <c r="D7116" s="27">
        <v>1525</v>
      </c>
      <c r="E7116" s="24"/>
      <c r="F7116" s="24"/>
      <c r="G7116" s="27" t="s">
        <v>36</v>
      </c>
    </row>
    <row r="7117" spans="3:7" x14ac:dyDescent="0.25">
      <c r="C7117" s="26" t="s">
        <v>1153</v>
      </c>
      <c r="D7117" s="27">
        <v>3029</v>
      </c>
      <c r="E7117" s="24"/>
      <c r="F7117" s="24"/>
      <c r="G7117" s="27" t="s">
        <v>37</v>
      </c>
    </row>
    <row r="7118" spans="3:7" x14ac:dyDescent="0.25">
      <c r="C7118" s="26" t="s">
        <v>1152</v>
      </c>
      <c r="D7118" s="27">
        <v>2423</v>
      </c>
      <c r="E7118" s="24"/>
      <c r="F7118" s="24"/>
      <c r="G7118" s="27" t="s">
        <v>34</v>
      </c>
    </row>
    <row r="7119" spans="3:7" x14ac:dyDescent="0.25">
      <c r="C7119" s="26" t="s">
        <v>1151</v>
      </c>
      <c r="D7119" s="27">
        <v>2619</v>
      </c>
      <c r="E7119" s="24"/>
      <c r="F7119" s="24"/>
      <c r="G7119" s="27" t="s">
        <v>34</v>
      </c>
    </row>
    <row r="7120" spans="3:7" x14ac:dyDescent="0.25">
      <c r="C7120" s="26" t="s">
        <v>1150</v>
      </c>
      <c r="D7120" s="27">
        <v>2680</v>
      </c>
      <c r="E7120" s="24"/>
      <c r="F7120" s="24"/>
      <c r="G7120" s="27" t="s">
        <v>34</v>
      </c>
    </row>
    <row r="7121" spans="3:7" x14ac:dyDescent="0.25">
      <c r="C7121" s="26" t="s">
        <v>1149</v>
      </c>
      <c r="D7121" s="27">
        <v>2720</v>
      </c>
      <c r="E7121" s="24"/>
      <c r="F7121" s="24"/>
      <c r="G7121" s="27" t="s">
        <v>34</v>
      </c>
    </row>
    <row r="7122" spans="3:7" x14ac:dyDescent="0.25">
      <c r="C7122" s="26" t="s">
        <v>1148</v>
      </c>
      <c r="D7122" s="27">
        <v>1830</v>
      </c>
      <c r="E7122" s="24"/>
      <c r="F7122" s="24"/>
      <c r="G7122" s="27" t="s">
        <v>36</v>
      </c>
    </row>
    <row r="7123" spans="3:7" x14ac:dyDescent="0.25">
      <c r="C7123" s="26" t="s">
        <v>1147</v>
      </c>
      <c r="D7123" s="27">
        <v>3244</v>
      </c>
      <c r="E7123" s="24"/>
      <c r="F7123" s="24"/>
      <c r="G7123" s="27" t="s">
        <v>37</v>
      </c>
    </row>
    <row r="7124" spans="3:7" x14ac:dyDescent="0.25">
      <c r="C7124" s="26" t="s">
        <v>1146</v>
      </c>
      <c r="D7124" s="27">
        <v>3505</v>
      </c>
      <c r="E7124" s="24"/>
      <c r="F7124" s="24"/>
      <c r="G7124" s="27" t="s">
        <v>37</v>
      </c>
    </row>
    <row r="7125" spans="3:7" x14ac:dyDescent="0.25">
      <c r="C7125" s="26" t="s">
        <v>1145</v>
      </c>
      <c r="D7125" s="27">
        <v>2430</v>
      </c>
      <c r="E7125" s="24"/>
      <c r="F7125" s="24"/>
      <c r="G7125" s="27" t="s">
        <v>34</v>
      </c>
    </row>
    <row r="7126" spans="3:7" x14ac:dyDescent="0.25">
      <c r="C7126" s="26" t="s">
        <v>1144</v>
      </c>
      <c r="D7126" s="27">
        <v>2608</v>
      </c>
      <c r="E7126" s="24"/>
      <c r="F7126" s="24"/>
      <c r="G7126" s="27" t="s">
        <v>34</v>
      </c>
    </row>
    <row r="7127" spans="3:7" x14ac:dyDescent="0.25">
      <c r="C7127" s="26" t="s">
        <v>1143</v>
      </c>
      <c r="D7127" s="27">
        <v>1147</v>
      </c>
      <c r="E7127" s="24"/>
      <c r="F7127" s="24"/>
      <c r="G7127" s="27" t="s">
        <v>35</v>
      </c>
    </row>
    <row r="7128" spans="3:7" x14ac:dyDescent="0.25">
      <c r="C7128" s="26" t="s">
        <v>1142</v>
      </c>
      <c r="D7128" s="27">
        <v>3180</v>
      </c>
      <c r="E7128" s="24"/>
      <c r="F7128" s="24"/>
      <c r="G7128" s="27" t="s">
        <v>37</v>
      </c>
    </row>
    <row r="7129" spans="3:7" x14ac:dyDescent="0.25">
      <c r="C7129" s="26" t="s">
        <v>1141</v>
      </c>
      <c r="D7129" s="27">
        <v>2628</v>
      </c>
      <c r="E7129" s="24"/>
      <c r="F7129" s="24"/>
      <c r="G7129" s="27" t="s">
        <v>34</v>
      </c>
    </row>
    <row r="7130" spans="3:7" x14ac:dyDescent="0.25">
      <c r="C7130" s="26" t="s">
        <v>1140</v>
      </c>
      <c r="D7130" s="27">
        <v>2186</v>
      </c>
      <c r="E7130" s="24"/>
      <c r="F7130" s="24"/>
      <c r="G7130" s="27" t="s">
        <v>34</v>
      </c>
    </row>
    <row r="7131" spans="3:7" x14ac:dyDescent="0.25">
      <c r="C7131" s="26" t="s">
        <v>1139</v>
      </c>
      <c r="D7131" s="27">
        <v>1467</v>
      </c>
      <c r="E7131" s="24"/>
      <c r="F7131" s="24"/>
      <c r="G7131" s="27" t="s">
        <v>36</v>
      </c>
    </row>
    <row r="7132" spans="3:7" x14ac:dyDescent="0.25">
      <c r="C7132" s="26" t="s">
        <v>1138</v>
      </c>
      <c r="D7132" s="27">
        <v>2820</v>
      </c>
      <c r="E7132" s="24"/>
      <c r="F7132" s="24"/>
      <c r="G7132" s="27" t="s">
        <v>34</v>
      </c>
    </row>
    <row r="7133" spans="3:7" x14ac:dyDescent="0.25">
      <c r="C7133" s="26" t="s">
        <v>1137</v>
      </c>
      <c r="D7133" s="27">
        <v>3663</v>
      </c>
      <c r="E7133" s="24"/>
      <c r="F7133" s="24"/>
      <c r="G7133" s="27" t="s">
        <v>37</v>
      </c>
    </row>
    <row r="7134" spans="3:7" x14ac:dyDescent="0.25">
      <c r="C7134" s="26" t="s">
        <v>1136</v>
      </c>
      <c r="D7134" s="27">
        <v>2606</v>
      </c>
      <c r="E7134" s="24"/>
      <c r="F7134" s="24"/>
      <c r="G7134" s="27" t="s">
        <v>34</v>
      </c>
    </row>
    <row r="7135" spans="3:7" x14ac:dyDescent="0.25">
      <c r="C7135" s="26" t="s">
        <v>1135</v>
      </c>
      <c r="D7135" s="27">
        <v>2233</v>
      </c>
      <c r="E7135" s="24"/>
      <c r="F7135" s="24"/>
      <c r="G7135" s="27" t="s">
        <v>34</v>
      </c>
    </row>
    <row r="7136" spans="3:7" x14ac:dyDescent="0.25">
      <c r="C7136" s="26" t="s">
        <v>1134</v>
      </c>
      <c r="D7136" s="27">
        <v>2715</v>
      </c>
      <c r="E7136" s="24"/>
      <c r="F7136" s="24"/>
      <c r="G7136" s="27" t="s">
        <v>34</v>
      </c>
    </row>
    <row r="7137" spans="3:7" x14ac:dyDescent="0.25">
      <c r="C7137" s="26" t="s">
        <v>1133</v>
      </c>
      <c r="D7137" s="27">
        <v>2041</v>
      </c>
      <c r="E7137" s="24"/>
      <c r="F7137" s="24"/>
      <c r="G7137" s="27" t="s">
        <v>36</v>
      </c>
    </row>
    <row r="7138" spans="3:7" x14ac:dyDescent="0.25">
      <c r="C7138" s="26" t="s">
        <v>1132</v>
      </c>
      <c r="D7138" s="27">
        <v>2034</v>
      </c>
      <c r="E7138" s="24"/>
      <c r="F7138" s="24"/>
      <c r="G7138" s="27" t="s">
        <v>36</v>
      </c>
    </row>
    <row r="7139" spans="3:7" x14ac:dyDescent="0.25">
      <c r="C7139" s="26" t="s">
        <v>1131</v>
      </c>
      <c r="D7139" s="27">
        <v>1191</v>
      </c>
      <c r="E7139" s="24"/>
      <c r="F7139" s="24"/>
      <c r="G7139" s="27" t="s">
        <v>35</v>
      </c>
    </row>
    <row r="7140" spans="3:7" x14ac:dyDescent="0.25">
      <c r="C7140" s="26" t="s">
        <v>1130</v>
      </c>
      <c r="D7140" s="27">
        <v>3170</v>
      </c>
      <c r="E7140" s="24"/>
      <c r="F7140" s="24"/>
      <c r="G7140" s="27" t="s">
        <v>37</v>
      </c>
    </row>
    <row r="7141" spans="3:7" x14ac:dyDescent="0.25">
      <c r="C7141" s="26" t="s">
        <v>1129</v>
      </c>
      <c r="D7141" s="27">
        <v>1350</v>
      </c>
      <c r="E7141" s="24"/>
      <c r="F7141" s="24"/>
      <c r="G7141" s="27" t="s">
        <v>35</v>
      </c>
    </row>
    <row r="7142" spans="3:7" x14ac:dyDescent="0.25">
      <c r="C7142" s="26" t="s">
        <v>1128</v>
      </c>
      <c r="D7142" s="27">
        <v>2460</v>
      </c>
      <c r="E7142" s="24"/>
      <c r="F7142" s="24"/>
      <c r="G7142" s="27" t="s">
        <v>34</v>
      </c>
    </row>
    <row r="7143" spans="3:7" x14ac:dyDescent="0.25">
      <c r="C7143" s="26" t="s">
        <v>1127</v>
      </c>
      <c r="D7143" s="27">
        <v>2402</v>
      </c>
      <c r="E7143" s="24"/>
      <c r="F7143" s="24"/>
      <c r="G7143" s="27" t="s">
        <v>34</v>
      </c>
    </row>
    <row r="7144" spans="3:7" x14ac:dyDescent="0.25">
      <c r="C7144" s="26" t="s">
        <v>1126</v>
      </c>
      <c r="D7144" s="27">
        <v>2426</v>
      </c>
      <c r="E7144" s="24"/>
      <c r="F7144" s="24"/>
      <c r="G7144" s="27" t="s">
        <v>34</v>
      </c>
    </row>
    <row r="7145" spans="3:7" x14ac:dyDescent="0.25">
      <c r="C7145" s="26" t="s">
        <v>1125</v>
      </c>
      <c r="D7145" s="27">
        <v>2038</v>
      </c>
      <c r="E7145" s="24"/>
      <c r="F7145" s="24"/>
      <c r="G7145" s="27" t="s">
        <v>36</v>
      </c>
    </row>
    <row r="7146" spans="3:7" x14ac:dyDescent="0.25">
      <c r="C7146" s="26" t="s">
        <v>1124</v>
      </c>
      <c r="D7146" s="27">
        <v>2505</v>
      </c>
      <c r="E7146" s="24"/>
      <c r="F7146" s="24"/>
      <c r="G7146" s="27" t="s">
        <v>34</v>
      </c>
    </row>
    <row r="7147" spans="3:7" x14ac:dyDescent="0.25">
      <c r="C7147" s="26" t="s">
        <v>1123</v>
      </c>
      <c r="D7147" s="27">
        <v>2685</v>
      </c>
      <c r="E7147" s="24"/>
      <c r="F7147" s="24"/>
      <c r="G7147" s="27" t="s">
        <v>34</v>
      </c>
    </row>
    <row r="7148" spans="3:7" x14ac:dyDescent="0.25">
      <c r="C7148" s="26" t="s">
        <v>1122</v>
      </c>
      <c r="D7148" s="27">
        <v>2427</v>
      </c>
      <c r="E7148" s="24"/>
      <c r="F7148" s="24"/>
      <c r="G7148" s="27" t="s">
        <v>34</v>
      </c>
    </row>
    <row r="7149" spans="3:7" x14ac:dyDescent="0.25">
      <c r="C7149" s="26" t="s">
        <v>1121</v>
      </c>
      <c r="D7149" s="27">
        <v>1317</v>
      </c>
      <c r="E7149" s="24"/>
      <c r="F7149" s="24"/>
      <c r="G7149" s="27" t="s">
        <v>35</v>
      </c>
    </row>
    <row r="7150" spans="3:7" x14ac:dyDescent="0.25">
      <c r="C7150" s="26" t="s">
        <v>1120</v>
      </c>
      <c r="D7150" s="27">
        <v>2631</v>
      </c>
      <c r="E7150" s="24"/>
      <c r="F7150" s="24"/>
      <c r="G7150" s="27" t="s">
        <v>34</v>
      </c>
    </row>
    <row r="7151" spans="3:7" x14ac:dyDescent="0.25">
      <c r="C7151" s="26" t="s">
        <v>1119</v>
      </c>
      <c r="D7151" s="27">
        <v>1271</v>
      </c>
      <c r="E7151" s="24"/>
      <c r="F7151" s="24"/>
      <c r="G7151" s="27" t="s">
        <v>35</v>
      </c>
    </row>
    <row r="7152" spans="3:7" x14ac:dyDescent="0.25">
      <c r="C7152" s="26" t="s">
        <v>1118</v>
      </c>
      <c r="D7152" s="27">
        <v>1906</v>
      </c>
      <c r="E7152" s="24"/>
      <c r="F7152" s="24"/>
      <c r="G7152" s="27" t="s">
        <v>36</v>
      </c>
    </row>
    <row r="7153" spans="3:7" x14ac:dyDescent="0.25">
      <c r="C7153" s="26" t="s">
        <v>1117</v>
      </c>
      <c r="D7153" s="27">
        <v>1286</v>
      </c>
      <c r="E7153" s="24"/>
      <c r="F7153" s="24"/>
      <c r="G7153" s="27" t="s">
        <v>35</v>
      </c>
    </row>
    <row r="7154" spans="3:7" x14ac:dyDescent="0.25">
      <c r="C7154" s="26" t="s">
        <v>1116</v>
      </c>
      <c r="D7154" s="27">
        <v>1062</v>
      </c>
      <c r="E7154" s="24"/>
      <c r="F7154" s="24"/>
      <c r="G7154" s="27" t="s">
        <v>35</v>
      </c>
    </row>
    <row r="7155" spans="3:7" x14ac:dyDescent="0.25">
      <c r="C7155" s="26" t="s">
        <v>1115</v>
      </c>
      <c r="D7155" s="27">
        <v>3108</v>
      </c>
      <c r="E7155" s="24"/>
      <c r="F7155" s="24"/>
      <c r="G7155" s="27" t="s">
        <v>37</v>
      </c>
    </row>
    <row r="7156" spans="3:7" x14ac:dyDescent="0.25">
      <c r="C7156" s="26" t="s">
        <v>1114</v>
      </c>
      <c r="D7156" s="27">
        <v>2494</v>
      </c>
      <c r="E7156" s="24"/>
      <c r="F7156" s="24"/>
      <c r="G7156" s="27" t="s">
        <v>34</v>
      </c>
    </row>
    <row r="7157" spans="3:7" x14ac:dyDescent="0.25">
      <c r="C7157" s="26" t="s">
        <v>1113</v>
      </c>
      <c r="D7157" s="27">
        <v>2388</v>
      </c>
      <c r="E7157" s="24"/>
      <c r="F7157" s="24"/>
      <c r="G7157" s="27" t="s">
        <v>34</v>
      </c>
    </row>
    <row r="7158" spans="3:7" x14ac:dyDescent="0.25">
      <c r="C7158" s="26" t="s">
        <v>1112</v>
      </c>
      <c r="D7158" s="27">
        <v>1557</v>
      </c>
      <c r="E7158" s="24"/>
      <c r="F7158" s="24"/>
      <c r="G7158" s="27" t="s">
        <v>36</v>
      </c>
    </row>
    <row r="7159" spans="3:7" x14ac:dyDescent="0.25">
      <c r="C7159" s="26" t="s">
        <v>1111</v>
      </c>
      <c r="D7159" s="27">
        <v>1937</v>
      </c>
      <c r="E7159" s="24"/>
      <c r="F7159" s="24"/>
      <c r="G7159" s="27" t="s">
        <v>36</v>
      </c>
    </row>
    <row r="7160" spans="3:7" x14ac:dyDescent="0.25">
      <c r="C7160" s="26" t="s">
        <v>1110</v>
      </c>
      <c r="D7160" s="27">
        <v>3487</v>
      </c>
      <c r="E7160" s="24"/>
      <c r="F7160" s="24"/>
      <c r="G7160" s="27" t="s">
        <v>37</v>
      </c>
    </row>
    <row r="7161" spans="3:7" x14ac:dyDescent="0.25">
      <c r="C7161" s="26" t="s">
        <v>1109</v>
      </c>
      <c r="D7161" s="27">
        <v>1162</v>
      </c>
      <c r="E7161" s="24"/>
      <c r="F7161" s="24"/>
      <c r="G7161" s="27" t="s">
        <v>35</v>
      </c>
    </row>
    <row r="7162" spans="3:7" x14ac:dyDescent="0.25">
      <c r="C7162" s="26" t="s">
        <v>1108</v>
      </c>
      <c r="D7162" s="27">
        <v>2435</v>
      </c>
      <c r="E7162" s="24"/>
      <c r="F7162" s="24"/>
      <c r="G7162" s="27" t="s">
        <v>34</v>
      </c>
    </row>
    <row r="7163" spans="3:7" x14ac:dyDescent="0.25">
      <c r="C7163" s="26" t="s">
        <v>1107</v>
      </c>
      <c r="D7163" s="27">
        <v>2790</v>
      </c>
      <c r="E7163" s="24"/>
      <c r="F7163" s="24"/>
      <c r="G7163" s="27" t="s">
        <v>34</v>
      </c>
    </row>
    <row r="7164" spans="3:7" x14ac:dyDescent="0.25">
      <c r="C7164" s="26" t="s">
        <v>1106</v>
      </c>
      <c r="D7164" s="27">
        <v>1207</v>
      </c>
      <c r="E7164" s="24"/>
      <c r="F7164" s="24"/>
      <c r="G7164" s="27" t="s">
        <v>35</v>
      </c>
    </row>
    <row r="7165" spans="3:7" x14ac:dyDescent="0.25">
      <c r="C7165" s="26" t="s">
        <v>1105</v>
      </c>
      <c r="D7165" s="27">
        <v>1165</v>
      </c>
      <c r="E7165" s="24"/>
      <c r="F7165" s="24"/>
      <c r="G7165" s="27" t="s">
        <v>35</v>
      </c>
    </row>
    <row r="7166" spans="3:7" x14ac:dyDescent="0.25">
      <c r="C7166" s="26" t="s">
        <v>1104</v>
      </c>
      <c r="D7166" s="27">
        <v>2613</v>
      </c>
      <c r="E7166" s="24"/>
      <c r="F7166" s="24"/>
      <c r="G7166" s="27" t="s">
        <v>34</v>
      </c>
    </row>
    <row r="7167" spans="3:7" x14ac:dyDescent="0.25">
      <c r="C7167" s="26" t="s">
        <v>1103</v>
      </c>
      <c r="D7167" s="27">
        <v>2276</v>
      </c>
      <c r="E7167" s="24"/>
      <c r="F7167" s="24"/>
      <c r="G7167" s="27" t="s">
        <v>34</v>
      </c>
    </row>
    <row r="7168" spans="3:7" x14ac:dyDescent="0.25">
      <c r="C7168" s="26" t="s">
        <v>1102</v>
      </c>
      <c r="D7168" s="27">
        <v>2650</v>
      </c>
      <c r="E7168" s="24"/>
      <c r="F7168" s="24"/>
      <c r="G7168" s="27" t="s">
        <v>34</v>
      </c>
    </row>
    <row r="7169" spans="3:7" x14ac:dyDescent="0.25">
      <c r="C7169" s="26" t="s">
        <v>1101</v>
      </c>
      <c r="D7169" s="27">
        <v>3387</v>
      </c>
      <c r="E7169" s="24"/>
      <c r="F7169" s="24"/>
      <c r="G7169" s="27" t="s">
        <v>37</v>
      </c>
    </row>
    <row r="7170" spans="3:7" x14ac:dyDescent="0.25">
      <c r="C7170" s="26" t="s">
        <v>1100</v>
      </c>
      <c r="D7170" s="27">
        <v>2487</v>
      </c>
      <c r="E7170" s="24"/>
      <c r="F7170" s="24"/>
      <c r="G7170" s="27" t="s">
        <v>34</v>
      </c>
    </row>
    <row r="7171" spans="3:7" x14ac:dyDescent="0.25">
      <c r="C7171" s="26" t="s">
        <v>1099</v>
      </c>
      <c r="D7171" s="27">
        <v>3194</v>
      </c>
      <c r="E7171" s="24"/>
      <c r="F7171" s="24"/>
      <c r="G7171" s="27" t="s">
        <v>37</v>
      </c>
    </row>
    <row r="7172" spans="3:7" x14ac:dyDescent="0.25">
      <c r="C7172" s="26" t="s">
        <v>1098</v>
      </c>
      <c r="D7172" s="27">
        <v>3305</v>
      </c>
      <c r="E7172" s="24"/>
      <c r="F7172" s="24"/>
      <c r="G7172" s="27" t="s">
        <v>37</v>
      </c>
    </row>
    <row r="7173" spans="3:7" x14ac:dyDescent="0.25">
      <c r="C7173" s="26" t="s">
        <v>1097</v>
      </c>
      <c r="D7173" s="27">
        <v>2384</v>
      </c>
      <c r="E7173" s="24"/>
      <c r="F7173" s="24"/>
      <c r="G7173" s="27" t="s">
        <v>34</v>
      </c>
    </row>
    <row r="7174" spans="3:7" x14ac:dyDescent="0.25">
      <c r="C7174" s="26" t="s">
        <v>1096</v>
      </c>
      <c r="D7174" s="27">
        <v>3064</v>
      </c>
      <c r="E7174" s="24"/>
      <c r="F7174" s="24"/>
      <c r="G7174" s="27" t="s">
        <v>37</v>
      </c>
    </row>
    <row r="7175" spans="3:7" x14ac:dyDescent="0.25">
      <c r="C7175" s="26" t="s">
        <v>1095</v>
      </c>
      <c r="D7175" s="27">
        <v>1866</v>
      </c>
      <c r="E7175" s="24"/>
      <c r="F7175" s="24"/>
      <c r="G7175" s="27" t="s">
        <v>36</v>
      </c>
    </row>
    <row r="7176" spans="3:7" x14ac:dyDescent="0.25">
      <c r="C7176" s="26" t="s">
        <v>1094</v>
      </c>
      <c r="D7176" s="27">
        <v>3146</v>
      </c>
      <c r="E7176" s="24"/>
      <c r="F7176" s="24"/>
      <c r="G7176" s="27" t="s">
        <v>37</v>
      </c>
    </row>
    <row r="7177" spans="3:7" x14ac:dyDescent="0.25">
      <c r="C7177" s="26" t="s">
        <v>1093</v>
      </c>
      <c r="D7177" s="27">
        <v>2168</v>
      </c>
      <c r="E7177" s="24"/>
      <c r="F7177" s="24"/>
      <c r="G7177" s="27" t="s">
        <v>34</v>
      </c>
    </row>
    <row r="7178" spans="3:7" x14ac:dyDescent="0.25">
      <c r="C7178" s="26" t="s">
        <v>1092</v>
      </c>
      <c r="D7178" s="27">
        <v>2304</v>
      </c>
      <c r="E7178" s="24"/>
      <c r="F7178" s="24"/>
      <c r="G7178" s="27" t="s">
        <v>34</v>
      </c>
    </row>
    <row r="7179" spans="3:7" x14ac:dyDescent="0.25">
      <c r="C7179" s="26" t="s">
        <v>1091</v>
      </c>
      <c r="D7179" s="27">
        <v>3898</v>
      </c>
      <c r="E7179" s="24"/>
      <c r="F7179" s="24"/>
      <c r="G7179" s="27" t="s">
        <v>37</v>
      </c>
    </row>
    <row r="7180" spans="3:7" x14ac:dyDescent="0.25">
      <c r="C7180" s="26" t="s">
        <v>1090</v>
      </c>
      <c r="D7180" s="27">
        <v>735</v>
      </c>
      <c r="E7180" s="24"/>
      <c r="F7180" s="24">
        <v>0</v>
      </c>
      <c r="G7180" s="27" t="s">
        <v>38</v>
      </c>
    </row>
    <row r="7181" spans="3:7" x14ac:dyDescent="0.25">
      <c r="C7181" s="26" t="s">
        <v>1089</v>
      </c>
      <c r="D7181" s="27">
        <v>2270</v>
      </c>
      <c r="E7181" s="24"/>
      <c r="F7181" s="24"/>
      <c r="G7181" s="27" t="s">
        <v>34</v>
      </c>
    </row>
    <row r="7182" spans="3:7" x14ac:dyDescent="0.25">
      <c r="C7182" s="26" t="s">
        <v>1088</v>
      </c>
      <c r="D7182" s="27">
        <v>1879</v>
      </c>
      <c r="E7182" s="24"/>
      <c r="F7182" s="24"/>
      <c r="G7182" s="27" t="s">
        <v>36</v>
      </c>
    </row>
    <row r="7183" spans="3:7" x14ac:dyDescent="0.25">
      <c r="C7183" s="26" t="s">
        <v>1087</v>
      </c>
      <c r="D7183" s="27">
        <v>1886</v>
      </c>
      <c r="E7183" s="24"/>
      <c r="F7183" s="24"/>
      <c r="G7183" s="27" t="s">
        <v>36</v>
      </c>
    </row>
    <row r="7184" spans="3:7" x14ac:dyDescent="0.25">
      <c r="C7184" s="26" t="s">
        <v>1086</v>
      </c>
      <c r="D7184" s="27">
        <v>2874</v>
      </c>
      <c r="E7184" s="24"/>
      <c r="F7184" s="24"/>
      <c r="G7184" s="27" t="s">
        <v>34</v>
      </c>
    </row>
    <row r="7185" spans="3:7" x14ac:dyDescent="0.25">
      <c r="C7185" s="26" t="s">
        <v>1085</v>
      </c>
      <c r="D7185" s="27">
        <v>1071</v>
      </c>
      <c r="E7185" s="24"/>
      <c r="F7185" s="24"/>
      <c r="G7185" s="27" t="s">
        <v>35</v>
      </c>
    </row>
    <row r="7186" spans="3:7" x14ac:dyDescent="0.25">
      <c r="C7186" s="26" t="s">
        <v>1084</v>
      </c>
      <c r="D7186" s="27">
        <v>2702</v>
      </c>
      <c r="E7186" s="24"/>
      <c r="F7186" s="24"/>
      <c r="G7186" s="27" t="s">
        <v>34</v>
      </c>
    </row>
    <row r="7187" spans="3:7" x14ac:dyDescent="0.25">
      <c r="C7187" s="26" t="s">
        <v>1083</v>
      </c>
      <c r="D7187" s="27">
        <v>1658</v>
      </c>
      <c r="E7187" s="24"/>
      <c r="F7187" s="24"/>
      <c r="G7187" s="27" t="s">
        <v>36</v>
      </c>
    </row>
    <row r="7188" spans="3:7" x14ac:dyDescent="0.25">
      <c r="C7188" s="26" t="s">
        <v>1082</v>
      </c>
      <c r="D7188" s="27">
        <v>1201</v>
      </c>
      <c r="E7188" s="24"/>
      <c r="F7188" s="24"/>
      <c r="G7188" s="27" t="s">
        <v>35</v>
      </c>
    </row>
    <row r="7189" spans="3:7" x14ac:dyDescent="0.25">
      <c r="C7189" s="26" t="s">
        <v>1081</v>
      </c>
      <c r="D7189" s="27">
        <v>3788</v>
      </c>
      <c r="E7189" s="24"/>
      <c r="F7189" s="24"/>
      <c r="G7189" s="27" t="s">
        <v>37</v>
      </c>
    </row>
    <row r="7190" spans="3:7" x14ac:dyDescent="0.25">
      <c r="C7190" s="26" t="s">
        <v>1080</v>
      </c>
      <c r="D7190" s="27">
        <v>3959</v>
      </c>
      <c r="E7190" s="24"/>
      <c r="F7190" s="24"/>
      <c r="G7190" s="27" t="s">
        <v>37</v>
      </c>
    </row>
    <row r="7191" spans="3:7" x14ac:dyDescent="0.25">
      <c r="C7191" s="26" t="s">
        <v>1079</v>
      </c>
      <c r="D7191" s="27">
        <v>2828</v>
      </c>
      <c r="E7191" s="24"/>
      <c r="F7191" s="24"/>
      <c r="G7191" s="27" t="s">
        <v>34</v>
      </c>
    </row>
    <row r="7192" spans="3:7" x14ac:dyDescent="0.25">
      <c r="C7192" s="26" t="s">
        <v>1078</v>
      </c>
      <c r="D7192" s="27">
        <v>2692</v>
      </c>
      <c r="E7192" s="24"/>
      <c r="F7192" s="24"/>
      <c r="G7192" s="27" t="s">
        <v>34</v>
      </c>
    </row>
    <row r="7193" spans="3:7" x14ac:dyDescent="0.25">
      <c r="C7193" s="26" t="s">
        <v>1077</v>
      </c>
      <c r="D7193" s="27">
        <v>3243</v>
      </c>
      <c r="E7193" s="24"/>
      <c r="F7193" s="24"/>
      <c r="G7193" s="27" t="s">
        <v>37</v>
      </c>
    </row>
    <row r="7194" spans="3:7" x14ac:dyDescent="0.25">
      <c r="C7194" s="26" t="s">
        <v>1076</v>
      </c>
      <c r="D7194" s="27">
        <v>1537</v>
      </c>
      <c r="E7194" s="24"/>
      <c r="F7194" s="24"/>
      <c r="G7194" s="27" t="s">
        <v>36</v>
      </c>
    </row>
    <row r="7195" spans="3:7" x14ac:dyDescent="0.25">
      <c r="C7195" s="26" t="s">
        <v>1075</v>
      </c>
      <c r="D7195" s="27">
        <v>1933</v>
      </c>
      <c r="E7195" s="24"/>
      <c r="F7195" s="24"/>
      <c r="G7195" s="27" t="s">
        <v>36</v>
      </c>
    </row>
    <row r="7196" spans="3:7" x14ac:dyDescent="0.25">
      <c r="C7196" s="26" t="s">
        <v>1074</v>
      </c>
      <c r="D7196" s="27">
        <v>1093</v>
      </c>
      <c r="E7196" s="24"/>
      <c r="F7196" s="24"/>
      <c r="G7196" s="27" t="s">
        <v>35</v>
      </c>
    </row>
    <row r="7197" spans="3:7" x14ac:dyDescent="0.25">
      <c r="C7197" s="26" t="s">
        <v>1073</v>
      </c>
      <c r="D7197" s="27">
        <v>1340</v>
      </c>
      <c r="E7197" s="24"/>
      <c r="F7197" s="24"/>
      <c r="G7197" s="27" t="s">
        <v>35</v>
      </c>
    </row>
    <row r="7198" spans="3:7" x14ac:dyDescent="0.25">
      <c r="C7198" s="26" t="s">
        <v>1072</v>
      </c>
      <c r="D7198" s="27">
        <v>2333</v>
      </c>
      <c r="E7198" s="24"/>
      <c r="F7198" s="24"/>
      <c r="G7198" s="27" t="s">
        <v>34</v>
      </c>
    </row>
    <row r="7199" spans="3:7" x14ac:dyDescent="0.25">
      <c r="C7199" s="26" t="s">
        <v>1071</v>
      </c>
      <c r="D7199" s="27">
        <v>2763</v>
      </c>
      <c r="E7199" s="24"/>
      <c r="F7199" s="24"/>
      <c r="G7199" s="27" t="s">
        <v>34</v>
      </c>
    </row>
    <row r="7200" spans="3:7" x14ac:dyDescent="0.25">
      <c r="C7200" s="26" t="s">
        <v>1070</v>
      </c>
      <c r="D7200" s="27">
        <v>2344</v>
      </c>
      <c r="E7200" s="24"/>
      <c r="F7200" s="24"/>
      <c r="G7200" s="27" t="s">
        <v>34</v>
      </c>
    </row>
    <row r="7201" spans="3:7" x14ac:dyDescent="0.25">
      <c r="C7201" s="26" t="s">
        <v>1069</v>
      </c>
      <c r="D7201" s="27">
        <v>2514</v>
      </c>
      <c r="E7201" s="24"/>
      <c r="F7201" s="24"/>
      <c r="G7201" s="27" t="s">
        <v>34</v>
      </c>
    </row>
    <row r="7202" spans="3:7" x14ac:dyDescent="0.25">
      <c r="C7202" s="26" t="s">
        <v>1068</v>
      </c>
      <c r="D7202" s="27">
        <v>1919</v>
      </c>
      <c r="E7202" s="24"/>
      <c r="F7202" s="24"/>
      <c r="G7202" s="27" t="s">
        <v>36</v>
      </c>
    </row>
    <row r="7203" spans="3:7" x14ac:dyDescent="0.25">
      <c r="C7203" s="26" t="s">
        <v>1067</v>
      </c>
      <c r="D7203" s="27">
        <v>1843</v>
      </c>
      <c r="E7203" s="24"/>
      <c r="F7203" s="24"/>
      <c r="G7203" s="27" t="s">
        <v>36</v>
      </c>
    </row>
    <row r="7204" spans="3:7" x14ac:dyDescent="0.25">
      <c r="C7204" s="26" t="s">
        <v>1066</v>
      </c>
      <c r="D7204" s="27">
        <v>2723</v>
      </c>
      <c r="E7204" s="24"/>
      <c r="F7204" s="24"/>
      <c r="G7204" s="27" t="s">
        <v>34</v>
      </c>
    </row>
    <row r="7205" spans="3:7" x14ac:dyDescent="0.25">
      <c r="C7205" s="26" t="s">
        <v>1065</v>
      </c>
      <c r="D7205" s="27">
        <v>2340</v>
      </c>
      <c r="E7205" s="24"/>
      <c r="F7205" s="24"/>
      <c r="G7205" s="27" t="s">
        <v>34</v>
      </c>
    </row>
    <row r="7206" spans="3:7" x14ac:dyDescent="0.25">
      <c r="C7206" s="26" t="s">
        <v>1064</v>
      </c>
      <c r="D7206" s="27">
        <v>2883</v>
      </c>
      <c r="E7206" s="24"/>
      <c r="F7206" s="24"/>
      <c r="G7206" s="27" t="s">
        <v>34</v>
      </c>
    </row>
    <row r="7207" spans="3:7" x14ac:dyDescent="0.25">
      <c r="C7207" s="26" t="s">
        <v>1063</v>
      </c>
      <c r="D7207" s="27">
        <v>1099</v>
      </c>
      <c r="E7207" s="24"/>
      <c r="F7207" s="24"/>
      <c r="G7207" s="27" t="s">
        <v>35</v>
      </c>
    </row>
    <row r="7208" spans="3:7" x14ac:dyDescent="0.25">
      <c r="C7208" s="26" t="s">
        <v>1062</v>
      </c>
      <c r="D7208" s="27">
        <v>3161</v>
      </c>
      <c r="E7208" s="24"/>
      <c r="F7208" s="24"/>
      <c r="G7208" s="27" t="s">
        <v>37</v>
      </c>
    </row>
    <row r="7209" spans="3:7" x14ac:dyDescent="0.25">
      <c r="C7209" s="26" t="s">
        <v>1061</v>
      </c>
      <c r="D7209" s="27">
        <v>2333</v>
      </c>
      <c r="E7209" s="24"/>
      <c r="F7209" s="24"/>
      <c r="G7209" s="27" t="s">
        <v>34</v>
      </c>
    </row>
    <row r="7210" spans="3:7" x14ac:dyDescent="0.25">
      <c r="C7210" s="26" t="s">
        <v>1060</v>
      </c>
      <c r="D7210" s="27">
        <v>2209</v>
      </c>
      <c r="E7210" s="24"/>
      <c r="F7210" s="24"/>
      <c r="G7210" s="27" t="s">
        <v>34</v>
      </c>
    </row>
    <row r="7211" spans="3:7" x14ac:dyDescent="0.25">
      <c r="C7211" s="26" t="s">
        <v>1059</v>
      </c>
      <c r="D7211" s="27">
        <v>2248</v>
      </c>
      <c r="E7211" s="24"/>
      <c r="F7211" s="24"/>
      <c r="G7211" s="27" t="s">
        <v>34</v>
      </c>
    </row>
    <row r="7212" spans="3:7" x14ac:dyDescent="0.25">
      <c r="C7212" s="26" t="s">
        <v>1058</v>
      </c>
      <c r="D7212" s="27">
        <v>1440</v>
      </c>
      <c r="E7212" s="24"/>
      <c r="F7212" s="24"/>
      <c r="G7212" s="27" t="s">
        <v>36</v>
      </c>
    </row>
    <row r="7213" spans="3:7" x14ac:dyDescent="0.25">
      <c r="C7213" s="26" t="s">
        <v>1057</v>
      </c>
      <c r="D7213" s="27">
        <v>2040</v>
      </c>
      <c r="E7213" s="24"/>
      <c r="F7213" s="24"/>
      <c r="G7213" s="27" t="s">
        <v>36</v>
      </c>
    </row>
    <row r="7214" spans="3:7" x14ac:dyDescent="0.25">
      <c r="C7214" s="26" t="s">
        <v>1056</v>
      </c>
      <c r="D7214" s="27">
        <v>3278</v>
      </c>
      <c r="E7214" s="24"/>
      <c r="F7214" s="24"/>
      <c r="G7214" s="27" t="s">
        <v>37</v>
      </c>
    </row>
    <row r="7215" spans="3:7" x14ac:dyDescent="0.25">
      <c r="C7215" s="26" t="s">
        <v>1055</v>
      </c>
      <c r="D7215" s="27">
        <v>2649</v>
      </c>
      <c r="E7215" s="24"/>
      <c r="F7215" s="24"/>
      <c r="G7215" s="27" t="s">
        <v>34</v>
      </c>
    </row>
    <row r="7216" spans="3:7" x14ac:dyDescent="0.25">
      <c r="C7216" s="26" t="s">
        <v>1054</v>
      </c>
      <c r="D7216" s="27">
        <v>1170</v>
      </c>
      <c r="E7216" s="24"/>
      <c r="F7216" s="24"/>
      <c r="G7216" s="27" t="s">
        <v>35</v>
      </c>
    </row>
    <row r="7217" spans="3:7" x14ac:dyDescent="0.25">
      <c r="C7217" s="26" t="s">
        <v>1053</v>
      </c>
      <c r="D7217" s="27">
        <v>2383</v>
      </c>
      <c r="E7217" s="24"/>
      <c r="F7217" s="24"/>
      <c r="G7217" s="27" t="s">
        <v>34</v>
      </c>
    </row>
    <row r="7218" spans="3:7" x14ac:dyDescent="0.25">
      <c r="C7218" s="26" t="s">
        <v>1052</v>
      </c>
      <c r="D7218" s="27">
        <v>1535</v>
      </c>
      <c r="E7218" s="24"/>
      <c r="F7218" s="24"/>
      <c r="G7218" s="27" t="s">
        <v>36</v>
      </c>
    </row>
    <row r="7219" spans="3:7" x14ac:dyDescent="0.25">
      <c r="C7219" s="26" t="s">
        <v>1051</v>
      </c>
      <c r="D7219" s="27">
        <v>3249</v>
      </c>
      <c r="E7219" s="24"/>
      <c r="F7219" s="24"/>
      <c r="G7219" s="27" t="s">
        <v>37</v>
      </c>
    </row>
    <row r="7220" spans="3:7" x14ac:dyDescent="0.25">
      <c r="C7220" s="26" t="s">
        <v>1050</v>
      </c>
      <c r="D7220" s="27">
        <v>3405</v>
      </c>
      <c r="E7220" s="24"/>
      <c r="F7220" s="24"/>
      <c r="G7220" s="27" t="s">
        <v>37</v>
      </c>
    </row>
    <row r="7221" spans="3:7" x14ac:dyDescent="0.25">
      <c r="C7221" s="26" t="s">
        <v>1049</v>
      </c>
      <c r="D7221" s="27">
        <v>2034</v>
      </c>
      <c r="E7221" s="24"/>
      <c r="F7221" s="24"/>
      <c r="G7221" s="27" t="s">
        <v>36</v>
      </c>
    </row>
    <row r="7222" spans="3:7" x14ac:dyDescent="0.25">
      <c r="C7222" s="26" t="s">
        <v>1048</v>
      </c>
      <c r="D7222" s="27">
        <v>3861</v>
      </c>
      <c r="E7222" s="24"/>
      <c r="F7222" s="24"/>
      <c r="G7222" s="27" t="s">
        <v>37</v>
      </c>
    </row>
    <row r="7223" spans="3:7" x14ac:dyDescent="0.25">
      <c r="C7223" s="26" t="s">
        <v>1047</v>
      </c>
      <c r="D7223" s="27">
        <v>3173</v>
      </c>
      <c r="E7223" s="24"/>
      <c r="F7223" s="24">
        <v>0</v>
      </c>
      <c r="G7223" s="27" t="s">
        <v>37</v>
      </c>
    </row>
    <row r="7224" spans="3:7" x14ac:dyDescent="0.25">
      <c r="C7224" s="26" t="s">
        <v>1046</v>
      </c>
      <c r="D7224" s="27">
        <v>3058</v>
      </c>
      <c r="E7224" s="24"/>
      <c r="F7224" s="24"/>
      <c r="G7224" s="27" t="s">
        <v>37</v>
      </c>
    </row>
    <row r="7225" spans="3:7" x14ac:dyDescent="0.25">
      <c r="C7225" s="26" t="s">
        <v>1045</v>
      </c>
      <c r="D7225" s="27">
        <v>2383</v>
      </c>
      <c r="E7225" s="24"/>
      <c r="F7225" s="24"/>
      <c r="G7225" s="27" t="s">
        <v>34</v>
      </c>
    </row>
    <row r="7226" spans="3:7" x14ac:dyDescent="0.25">
      <c r="C7226" s="26" t="s">
        <v>1044</v>
      </c>
      <c r="D7226" s="27">
        <v>2411</v>
      </c>
      <c r="E7226" s="24"/>
      <c r="F7226" s="24"/>
      <c r="G7226" s="27" t="s">
        <v>34</v>
      </c>
    </row>
    <row r="7227" spans="3:7" x14ac:dyDescent="0.25">
      <c r="C7227" s="26" t="s">
        <v>1043</v>
      </c>
      <c r="D7227" s="27">
        <v>2248</v>
      </c>
      <c r="E7227" s="24"/>
      <c r="F7227" s="24"/>
      <c r="G7227" s="27" t="s">
        <v>34</v>
      </c>
    </row>
    <row r="7228" spans="3:7" x14ac:dyDescent="0.25">
      <c r="C7228" s="26" t="s">
        <v>1042</v>
      </c>
      <c r="D7228" s="27">
        <v>1834</v>
      </c>
      <c r="E7228" s="24"/>
      <c r="F7228" s="24"/>
      <c r="G7228" s="27" t="s">
        <v>36</v>
      </c>
    </row>
    <row r="7229" spans="3:7" x14ac:dyDescent="0.25">
      <c r="C7229" s="26" t="s">
        <v>1041</v>
      </c>
      <c r="D7229" s="27">
        <v>2471</v>
      </c>
      <c r="E7229" s="24"/>
      <c r="F7229" s="24"/>
      <c r="G7229" s="27" t="s">
        <v>34</v>
      </c>
    </row>
    <row r="7230" spans="3:7" x14ac:dyDescent="0.25">
      <c r="C7230" s="26" t="s">
        <v>1040</v>
      </c>
      <c r="D7230" s="27">
        <v>2715</v>
      </c>
      <c r="E7230" s="24"/>
      <c r="F7230" s="24"/>
      <c r="G7230" s="27" t="s">
        <v>34</v>
      </c>
    </row>
    <row r="7231" spans="3:7" x14ac:dyDescent="0.25">
      <c r="C7231" s="26" t="s">
        <v>1039</v>
      </c>
      <c r="D7231" s="27">
        <v>4413</v>
      </c>
      <c r="E7231" s="24"/>
      <c r="F7231" s="24"/>
      <c r="G7231" s="27" t="s">
        <v>37</v>
      </c>
    </row>
    <row r="7232" spans="3:7" x14ac:dyDescent="0.25">
      <c r="C7232" s="26" t="s">
        <v>1038</v>
      </c>
      <c r="D7232" s="27">
        <v>3150</v>
      </c>
      <c r="E7232" s="24"/>
      <c r="F7232" s="24"/>
      <c r="G7232" s="27" t="s">
        <v>37</v>
      </c>
    </row>
    <row r="7233" spans="3:7" x14ac:dyDescent="0.25">
      <c r="C7233" s="26" t="s">
        <v>1037</v>
      </c>
      <c r="D7233" s="27">
        <v>1452</v>
      </c>
      <c r="E7233" s="24"/>
      <c r="F7233" s="24"/>
      <c r="G7233" s="27" t="s">
        <v>36</v>
      </c>
    </row>
    <row r="7234" spans="3:7" x14ac:dyDescent="0.25">
      <c r="C7234" s="26" t="s">
        <v>1036</v>
      </c>
      <c r="D7234" s="27">
        <v>3102</v>
      </c>
      <c r="E7234" s="24"/>
      <c r="F7234" s="24"/>
      <c r="G7234" s="27" t="s">
        <v>37</v>
      </c>
    </row>
    <row r="7235" spans="3:7" x14ac:dyDescent="0.25">
      <c r="C7235" s="26" t="s">
        <v>1035</v>
      </c>
      <c r="D7235" s="27">
        <v>2771</v>
      </c>
      <c r="E7235" s="24"/>
      <c r="F7235" s="24"/>
      <c r="G7235" s="27" t="s">
        <v>34</v>
      </c>
    </row>
    <row r="7236" spans="3:7" x14ac:dyDescent="0.25">
      <c r="C7236" s="26" t="s">
        <v>1034</v>
      </c>
      <c r="D7236" s="27">
        <v>1454</v>
      </c>
      <c r="E7236" s="24"/>
      <c r="F7236" s="24"/>
      <c r="G7236" s="27" t="s">
        <v>36</v>
      </c>
    </row>
    <row r="7237" spans="3:7" x14ac:dyDescent="0.25">
      <c r="C7237" s="26" t="s">
        <v>1033</v>
      </c>
      <c r="D7237" s="27">
        <v>667</v>
      </c>
      <c r="E7237" s="24"/>
      <c r="F7237" s="24"/>
      <c r="G7237" s="27" t="s">
        <v>38</v>
      </c>
    </row>
    <row r="7238" spans="3:7" x14ac:dyDescent="0.25">
      <c r="C7238" s="26" t="s">
        <v>1032</v>
      </c>
      <c r="D7238" s="27">
        <v>2846</v>
      </c>
      <c r="E7238" s="24"/>
      <c r="F7238" s="24">
        <v>-2</v>
      </c>
      <c r="G7238" s="27" t="s">
        <v>34</v>
      </c>
    </row>
    <row r="7239" spans="3:7" x14ac:dyDescent="0.25">
      <c r="C7239" s="26" t="s">
        <v>1031</v>
      </c>
      <c r="D7239" s="27">
        <v>864</v>
      </c>
      <c r="E7239" s="24"/>
      <c r="F7239" s="24"/>
      <c r="G7239" s="27" t="s">
        <v>38</v>
      </c>
    </row>
    <row r="7240" spans="3:7" x14ac:dyDescent="0.25">
      <c r="C7240" s="26" t="s">
        <v>1030</v>
      </c>
      <c r="D7240" s="27">
        <v>1350</v>
      </c>
      <c r="E7240" s="24"/>
      <c r="F7240" s="24"/>
      <c r="G7240" s="27" t="s">
        <v>35</v>
      </c>
    </row>
    <row r="7241" spans="3:7" x14ac:dyDescent="0.25">
      <c r="C7241" s="26" t="s">
        <v>1029</v>
      </c>
      <c r="D7241" s="27">
        <v>2513</v>
      </c>
      <c r="E7241" s="24"/>
      <c r="F7241" s="24"/>
      <c r="G7241" s="27" t="s">
        <v>34</v>
      </c>
    </row>
    <row r="7242" spans="3:7" x14ac:dyDescent="0.25">
      <c r="C7242" s="26" t="s">
        <v>1028</v>
      </c>
      <c r="D7242" s="27">
        <v>2601</v>
      </c>
      <c r="E7242" s="24"/>
      <c r="F7242" s="24"/>
      <c r="G7242" s="27" t="s">
        <v>34</v>
      </c>
    </row>
    <row r="7243" spans="3:7" x14ac:dyDescent="0.25">
      <c r="C7243" s="26" t="s">
        <v>1027</v>
      </c>
      <c r="D7243" s="27">
        <v>1650</v>
      </c>
      <c r="E7243" s="24"/>
      <c r="F7243" s="24"/>
      <c r="G7243" s="27" t="s">
        <v>36</v>
      </c>
    </row>
    <row r="7244" spans="3:7" x14ac:dyDescent="0.25">
      <c r="C7244" s="26" t="s">
        <v>1026</v>
      </c>
      <c r="D7244" s="27">
        <v>2505</v>
      </c>
      <c r="E7244" s="24"/>
      <c r="F7244" s="24"/>
      <c r="G7244" s="27" t="s">
        <v>34</v>
      </c>
    </row>
    <row r="7245" spans="3:7" x14ac:dyDescent="0.25">
      <c r="C7245" s="26" t="s">
        <v>1025</v>
      </c>
      <c r="D7245" s="27">
        <v>996</v>
      </c>
      <c r="E7245" s="24"/>
      <c r="F7245" s="24"/>
      <c r="G7245" s="27" t="s">
        <v>35</v>
      </c>
    </row>
    <row r="7246" spans="3:7" x14ac:dyDescent="0.25">
      <c r="C7246" s="26" t="s">
        <v>1024</v>
      </c>
      <c r="D7246" s="27">
        <v>3615</v>
      </c>
      <c r="E7246" s="24"/>
      <c r="F7246" s="24"/>
      <c r="G7246" s="27" t="s">
        <v>37</v>
      </c>
    </row>
    <row r="7247" spans="3:7" x14ac:dyDescent="0.25">
      <c r="C7247" s="26" t="s">
        <v>1023</v>
      </c>
      <c r="D7247" s="27">
        <v>988</v>
      </c>
      <c r="E7247" s="24"/>
      <c r="F7247" s="24"/>
      <c r="G7247" s="27" t="s">
        <v>35</v>
      </c>
    </row>
    <row r="7248" spans="3:7" x14ac:dyDescent="0.25">
      <c r="C7248" s="26" t="s">
        <v>1022</v>
      </c>
      <c r="D7248" s="27">
        <v>1449</v>
      </c>
      <c r="E7248" s="24"/>
      <c r="F7248" s="24"/>
      <c r="G7248" s="27" t="s">
        <v>36</v>
      </c>
    </row>
    <row r="7249" spans="3:7" x14ac:dyDescent="0.25">
      <c r="C7249" s="26" t="s">
        <v>1021</v>
      </c>
      <c r="D7249" s="27">
        <v>2573</v>
      </c>
      <c r="E7249" s="24"/>
      <c r="F7249" s="24"/>
      <c r="G7249" s="27" t="s">
        <v>34</v>
      </c>
    </row>
    <row r="7250" spans="3:7" x14ac:dyDescent="0.25">
      <c r="C7250" s="26" t="s">
        <v>1020</v>
      </c>
      <c r="D7250" s="27">
        <v>2593</v>
      </c>
      <c r="E7250" s="24"/>
      <c r="F7250" s="24"/>
      <c r="G7250" s="27" t="s">
        <v>34</v>
      </c>
    </row>
    <row r="7251" spans="3:7" x14ac:dyDescent="0.25">
      <c r="C7251" s="26" t="s">
        <v>1019</v>
      </c>
      <c r="D7251" s="27">
        <v>1022</v>
      </c>
      <c r="E7251" s="24"/>
      <c r="F7251" s="24"/>
      <c r="G7251" s="27" t="s">
        <v>35</v>
      </c>
    </row>
    <row r="7252" spans="3:7" x14ac:dyDescent="0.25">
      <c r="C7252" s="26" t="s">
        <v>1018</v>
      </c>
      <c r="D7252" s="27">
        <v>1971</v>
      </c>
      <c r="E7252" s="24"/>
      <c r="F7252" s="24"/>
      <c r="G7252" s="27" t="s">
        <v>36</v>
      </c>
    </row>
    <row r="7253" spans="3:7" x14ac:dyDescent="0.25">
      <c r="C7253" s="26" t="s">
        <v>1017</v>
      </c>
      <c r="D7253" s="27">
        <v>720</v>
      </c>
      <c r="E7253" s="24"/>
      <c r="F7253" s="24"/>
      <c r="G7253" s="27" t="s">
        <v>38</v>
      </c>
    </row>
    <row r="7254" spans="3:7" x14ac:dyDescent="0.25">
      <c r="C7254" s="26" t="s">
        <v>1016</v>
      </c>
      <c r="D7254" s="27">
        <v>2383</v>
      </c>
      <c r="E7254" s="24"/>
      <c r="F7254" s="24"/>
      <c r="G7254" s="27" t="s">
        <v>34</v>
      </c>
    </row>
    <row r="7255" spans="3:7" x14ac:dyDescent="0.25">
      <c r="C7255" s="26" t="s">
        <v>1015</v>
      </c>
      <c r="D7255" s="27">
        <v>1751</v>
      </c>
      <c r="E7255" s="24"/>
      <c r="F7255" s="24"/>
      <c r="G7255" s="27" t="s">
        <v>36</v>
      </c>
    </row>
    <row r="7256" spans="3:7" x14ac:dyDescent="0.25">
      <c r="C7256" s="26" t="s">
        <v>1014</v>
      </c>
      <c r="D7256" s="27">
        <v>2317</v>
      </c>
      <c r="E7256" s="24"/>
      <c r="F7256" s="24"/>
      <c r="G7256" s="27" t="s">
        <v>34</v>
      </c>
    </row>
    <row r="7257" spans="3:7" x14ac:dyDescent="0.25">
      <c r="C7257" s="26" t="s">
        <v>1013</v>
      </c>
      <c r="D7257" s="27">
        <v>3164</v>
      </c>
      <c r="E7257" s="24"/>
      <c r="F7257" s="24"/>
      <c r="G7257" s="27" t="s">
        <v>37</v>
      </c>
    </row>
    <row r="7258" spans="3:7" x14ac:dyDescent="0.25">
      <c r="C7258" s="26" t="s">
        <v>1012</v>
      </c>
      <c r="D7258" s="27">
        <v>1819</v>
      </c>
      <c r="E7258" s="24"/>
      <c r="F7258" s="24"/>
      <c r="G7258" s="27" t="s">
        <v>36</v>
      </c>
    </row>
    <row r="7259" spans="3:7" x14ac:dyDescent="0.25">
      <c r="C7259" s="26" t="s">
        <v>1011</v>
      </c>
      <c r="D7259" s="27">
        <v>2649</v>
      </c>
      <c r="E7259" s="24"/>
      <c r="F7259" s="24"/>
      <c r="G7259" s="27" t="s">
        <v>34</v>
      </c>
    </row>
    <row r="7260" spans="3:7" x14ac:dyDescent="0.25">
      <c r="C7260" s="26" t="s">
        <v>1010</v>
      </c>
      <c r="D7260" s="27">
        <v>1201</v>
      </c>
      <c r="E7260" s="24"/>
      <c r="F7260" s="24"/>
      <c r="G7260" s="27" t="s">
        <v>35</v>
      </c>
    </row>
    <row r="7261" spans="3:7" x14ac:dyDescent="0.25">
      <c r="C7261" s="26" t="s">
        <v>1009</v>
      </c>
      <c r="D7261" s="27">
        <v>1307</v>
      </c>
      <c r="E7261" s="24"/>
      <c r="F7261" s="24"/>
      <c r="G7261" s="27" t="s">
        <v>35</v>
      </c>
    </row>
    <row r="7262" spans="3:7" x14ac:dyDescent="0.25">
      <c r="C7262" s="26" t="s">
        <v>1008</v>
      </c>
      <c r="D7262" s="27">
        <v>2669</v>
      </c>
      <c r="E7262" s="24"/>
      <c r="F7262" s="24"/>
      <c r="G7262" s="27" t="s">
        <v>34</v>
      </c>
    </row>
    <row r="7263" spans="3:7" x14ac:dyDescent="0.25">
      <c r="C7263" s="26" t="s">
        <v>1007</v>
      </c>
      <c r="D7263" s="27">
        <v>2244</v>
      </c>
      <c r="E7263" s="24"/>
      <c r="F7263" s="24"/>
      <c r="G7263" s="27" t="s">
        <v>34</v>
      </c>
    </row>
    <row r="7264" spans="3:7" x14ac:dyDescent="0.25">
      <c r="C7264" s="26" t="s">
        <v>1006</v>
      </c>
      <c r="D7264" s="27">
        <v>3569</v>
      </c>
      <c r="E7264" s="24"/>
      <c r="F7264" s="24"/>
      <c r="G7264" s="27" t="s">
        <v>37</v>
      </c>
    </row>
    <row r="7265" spans="3:7" x14ac:dyDescent="0.25">
      <c r="C7265" s="26" t="s">
        <v>1005</v>
      </c>
      <c r="D7265" s="27">
        <v>1564</v>
      </c>
      <c r="E7265" s="24"/>
      <c r="F7265" s="24"/>
      <c r="G7265" s="27" t="s">
        <v>36</v>
      </c>
    </row>
    <row r="7266" spans="3:7" x14ac:dyDescent="0.25">
      <c r="C7266" s="26" t="s">
        <v>1004</v>
      </c>
      <c r="D7266" s="27">
        <v>4028</v>
      </c>
      <c r="E7266" s="24"/>
      <c r="F7266" s="24"/>
      <c r="G7266" s="27" t="s">
        <v>37</v>
      </c>
    </row>
    <row r="7267" spans="3:7" x14ac:dyDescent="0.25">
      <c r="C7267" s="26" t="s">
        <v>1003</v>
      </c>
      <c r="D7267" s="27">
        <v>3375</v>
      </c>
      <c r="E7267" s="24"/>
      <c r="F7267" s="24"/>
      <c r="G7267" s="27" t="s">
        <v>37</v>
      </c>
    </row>
    <row r="7268" spans="3:7" x14ac:dyDescent="0.25">
      <c r="C7268" s="26" t="s">
        <v>1002</v>
      </c>
      <c r="D7268" s="27">
        <v>1957</v>
      </c>
      <c r="E7268" s="24"/>
      <c r="F7268" s="24"/>
      <c r="G7268" s="27" t="s">
        <v>36</v>
      </c>
    </row>
    <row r="7269" spans="3:7" x14ac:dyDescent="0.25">
      <c r="C7269" s="26" t="s">
        <v>1001</v>
      </c>
      <c r="D7269" s="27">
        <v>2414</v>
      </c>
      <c r="E7269" s="24"/>
      <c r="F7269" s="24"/>
      <c r="G7269" s="27" t="s">
        <v>34</v>
      </c>
    </row>
    <row r="7270" spans="3:7" x14ac:dyDescent="0.25">
      <c r="C7270" s="26" t="s">
        <v>1000</v>
      </c>
      <c r="D7270" s="27">
        <v>1950</v>
      </c>
      <c r="E7270" s="24"/>
      <c r="F7270" s="24"/>
      <c r="G7270" s="27" t="s">
        <v>36</v>
      </c>
    </row>
    <row r="7271" spans="3:7" x14ac:dyDescent="0.25">
      <c r="C7271" s="26" t="s">
        <v>999</v>
      </c>
      <c r="D7271" s="27">
        <v>913</v>
      </c>
      <c r="E7271" s="24"/>
      <c r="F7271" s="24"/>
      <c r="G7271" s="27" t="s">
        <v>35</v>
      </c>
    </row>
    <row r="7272" spans="3:7" x14ac:dyDescent="0.25">
      <c r="C7272" s="26" t="s">
        <v>998</v>
      </c>
      <c r="D7272" s="27">
        <v>1091</v>
      </c>
      <c r="E7272" s="24"/>
      <c r="F7272" s="24"/>
      <c r="G7272" s="27" t="s">
        <v>35</v>
      </c>
    </row>
    <row r="7273" spans="3:7" x14ac:dyDescent="0.25">
      <c r="C7273" s="26" t="s">
        <v>997</v>
      </c>
      <c r="D7273" s="27">
        <v>2351</v>
      </c>
      <c r="E7273" s="24"/>
      <c r="F7273" s="24"/>
      <c r="G7273" s="27" t="s">
        <v>34</v>
      </c>
    </row>
    <row r="7274" spans="3:7" x14ac:dyDescent="0.25">
      <c r="C7274" s="26" t="s">
        <v>996</v>
      </c>
      <c r="D7274" s="27">
        <v>2429</v>
      </c>
      <c r="E7274" s="24"/>
      <c r="F7274" s="24"/>
      <c r="G7274" s="27" t="s">
        <v>34</v>
      </c>
    </row>
    <row r="7275" spans="3:7" x14ac:dyDescent="0.25">
      <c r="C7275" s="26" t="s">
        <v>995</v>
      </c>
      <c r="D7275" s="27">
        <v>1792</v>
      </c>
      <c r="E7275" s="24"/>
      <c r="F7275" s="24"/>
      <c r="G7275" s="27" t="s">
        <v>36</v>
      </c>
    </row>
    <row r="7276" spans="3:7" x14ac:dyDescent="0.25">
      <c r="C7276" s="26" t="s">
        <v>994</v>
      </c>
      <c r="D7276" s="27">
        <v>1672</v>
      </c>
      <c r="E7276" s="24"/>
      <c r="F7276" s="24"/>
      <c r="G7276" s="27" t="s">
        <v>36</v>
      </c>
    </row>
    <row r="7277" spans="3:7" x14ac:dyDescent="0.25">
      <c r="C7277" s="26" t="s">
        <v>993</v>
      </c>
      <c r="D7277" s="27">
        <v>3551</v>
      </c>
      <c r="E7277" s="24"/>
      <c r="F7277" s="24"/>
      <c r="G7277" s="27" t="s">
        <v>37</v>
      </c>
    </row>
    <row r="7278" spans="3:7" x14ac:dyDescent="0.25">
      <c r="C7278" s="26" t="s">
        <v>992</v>
      </c>
      <c r="D7278" s="27">
        <v>3526</v>
      </c>
      <c r="E7278" s="24"/>
      <c r="F7278" s="24"/>
      <c r="G7278" s="27" t="s">
        <v>37</v>
      </c>
    </row>
    <row r="7279" spans="3:7" x14ac:dyDescent="0.25">
      <c r="C7279" s="26" t="s">
        <v>991</v>
      </c>
      <c r="D7279" s="27">
        <v>2410</v>
      </c>
      <c r="E7279" s="24"/>
      <c r="F7279" s="24"/>
      <c r="G7279" s="27" t="s">
        <v>34</v>
      </c>
    </row>
    <row r="7280" spans="3:7" x14ac:dyDescent="0.25">
      <c r="C7280" s="26" t="s">
        <v>990</v>
      </c>
      <c r="D7280" s="27">
        <v>2803</v>
      </c>
      <c r="E7280" s="24"/>
      <c r="F7280" s="24"/>
      <c r="G7280" s="27" t="s">
        <v>34</v>
      </c>
    </row>
    <row r="7281" spans="3:7" x14ac:dyDescent="0.25">
      <c r="C7281" s="26" t="s">
        <v>989</v>
      </c>
      <c r="D7281" s="27">
        <v>1221</v>
      </c>
      <c r="E7281" s="24"/>
      <c r="F7281" s="24"/>
      <c r="G7281" s="27" t="s">
        <v>35</v>
      </c>
    </row>
    <row r="7282" spans="3:7" x14ac:dyDescent="0.25">
      <c r="C7282" s="26" t="s">
        <v>988</v>
      </c>
      <c r="D7282" s="27">
        <v>2467</v>
      </c>
      <c r="E7282" s="24"/>
      <c r="F7282" s="24"/>
      <c r="G7282" s="27" t="s">
        <v>34</v>
      </c>
    </row>
    <row r="7283" spans="3:7" x14ac:dyDescent="0.25">
      <c r="C7283" s="26" t="s">
        <v>987</v>
      </c>
      <c r="D7283" s="27">
        <v>2714</v>
      </c>
      <c r="E7283" s="24"/>
      <c r="F7283" s="24"/>
      <c r="G7283" s="27" t="s">
        <v>34</v>
      </c>
    </row>
    <row r="7284" spans="3:7" x14ac:dyDescent="0.25">
      <c r="C7284" s="26" t="s">
        <v>986</v>
      </c>
      <c r="D7284" s="27">
        <v>3003</v>
      </c>
      <c r="E7284" s="24"/>
      <c r="F7284" s="24"/>
      <c r="G7284" s="27" t="s">
        <v>37</v>
      </c>
    </row>
    <row r="7285" spans="3:7" x14ac:dyDescent="0.25">
      <c r="C7285" s="26" t="s">
        <v>985</v>
      </c>
      <c r="D7285" s="27">
        <v>1298</v>
      </c>
      <c r="E7285" s="24"/>
      <c r="F7285" s="24"/>
      <c r="G7285" s="27" t="s">
        <v>35</v>
      </c>
    </row>
    <row r="7286" spans="3:7" x14ac:dyDescent="0.25">
      <c r="C7286" s="26" t="s">
        <v>984</v>
      </c>
      <c r="D7286" s="27">
        <v>2328</v>
      </c>
      <c r="E7286" s="24"/>
      <c r="F7286" s="24"/>
      <c r="G7286" s="27" t="s">
        <v>34</v>
      </c>
    </row>
    <row r="7287" spans="3:7" x14ac:dyDescent="0.25">
      <c r="C7287" s="26" t="s">
        <v>983</v>
      </c>
      <c r="D7287" s="27">
        <v>3272</v>
      </c>
      <c r="E7287" s="24"/>
      <c r="F7287" s="24"/>
      <c r="G7287" s="27" t="s">
        <v>37</v>
      </c>
    </row>
    <row r="7288" spans="3:7" x14ac:dyDescent="0.25">
      <c r="C7288" s="26" t="s">
        <v>982</v>
      </c>
      <c r="D7288" s="27">
        <v>2696</v>
      </c>
      <c r="E7288" s="24"/>
      <c r="F7288" s="24"/>
      <c r="G7288" s="27" t="s">
        <v>34</v>
      </c>
    </row>
    <row r="7289" spans="3:7" x14ac:dyDescent="0.25">
      <c r="C7289" s="26" t="s">
        <v>981</v>
      </c>
      <c r="D7289" s="27">
        <v>4050</v>
      </c>
      <c r="E7289" s="24"/>
      <c r="F7289" s="24"/>
      <c r="G7289" s="27" t="s">
        <v>37</v>
      </c>
    </row>
    <row r="7290" spans="3:7" x14ac:dyDescent="0.25">
      <c r="C7290" s="26" t="s">
        <v>980</v>
      </c>
      <c r="D7290" s="27">
        <v>2160</v>
      </c>
      <c r="E7290" s="24"/>
      <c r="F7290" s="24"/>
      <c r="G7290" s="27" t="s">
        <v>34</v>
      </c>
    </row>
    <row r="7291" spans="3:7" x14ac:dyDescent="0.25">
      <c r="C7291" s="26" t="s">
        <v>979</v>
      </c>
      <c r="D7291" s="27">
        <v>3307</v>
      </c>
      <c r="E7291" s="24"/>
      <c r="F7291" s="24"/>
      <c r="G7291" s="27" t="s">
        <v>37</v>
      </c>
    </row>
    <row r="7292" spans="3:7" x14ac:dyDescent="0.25">
      <c r="C7292" s="26" t="s">
        <v>978</v>
      </c>
      <c r="D7292" s="27">
        <v>1232</v>
      </c>
      <c r="E7292" s="24"/>
      <c r="F7292" s="24"/>
      <c r="G7292" s="27" t="s">
        <v>35</v>
      </c>
    </row>
    <row r="7293" spans="3:7" x14ac:dyDescent="0.25">
      <c r="C7293" s="26" t="s">
        <v>977</v>
      </c>
      <c r="D7293" s="27">
        <v>2091</v>
      </c>
      <c r="E7293" s="24"/>
      <c r="F7293" s="24"/>
      <c r="G7293" s="27" t="s">
        <v>36</v>
      </c>
    </row>
    <row r="7294" spans="3:7" x14ac:dyDescent="0.25">
      <c r="C7294" s="26" t="s">
        <v>976</v>
      </c>
      <c r="D7294" s="27">
        <v>1580</v>
      </c>
      <c r="E7294" s="24"/>
      <c r="F7294" s="24"/>
      <c r="G7294" s="27" t="s">
        <v>36</v>
      </c>
    </row>
    <row r="7295" spans="3:7" x14ac:dyDescent="0.25">
      <c r="C7295" s="26" t="s">
        <v>975</v>
      </c>
      <c r="D7295" s="27">
        <v>3499</v>
      </c>
      <c r="E7295" s="24"/>
      <c r="F7295" s="24"/>
      <c r="G7295" s="27" t="s">
        <v>37</v>
      </c>
    </row>
    <row r="7296" spans="3:7" x14ac:dyDescent="0.25">
      <c r="C7296" s="26" t="s">
        <v>974</v>
      </c>
      <c r="D7296" s="27">
        <v>3388</v>
      </c>
      <c r="E7296" s="24"/>
      <c r="F7296" s="24"/>
      <c r="G7296" s="27" t="s">
        <v>37</v>
      </c>
    </row>
    <row r="7297" spans="3:7" x14ac:dyDescent="0.25">
      <c r="C7297" s="26" t="s">
        <v>973</v>
      </c>
      <c r="D7297" s="27">
        <v>1980</v>
      </c>
      <c r="E7297" s="24"/>
      <c r="F7297" s="24"/>
      <c r="G7297" s="27" t="s">
        <v>36</v>
      </c>
    </row>
    <row r="7298" spans="3:7" x14ac:dyDescent="0.25">
      <c r="C7298" s="26" t="s">
        <v>972</v>
      </c>
      <c r="D7298" s="27">
        <v>1807</v>
      </c>
      <c r="E7298" s="24"/>
      <c r="F7298" s="24"/>
      <c r="G7298" s="27" t="s">
        <v>36</v>
      </c>
    </row>
    <row r="7299" spans="3:7" x14ac:dyDescent="0.25">
      <c r="C7299" s="26" t="s">
        <v>971</v>
      </c>
      <c r="D7299" s="27">
        <v>3484</v>
      </c>
      <c r="E7299" s="24"/>
      <c r="F7299" s="24"/>
      <c r="G7299" s="27" t="s">
        <v>37</v>
      </c>
    </row>
    <row r="7300" spans="3:7" x14ac:dyDescent="0.25">
      <c r="C7300" s="26" t="s">
        <v>970</v>
      </c>
      <c r="D7300" s="27">
        <v>2193</v>
      </c>
      <c r="E7300" s="24"/>
      <c r="F7300" s="24"/>
      <c r="G7300" s="27" t="s">
        <v>34</v>
      </c>
    </row>
    <row r="7301" spans="3:7" x14ac:dyDescent="0.25">
      <c r="C7301" s="26" t="s">
        <v>969</v>
      </c>
      <c r="D7301" s="27">
        <v>1830</v>
      </c>
      <c r="E7301" s="24"/>
      <c r="F7301" s="24"/>
      <c r="G7301" s="27" t="s">
        <v>36</v>
      </c>
    </row>
    <row r="7302" spans="3:7" x14ac:dyDescent="0.25">
      <c r="C7302" s="26" t="s">
        <v>968</v>
      </c>
      <c r="D7302" s="27">
        <v>1333</v>
      </c>
      <c r="E7302" s="24"/>
      <c r="F7302" s="24"/>
      <c r="G7302" s="27" t="s">
        <v>35</v>
      </c>
    </row>
    <row r="7303" spans="3:7" x14ac:dyDescent="0.25">
      <c r="C7303" s="26" t="s">
        <v>967</v>
      </c>
      <c r="D7303" s="27">
        <v>1906</v>
      </c>
      <c r="E7303" s="24"/>
      <c r="F7303" s="24"/>
      <c r="G7303" s="27" t="s">
        <v>36</v>
      </c>
    </row>
    <row r="7304" spans="3:7" x14ac:dyDescent="0.25">
      <c r="C7304" s="26" t="s">
        <v>966</v>
      </c>
      <c r="D7304" s="27">
        <v>2070</v>
      </c>
      <c r="E7304" s="24"/>
      <c r="F7304" s="24"/>
      <c r="G7304" s="27" t="s">
        <v>36</v>
      </c>
    </row>
    <row r="7305" spans="3:7" x14ac:dyDescent="0.25">
      <c r="C7305" s="26" t="s">
        <v>965</v>
      </c>
      <c r="D7305" s="27">
        <v>2687</v>
      </c>
      <c r="E7305" s="24"/>
      <c r="F7305" s="24"/>
      <c r="G7305" s="27" t="s">
        <v>34</v>
      </c>
    </row>
    <row r="7306" spans="3:7" x14ac:dyDescent="0.25">
      <c r="C7306" s="26" t="s">
        <v>964</v>
      </c>
      <c r="D7306" s="27">
        <v>1424</v>
      </c>
      <c r="E7306" s="24"/>
      <c r="F7306" s="24"/>
      <c r="G7306" s="27" t="s">
        <v>36</v>
      </c>
    </row>
    <row r="7307" spans="3:7" x14ac:dyDescent="0.25">
      <c r="C7307" s="26" t="s">
        <v>963</v>
      </c>
      <c r="D7307" s="27">
        <v>3036</v>
      </c>
      <c r="E7307" s="24"/>
      <c r="F7307" s="24"/>
      <c r="G7307" s="27" t="s">
        <v>37</v>
      </c>
    </row>
    <row r="7308" spans="3:7" x14ac:dyDescent="0.25">
      <c r="C7308" s="26" t="s">
        <v>962</v>
      </c>
      <c r="D7308" s="27">
        <v>1945</v>
      </c>
      <c r="E7308" s="24"/>
      <c r="F7308" s="24"/>
      <c r="G7308" s="27" t="s">
        <v>36</v>
      </c>
    </row>
    <row r="7309" spans="3:7" x14ac:dyDescent="0.25">
      <c r="C7309" s="26" t="s">
        <v>961</v>
      </c>
      <c r="D7309" s="27">
        <v>2431</v>
      </c>
      <c r="E7309" s="24"/>
      <c r="F7309" s="24"/>
      <c r="G7309" s="27" t="s">
        <v>34</v>
      </c>
    </row>
    <row r="7310" spans="3:7" x14ac:dyDescent="0.25">
      <c r="C7310" s="26" t="s">
        <v>960</v>
      </c>
      <c r="D7310" s="27">
        <v>3143</v>
      </c>
      <c r="E7310" s="24"/>
      <c r="F7310" s="24"/>
      <c r="G7310" s="27" t="s">
        <v>37</v>
      </c>
    </row>
    <row r="7311" spans="3:7" x14ac:dyDescent="0.25">
      <c r="C7311" s="26" t="s">
        <v>959</v>
      </c>
      <c r="D7311" s="27">
        <v>3561</v>
      </c>
      <c r="E7311" s="24"/>
      <c r="F7311" s="24"/>
      <c r="G7311" s="27" t="s">
        <v>37</v>
      </c>
    </row>
    <row r="7312" spans="3:7" x14ac:dyDescent="0.25">
      <c r="C7312" s="26" t="s">
        <v>958</v>
      </c>
      <c r="D7312" s="27">
        <v>2259</v>
      </c>
      <c r="E7312" s="24"/>
      <c r="F7312" s="24"/>
      <c r="G7312" s="27" t="s">
        <v>34</v>
      </c>
    </row>
    <row r="7313" spans="3:7" x14ac:dyDescent="0.25">
      <c r="C7313" s="26" t="s">
        <v>957</v>
      </c>
      <c r="D7313" s="27">
        <v>2710</v>
      </c>
      <c r="E7313" s="24"/>
      <c r="F7313" s="24"/>
      <c r="G7313" s="27" t="s">
        <v>34</v>
      </c>
    </row>
    <row r="7314" spans="3:7" x14ac:dyDescent="0.25">
      <c r="C7314" s="26" t="s">
        <v>956</v>
      </c>
      <c r="D7314" s="27">
        <v>2843</v>
      </c>
      <c r="E7314" s="24"/>
      <c r="F7314" s="24"/>
      <c r="G7314" s="27" t="s">
        <v>34</v>
      </c>
    </row>
    <row r="7315" spans="3:7" x14ac:dyDescent="0.25">
      <c r="C7315" s="26" t="s">
        <v>955</v>
      </c>
      <c r="D7315" s="27">
        <v>4367</v>
      </c>
      <c r="E7315" s="24"/>
      <c r="F7315" s="24"/>
      <c r="G7315" s="27" t="s">
        <v>37</v>
      </c>
    </row>
    <row r="7316" spans="3:7" x14ac:dyDescent="0.25">
      <c r="C7316" s="26" t="s">
        <v>954</v>
      </c>
      <c r="D7316" s="27">
        <v>1736</v>
      </c>
      <c r="E7316" s="24"/>
      <c r="F7316" s="24"/>
      <c r="G7316" s="27" t="s">
        <v>36</v>
      </c>
    </row>
    <row r="7317" spans="3:7" x14ac:dyDescent="0.25">
      <c r="C7317" s="26" t="s">
        <v>953</v>
      </c>
      <c r="D7317" s="27">
        <v>1622</v>
      </c>
      <c r="E7317" s="24"/>
      <c r="F7317" s="24"/>
      <c r="G7317" s="27" t="s">
        <v>36</v>
      </c>
    </row>
    <row r="7318" spans="3:7" x14ac:dyDescent="0.25">
      <c r="C7318" s="26" t="s">
        <v>952</v>
      </c>
      <c r="D7318" s="27">
        <v>1621</v>
      </c>
      <c r="E7318" s="24"/>
      <c r="F7318" s="24"/>
      <c r="G7318" s="27" t="s">
        <v>36</v>
      </c>
    </row>
    <row r="7319" spans="3:7" x14ac:dyDescent="0.25">
      <c r="C7319" s="26" t="s">
        <v>951</v>
      </c>
      <c r="D7319" s="27">
        <v>2410</v>
      </c>
      <c r="E7319" s="24"/>
      <c r="F7319" s="24"/>
      <c r="G7319" s="27" t="s">
        <v>34</v>
      </c>
    </row>
    <row r="7320" spans="3:7" x14ac:dyDescent="0.25">
      <c r="C7320" s="26" t="s">
        <v>950</v>
      </c>
      <c r="D7320" s="27">
        <v>3590</v>
      </c>
      <c r="E7320" s="24"/>
      <c r="F7320" s="24"/>
      <c r="G7320" s="27" t="s">
        <v>37</v>
      </c>
    </row>
    <row r="7321" spans="3:7" x14ac:dyDescent="0.25">
      <c r="C7321" s="26" t="s">
        <v>949</v>
      </c>
      <c r="D7321" s="27">
        <v>1587</v>
      </c>
      <c r="E7321" s="24"/>
      <c r="F7321" s="24">
        <v>-8</v>
      </c>
      <c r="G7321" s="27" t="s">
        <v>36</v>
      </c>
    </row>
    <row r="7322" spans="3:7" x14ac:dyDescent="0.25">
      <c r="C7322" s="26" t="s">
        <v>948</v>
      </c>
      <c r="D7322" s="27">
        <v>1110</v>
      </c>
      <c r="E7322" s="24"/>
      <c r="F7322" s="24"/>
      <c r="G7322" s="27" t="s">
        <v>35</v>
      </c>
    </row>
    <row r="7323" spans="3:7" x14ac:dyDescent="0.25">
      <c r="C7323" s="26" t="s">
        <v>947</v>
      </c>
      <c r="D7323" s="27">
        <v>2255</v>
      </c>
      <c r="E7323" s="24"/>
      <c r="F7323" s="24"/>
      <c r="G7323" s="27" t="s">
        <v>34</v>
      </c>
    </row>
    <row r="7324" spans="3:7" x14ac:dyDescent="0.25">
      <c r="C7324" s="26" t="s">
        <v>946</v>
      </c>
      <c r="D7324" s="27">
        <v>2469</v>
      </c>
      <c r="E7324" s="24"/>
      <c r="F7324" s="24"/>
      <c r="G7324" s="27" t="s">
        <v>34</v>
      </c>
    </row>
    <row r="7325" spans="3:7" x14ac:dyDescent="0.25">
      <c r="C7325" s="26" t="s">
        <v>945</v>
      </c>
      <c r="D7325" s="27">
        <v>2014</v>
      </c>
      <c r="E7325" s="24"/>
      <c r="F7325" s="24"/>
      <c r="G7325" s="27" t="s">
        <v>36</v>
      </c>
    </row>
    <row r="7326" spans="3:7" x14ac:dyDescent="0.25">
      <c r="C7326" s="26" t="s">
        <v>944</v>
      </c>
      <c r="D7326" s="27">
        <v>4466</v>
      </c>
      <c r="E7326" s="24"/>
      <c r="F7326" s="24"/>
      <c r="G7326" s="27" t="s">
        <v>37</v>
      </c>
    </row>
    <row r="7327" spans="3:7" x14ac:dyDescent="0.25">
      <c r="C7327" s="26" t="s">
        <v>943</v>
      </c>
      <c r="D7327" s="27">
        <v>2617</v>
      </c>
      <c r="E7327" s="24"/>
      <c r="F7327" s="24"/>
      <c r="G7327" s="27" t="s">
        <v>34</v>
      </c>
    </row>
    <row r="7328" spans="3:7" x14ac:dyDescent="0.25">
      <c r="C7328" s="26" t="s">
        <v>942</v>
      </c>
      <c r="D7328" s="27">
        <v>1442</v>
      </c>
      <c r="E7328" s="24"/>
      <c r="F7328" s="24"/>
      <c r="G7328" s="27" t="s">
        <v>36</v>
      </c>
    </row>
    <row r="7329" spans="3:7" x14ac:dyDescent="0.25">
      <c r="C7329" s="26" t="s">
        <v>941</v>
      </c>
      <c r="D7329" s="27">
        <v>1516</v>
      </c>
      <c r="E7329" s="24"/>
      <c r="F7329" s="24"/>
      <c r="G7329" s="27" t="s">
        <v>36</v>
      </c>
    </row>
    <row r="7330" spans="3:7" x14ac:dyDescent="0.25">
      <c r="C7330" s="26" t="s">
        <v>940</v>
      </c>
      <c r="D7330" s="27">
        <v>2557</v>
      </c>
      <c r="E7330" s="24"/>
      <c r="F7330" s="24"/>
      <c r="G7330" s="27" t="s">
        <v>34</v>
      </c>
    </row>
    <row r="7331" spans="3:7" x14ac:dyDescent="0.25">
      <c r="C7331" s="26" t="s">
        <v>939</v>
      </c>
      <c r="D7331" s="27">
        <v>2463</v>
      </c>
      <c r="E7331" s="24"/>
      <c r="F7331" s="24"/>
      <c r="G7331" s="27" t="s">
        <v>34</v>
      </c>
    </row>
    <row r="7332" spans="3:7" x14ac:dyDescent="0.25">
      <c r="C7332" s="26" t="s">
        <v>938</v>
      </c>
      <c r="D7332" s="27">
        <v>2141</v>
      </c>
      <c r="E7332" s="24"/>
      <c r="F7332" s="24"/>
      <c r="G7332" s="27" t="s">
        <v>34</v>
      </c>
    </row>
    <row r="7333" spans="3:7" x14ac:dyDescent="0.25">
      <c r="C7333" s="26" t="s">
        <v>937</v>
      </c>
      <c r="D7333" s="27">
        <v>2388</v>
      </c>
      <c r="E7333" s="24"/>
      <c r="F7333" s="24"/>
      <c r="G7333" s="27" t="s">
        <v>34</v>
      </c>
    </row>
    <row r="7334" spans="3:7" x14ac:dyDescent="0.25">
      <c r="C7334" s="26" t="s">
        <v>936</v>
      </c>
      <c r="D7334" s="27">
        <v>2774</v>
      </c>
      <c r="E7334" s="24"/>
      <c r="F7334" s="24"/>
      <c r="G7334" s="27" t="s">
        <v>34</v>
      </c>
    </row>
    <row r="7335" spans="3:7" x14ac:dyDescent="0.25">
      <c r="C7335" s="26" t="s">
        <v>935</v>
      </c>
      <c r="D7335" s="27">
        <v>2262</v>
      </c>
      <c r="E7335" s="24"/>
      <c r="F7335" s="24"/>
      <c r="G7335" s="27" t="s">
        <v>34</v>
      </c>
    </row>
    <row r="7336" spans="3:7" x14ac:dyDescent="0.25">
      <c r="C7336" s="26" t="s">
        <v>934</v>
      </c>
      <c r="D7336" s="27">
        <v>3251</v>
      </c>
      <c r="E7336" s="24"/>
      <c r="F7336" s="24"/>
      <c r="G7336" s="27" t="s">
        <v>37</v>
      </c>
    </row>
    <row r="7337" spans="3:7" x14ac:dyDescent="0.25">
      <c r="C7337" s="26" t="s">
        <v>933</v>
      </c>
      <c r="D7337" s="27">
        <v>2113</v>
      </c>
      <c r="E7337" s="24"/>
      <c r="F7337" s="24"/>
      <c r="G7337" s="27" t="s">
        <v>34</v>
      </c>
    </row>
    <row r="7338" spans="3:7" x14ac:dyDescent="0.25">
      <c r="C7338" s="26" t="s">
        <v>932</v>
      </c>
      <c r="D7338" s="27">
        <v>895</v>
      </c>
      <c r="E7338" s="24"/>
      <c r="F7338" s="24"/>
      <c r="G7338" s="27" t="s">
        <v>38</v>
      </c>
    </row>
    <row r="7339" spans="3:7" x14ac:dyDescent="0.25">
      <c r="C7339" s="26" t="s">
        <v>931</v>
      </c>
      <c r="D7339" s="27">
        <v>1576</v>
      </c>
      <c r="E7339" s="24"/>
      <c r="F7339" s="24"/>
      <c r="G7339" s="27" t="s">
        <v>36</v>
      </c>
    </row>
    <row r="7340" spans="3:7" x14ac:dyDescent="0.25">
      <c r="C7340" s="26" t="s">
        <v>930</v>
      </c>
      <c r="D7340" s="27">
        <v>1743</v>
      </c>
      <c r="E7340" s="24"/>
      <c r="F7340" s="24"/>
      <c r="G7340" s="27" t="s">
        <v>36</v>
      </c>
    </row>
    <row r="7341" spans="3:7" x14ac:dyDescent="0.25">
      <c r="C7341" s="26" t="s">
        <v>929</v>
      </c>
      <c r="D7341" s="27">
        <v>2685</v>
      </c>
      <c r="E7341" s="24"/>
      <c r="F7341" s="24"/>
      <c r="G7341" s="27" t="s">
        <v>34</v>
      </c>
    </row>
    <row r="7342" spans="3:7" x14ac:dyDescent="0.25">
      <c r="C7342" s="26" t="s">
        <v>928</v>
      </c>
      <c r="D7342" s="27">
        <v>2649</v>
      </c>
      <c r="E7342" s="24"/>
      <c r="F7342" s="24"/>
      <c r="G7342" s="27" t="s">
        <v>34</v>
      </c>
    </row>
    <row r="7343" spans="3:7" x14ac:dyDescent="0.25">
      <c r="C7343" s="26" t="s">
        <v>927</v>
      </c>
      <c r="D7343" s="27">
        <v>3113</v>
      </c>
      <c r="E7343" s="24"/>
      <c r="F7343" s="24"/>
      <c r="G7343" s="27" t="s">
        <v>37</v>
      </c>
    </row>
    <row r="7344" spans="3:7" x14ac:dyDescent="0.25">
      <c r="C7344" s="26" t="s">
        <v>926</v>
      </c>
      <c r="D7344" s="27">
        <v>1123</v>
      </c>
      <c r="E7344" s="24"/>
      <c r="F7344" s="24"/>
      <c r="G7344" s="27" t="s">
        <v>35</v>
      </c>
    </row>
    <row r="7345" spans="3:7" x14ac:dyDescent="0.25">
      <c r="C7345" s="26" t="s">
        <v>925</v>
      </c>
      <c r="D7345" s="27">
        <v>2619</v>
      </c>
      <c r="E7345" s="24"/>
      <c r="F7345" s="24"/>
      <c r="G7345" s="27" t="s">
        <v>34</v>
      </c>
    </row>
    <row r="7346" spans="3:7" x14ac:dyDescent="0.25">
      <c r="C7346" s="26" t="s">
        <v>924</v>
      </c>
      <c r="D7346" s="27">
        <v>2467</v>
      </c>
      <c r="E7346" s="24"/>
      <c r="F7346" s="24"/>
      <c r="G7346" s="27" t="s">
        <v>34</v>
      </c>
    </row>
    <row r="7347" spans="3:7" x14ac:dyDescent="0.25">
      <c r="C7347" s="26" t="s">
        <v>923</v>
      </c>
      <c r="D7347" s="27">
        <v>2800</v>
      </c>
      <c r="E7347" s="24"/>
      <c r="F7347" s="24"/>
      <c r="G7347" s="27" t="s">
        <v>34</v>
      </c>
    </row>
    <row r="7348" spans="3:7" x14ac:dyDescent="0.25">
      <c r="C7348" s="26" t="s">
        <v>922</v>
      </c>
      <c r="D7348" s="27">
        <v>2595</v>
      </c>
      <c r="E7348" s="24"/>
      <c r="F7348" s="24"/>
      <c r="G7348" s="27" t="s">
        <v>34</v>
      </c>
    </row>
    <row r="7349" spans="3:7" x14ac:dyDescent="0.25">
      <c r="C7349" s="26" t="s">
        <v>921</v>
      </c>
      <c r="D7349" s="27">
        <v>2979</v>
      </c>
      <c r="E7349" s="24"/>
      <c r="F7349" s="24"/>
      <c r="G7349" s="27" t="s">
        <v>34</v>
      </c>
    </row>
    <row r="7350" spans="3:7" x14ac:dyDescent="0.25">
      <c r="C7350" s="26" t="s">
        <v>920</v>
      </c>
      <c r="D7350" s="27">
        <v>2628</v>
      </c>
      <c r="E7350" s="24"/>
      <c r="F7350" s="24"/>
      <c r="G7350" s="27" t="s">
        <v>34</v>
      </c>
    </row>
    <row r="7351" spans="3:7" x14ac:dyDescent="0.25">
      <c r="C7351" s="26" t="s">
        <v>919</v>
      </c>
      <c r="D7351" s="27">
        <v>2698</v>
      </c>
      <c r="E7351" s="24"/>
      <c r="F7351" s="24"/>
      <c r="G7351" s="27" t="s">
        <v>34</v>
      </c>
    </row>
    <row r="7352" spans="3:7" x14ac:dyDescent="0.25">
      <c r="C7352" s="26" t="s">
        <v>918</v>
      </c>
      <c r="D7352" s="27">
        <v>2628</v>
      </c>
      <c r="E7352" s="24"/>
      <c r="F7352" s="24"/>
      <c r="G7352" s="27" t="s">
        <v>34</v>
      </c>
    </row>
    <row r="7353" spans="3:7" x14ac:dyDescent="0.25">
      <c r="C7353" s="26" t="s">
        <v>917</v>
      </c>
      <c r="D7353" s="27">
        <v>1530</v>
      </c>
      <c r="E7353" s="24"/>
      <c r="F7353" s="24"/>
      <c r="G7353" s="27" t="s">
        <v>36</v>
      </c>
    </row>
    <row r="7354" spans="3:7" x14ac:dyDescent="0.25">
      <c r="C7354" s="26" t="s">
        <v>916</v>
      </c>
      <c r="D7354" s="27">
        <v>2389</v>
      </c>
      <c r="E7354" s="24"/>
      <c r="F7354" s="24"/>
      <c r="G7354" s="27" t="s">
        <v>34</v>
      </c>
    </row>
    <row r="7355" spans="3:7" x14ac:dyDescent="0.25">
      <c r="C7355" s="26" t="s">
        <v>915</v>
      </c>
      <c r="D7355" s="27">
        <v>2564</v>
      </c>
      <c r="E7355" s="24"/>
      <c r="F7355" s="24"/>
      <c r="G7355" s="27" t="s">
        <v>34</v>
      </c>
    </row>
    <row r="7356" spans="3:7" x14ac:dyDescent="0.25">
      <c r="C7356" s="26" t="s">
        <v>914</v>
      </c>
      <c r="D7356" s="27">
        <v>1051</v>
      </c>
      <c r="E7356" s="24"/>
      <c r="F7356" s="24"/>
      <c r="G7356" s="27" t="s">
        <v>35</v>
      </c>
    </row>
    <row r="7357" spans="3:7" x14ac:dyDescent="0.25">
      <c r="C7357" s="26" t="s">
        <v>913</v>
      </c>
      <c r="D7357" s="27">
        <v>2649</v>
      </c>
      <c r="E7357" s="24"/>
      <c r="F7357" s="24"/>
      <c r="G7357" s="27" t="s">
        <v>34</v>
      </c>
    </row>
    <row r="7358" spans="3:7" x14ac:dyDescent="0.25">
      <c r="C7358" s="26" t="s">
        <v>912</v>
      </c>
      <c r="D7358" s="27">
        <v>1849</v>
      </c>
      <c r="E7358" s="24"/>
      <c r="F7358" s="24"/>
      <c r="G7358" s="27" t="s">
        <v>36</v>
      </c>
    </row>
    <row r="7359" spans="3:7" x14ac:dyDescent="0.25">
      <c r="C7359" s="26" t="s">
        <v>911</v>
      </c>
      <c r="D7359" s="27">
        <v>3166</v>
      </c>
      <c r="E7359" s="24"/>
      <c r="F7359" s="24"/>
      <c r="G7359" s="27" t="s">
        <v>37</v>
      </c>
    </row>
    <row r="7360" spans="3:7" x14ac:dyDescent="0.25">
      <c r="C7360" s="26" t="s">
        <v>910</v>
      </c>
      <c r="D7360" s="27">
        <v>2619</v>
      </c>
      <c r="E7360" s="24"/>
      <c r="F7360" s="24"/>
      <c r="G7360" s="27" t="s">
        <v>34</v>
      </c>
    </row>
    <row r="7361" spans="3:7" x14ac:dyDescent="0.25">
      <c r="C7361" s="26" t="s">
        <v>909</v>
      </c>
      <c r="D7361" s="27">
        <v>1803</v>
      </c>
      <c r="E7361" s="24"/>
      <c r="F7361" s="24"/>
      <c r="G7361" s="27" t="s">
        <v>36</v>
      </c>
    </row>
    <row r="7362" spans="3:7" x14ac:dyDescent="0.25">
      <c r="C7362" s="26" t="s">
        <v>908</v>
      </c>
      <c r="D7362" s="27">
        <v>2885</v>
      </c>
      <c r="E7362" s="24"/>
      <c r="F7362" s="24"/>
      <c r="G7362" s="27" t="s">
        <v>34</v>
      </c>
    </row>
    <row r="7363" spans="3:7" x14ac:dyDescent="0.25">
      <c r="C7363" s="26" t="s">
        <v>907</v>
      </c>
      <c r="D7363" s="27">
        <v>1300</v>
      </c>
      <c r="E7363" s="24"/>
      <c r="F7363" s="24"/>
      <c r="G7363" s="27" t="s">
        <v>35</v>
      </c>
    </row>
    <row r="7364" spans="3:7" x14ac:dyDescent="0.25">
      <c r="C7364" s="26" t="s">
        <v>906</v>
      </c>
      <c r="D7364" s="27">
        <v>2251</v>
      </c>
      <c r="E7364" s="24"/>
      <c r="F7364" s="24"/>
      <c r="G7364" s="27" t="s">
        <v>34</v>
      </c>
    </row>
    <row r="7365" spans="3:7" x14ac:dyDescent="0.25">
      <c r="C7365" s="26" t="s">
        <v>905</v>
      </c>
      <c r="D7365" s="27">
        <v>3128</v>
      </c>
      <c r="E7365" s="24"/>
      <c r="F7365" s="24"/>
      <c r="G7365" s="27" t="s">
        <v>37</v>
      </c>
    </row>
    <row r="7366" spans="3:7" x14ac:dyDescent="0.25">
      <c r="C7366" s="26" t="s">
        <v>904</v>
      </c>
      <c r="D7366" s="27">
        <v>2640</v>
      </c>
      <c r="E7366" s="24"/>
      <c r="F7366" s="24"/>
      <c r="G7366" s="27" t="s">
        <v>34</v>
      </c>
    </row>
    <row r="7367" spans="3:7" x14ac:dyDescent="0.25">
      <c r="C7367" s="26" t="s">
        <v>903</v>
      </c>
      <c r="D7367" s="27">
        <v>1988</v>
      </c>
      <c r="E7367" s="24"/>
      <c r="F7367" s="24"/>
      <c r="G7367" s="27" t="s">
        <v>36</v>
      </c>
    </row>
    <row r="7368" spans="3:7" x14ac:dyDescent="0.25">
      <c r="C7368" s="26" t="s">
        <v>902</v>
      </c>
      <c r="D7368" s="27">
        <v>1176</v>
      </c>
      <c r="E7368" s="24"/>
      <c r="F7368" s="24"/>
      <c r="G7368" s="27" t="s">
        <v>35</v>
      </c>
    </row>
    <row r="7369" spans="3:7" x14ac:dyDescent="0.25">
      <c r="C7369" s="26" t="s">
        <v>901</v>
      </c>
      <c r="D7369" s="27">
        <v>2435</v>
      </c>
      <c r="E7369" s="24"/>
      <c r="F7369" s="24"/>
      <c r="G7369" s="27" t="s">
        <v>34</v>
      </c>
    </row>
    <row r="7370" spans="3:7" x14ac:dyDescent="0.25">
      <c r="C7370" s="26" t="s">
        <v>900</v>
      </c>
      <c r="D7370" s="27">
        <v>2666</v>
      </c>
      <c r="E7370" s="24"/>
      <c r="F7370" s="24"/>
      <c r="G7370" s="27" t="s">
        <v>34</v>
      </c>
    </row>
    <row r="7371" spans="3:7" x14ac:dyDescent="0.25">
      <c r="C7371" s="26" t="s">
        <v>899</v>
      </c>
      <c r="D7371" s="27">
        <v>2464</v>
      </c>
      <c r="E7371" s="24"/>
      <c r="F7371" s="24"/>
      <c r="G7371" s="27" t="s">
        <v>34</v>
      </c>
    </row>
    <row r="7372" spans="3:7" x14ac:dyDescent="0.25">
      <c r="C7372" s="26" t="s">
        <v>898</v>
      </c>
      <c r="D7372" s="27">
        <v>1835</v>
      </c>
      <c r="E7372" s="24"/>
      <c r="F7372" s="24"/>
      <c r="G7372" s="27" t="s">
        <v>36</v>
      </c>
    </row>
    <row r="7373" spans="3:7" x14ac:dyDescent="0.25">
      <c r="C7373" s="26" t="s">
        <v>897</v>
      </c>
      <c r="D7373" s="27">
        <v>2383</v>
      </c>
      <c r="E7373" s="24"/>
      <c r="F7373" s="24"/>
      <c r="G7373" s="27" t="s">
        <v>34</v>
      </c>
    </row>
    <row r="7374" spans="3:7" x14ac:dyDescent="0.25">
      <c r="C7374" s="26" t="s">
        <v>896</v>
      </c>
      <c r="D7374" s="27">
        <v>702</v>
      </c>
      <c r="E7374" s="24"/>
      <c r="F7374" s="24"/>
      <c r="G7374" s="27" t="s">
        <v>38</v>
      </c>
    </row>
    <row r="7375" spans="3:7" x14ac:dyDescent="0.25">
      <c r="C7375" s="26" t="s">
        <v>895</v>
      </c>
      <c r="D7375" s="27">
        <v>1549</v>
      </c>
      <c r="E7375" s="24"/>
      <c r="F7375" s="24"/>
      <c r="G7375" s="27" t="s">
        <v>36</v>
      </c>
    </row>
    <row r="7376" spans="3:7" x14ac:dyDescent="0.25">
      <c r="C7376" s="26" t="s">
        <v>894</v>
      </c>
      <c r="D7376" s="27">
        <v>654</v>
      </c>
      <c r="E7376" s="24"/>
      <c r="F7376" s="24"/>
      <c r="G7376" s="27" t="s">
        <v>38</v>
      </c>
    </row>
    <row r="7377" spans="3:7" x14ac:dyDescent="0.25">
      <c r="C7377" s="26" t="s">
        <v>893</v>
      </c>
      <c r="D7377" s="27">
        <v>3188</v>
      </c>
      <c r="E7377" s="24"/>
      <c r="F7377" s="24"/>
      <c r="G7377" s="27" t="s">
        <v>37</v>
      </c>
    </row>
    <row r="7378" spans="3:7" x14ac:dyDescent="0.25">
      <c r="C7378" s="26" t="s">
        <v>892</v>
      </c>
      <c r="D7378" s="27">
        <v>1056</v>
      </c>
      <c r="E7378" s="24"/>
      <c r="F7378" s="24"/>
      <c r="G7378" s="27" t="s">
        <v>35</v>
      </c>
    </row>
    <row r="7379" spans="3:7" x14ac:dyDescent="0.25">
      <c r="C7379" s="26" t="s">
        <v>891</v>
      </c>
      <c r="D7379" s="27">
        <v>2628</v>
      </c>
      <c r="E7379" s="24"/>
      <c r="F7379" s="24"/>
      <c r="G7379" s="27" t="s">
        <v>34</v>
      </c>
    </row>
    <row r="7380" spans="3:7" x14ac:dyDescent="0.25">
      <c r="C7380" s="26" t="s">
        <v>890</v>
      </c>
      <c r="D7380" s="27">
        <v>1526</v>
      </c>
      <c r="E7380" s="24"/>
      <c r="F7380" s="24"/>
      <c r="G7380" s="27" t="s">
        <v>36</v>
      </c>
    </row>
    <row r="7381" spans="3:7" x14ac:dyDescent="0.25">
      <c r="C7381" s="26" t="s">
        <v>889</v>
      </c>
      <c r="D7381" s="27">
        <v>2252</v>
      </c>
      <c r="E7381" s="24"/>
      <c r="F7381" s="24"/>
      <c r="G7381" s="27" t="s">
        <v>34</v>
      </c>
    </row>
    <row r="7382" spans="3:7" x14ac:dyDescent="0.25">
      <c r="C7382" s="26" t="s">
        <v>888</v>
      </c>
      <c r="D7382" s="27">
        <v>2357</v>
      </c>
      <c r="E7382" s="24"/>
      <c r="F7382" s="24"/>
      <c r="G7382" s="27" t="s">
        <v>34</v>
      </c>
    </row>
    <row r="7383" spans="3:7" x14ac:dyDescent="0.25">
      <c r="C7383" s="26" t="s">
        <v>887</v>
      </c>
      <c r="D7383" s="27">
        <v>1954</v>
      </c>
      <c r="E7383" s="24"/>
      <c r="F7383" s="24"/>
      <c r="G7383" s="27" t="s">
        <v>36</v>
      </c>
    </row>
    <row r="7384" spans="3:7" x14ac:dyDescent="0.25">
      <c r="C7384" s="26" t="s">
        <v>886</v>
      </c>
      <c r="D7384" s="27">
        <v>2588</v>
      </c>
      <c r="E7384" s="24"/>
      <c r="F7384" s="24"/>
      <c r="G7384" s="27" t="s">
        <v>34</v>
      </c>
    </row>
    <row r="7385" spans="3:7" x14ac:dyDescent="0.25">
      <c r="C7385" s="26" t="s">
        <v>885</v>
      </c>
      <c r="D7385" s="27">
        <v>1981</v>
      </c>
      <c r="E7385" s="24"/>
      <c r="F7385" s="24"/>
      <c r="G7385" s="27" t="s">
        <v>36</v>
      </c>
    </row>
    <row r="7386" spans="3:7" x14ac:dyDescent="0.25">
      <c r="C7386" s="26" t="s">
        <v>884</v>
      </c>
      <c r="D7386" s="27">
        <v>1122</v>
      </c>
      <c r="E7386" s="24"/>
      <c r="F7386" s="24"/>
      <c r="G7386" s="27" t="s">
        <v>35</v>
      </c>
    </row>
    <row r="7387" spans="3:7" x14ac:dyDescent="0.25">
      <c r="C7387" s="26" t="s">
        <v>883</v>
      </c>
      <c r="D7387" s="27">
        <v>2389</v>
      </c>
      <c r="E7387" s="24"/>
      <c r="F7387" s="24"/>
      <c r="G7387" s="27" t="s">
        <v>34</v>
      </c>
    </row>
    <row r="7388" spans="3:7" x14ac:dyDescent="0.25">
      <c r="C7388" s="26" t="s">
        <v>882</v>
      </c>
      <c r="D7388" s="27">
        <v>2464</v>
      </c>
      <c r="E7388" s="24"/>
      <c r="F7388" s="24"/>
      <c r="G7388" s="27" t="s">
        <v>34</v>
      </c>
    </row>
    <row r="7389" spans="3:7" x14ac:dyDescent="0.25">
      <c r="C7389" s="26" t="s">
        <v>881</v>
      </c>
      <c r="D7389" s="27">
        <v>2561</v>
      </c>
      <c r="E7389" s="24"/>
      <c r="F7389" s="24"/>
      <c r="G7389" s="27" t="s">
        <v>34</v>
      </c>
    </row>
    <row r="7390" spans="3:7" x14ac:dyDescent="0.25">
      <c r="C7390" s="26" t="s">
        <v>880</v>
      </c>
      <c r="D7390" s="27">
        <v>2055</v>
      </c>
      <c r="E7390" s="24"/>
      <c r="F7390" s="24"/>
      <c r="G7390" s="27" t="s">
        <v>36</v>
      </c>
    </row>
    <row r="7391" spans="3:7" x14ac:dyDescent="0.25">
      <c r="C7391" s="26" t="s">
        <v>879</v>
      </c>
      <c r="D7391" s="27">
        <v>2628</v>
      </c>
      <c r="E7391" s="24"/>
      <c r="F7391" s="24"/>
      <c r="G7391" s="27" t="s">
        <v>34</v>
      </c>
    </row>
    <row r="7392" spans="3:7" x14ac:dyDescent="0.25">
      <c r="C7392" s="26" t="s">
        <v>878</v>
      </c>
      <c r="D7392" s="27">
        <v>3387</v>
      </c>
      <c r="E7392" s="24"/>
      <c r="F7392" s="24"/>
      <c r="G7392" s="27" t="s">
        <v>37</v>
      </c>
    </row>
    <row r="7393" spans="3:7" x14ac:dyDescent="0.25">
      <c r="C7393" s="26" t="s">
        <v>877</v>
      </c>
      <c r="D7393" s="27">
        <v>2469</v>
      </c>
      <c r="E7393" s="24"/>
      <c r="F7393" s="24"/>
      <c r="G7393" s="27" t="s">
        <v>34</v>
      </c>
    </row>
    <row r="7394" spans="3:7" x14ac:dyDescent="0.25">
      <c r="C7394" s="26" t="s">
        <v>876</v>
      </c>
      <c r="D7394" s="27">
        <v>2269</v>
      </c>
      <c r="E7394" s="24"/>
      <c r="F7394" s="24"/>
      <c r="G7394" s="27" t="s">
        <v>34</v>
      </c>
    </row>
    <row r="7395" spans="3:7" x14ac:dyDescent="0.25">
      <c r="C7395" s="26" t="s">
        <v>875</v>
      </c>
      <c r="D7395" s="27">
        <v>1899</v>
      </c>
      <c r="E7395" s="24"/>
      <c r="F7395" s="24"/>
      <c r="G7395" s="27" t="s">
        <v>36</v>
      </c>
    </row>
    <row r="7396" spans="3:7" x14ac:dyDescent="0.25">
      <c r="C7396" s="26" t="s">
        <v>874</v>
      </c>
      <c r="D7396" s="27">
        <v>1773</v>
      </c>
      <c r="E7396" s="24"/>
      <c r="F7396" s="24"/>
      <c r="G7396" s="27" t="s">
        <v>36</v>
      </c>
    </row>
    <row r="7397" spans="3:7" x14ac:dyDescent="0.25">
      <c r="C7397" s="26" t="s">
        <v>873</v>
      </c>
      <c r="D7397" s="27">
        <v>744</v>
      </c>
      <c r="E7397" s="24"/>
      <c r="F7397" s="24"/>
      <c r="G7397" s="27" t="s">
        <v>38</v>
      </c>
    </row>
    <row r="7398" spans="3:7" x14ac:dyDescent="0.25">
      <c r="C7398" s="26" t="s">
        <v>872</v>
      </c>
      <c r="D7398" s="27">
        <v>2516</v>
      </c>
      <c r="E7398" s="24"/>
      <c r="F7398" s="24"/>
      <c r="G7398" s="27" t="s">
        <v>34</v>
      </c>
    </row>
    <row r="7399" spans="3:7" x14ac:dyDescent="0.25">
      <c r="C7399" s="26" t="s">
        <v>871</v>
      </c>
      <c r="D7399" s="27">
        <v>1325</v>
      </c>
      <c r="E7399" s="24"/>
      <c r="F7399" s="24"/>
      <c r="G7399" s="27" t="s">
        <v>35</v>
      </c>
    </row>
    <row r="7400" spans="3:7" x14ac:dyDescent="0.25">
      <c r="C7400" s="26" t="s">
        <v>870</v>
      </c>
      <c r="D7400" s="27">
        <v>1838</v>
      </c>
      <c r="E7400" s="24"/>
      <c r="F7400" s="24"/>
      <c r="G7400" s="27" t="s">
        <v>36</v>
      </c>
    </row>
    <row r="7401" spans="3:7" x14ac:dyDescent="0.25">
      <c r="C7401" s="26" t="s">
        <v>869</v>
      </c>
      <c r="D7401" s="27">
        <v>1625</v>
      </c>
      <c r="E7401" s="24"/>
      <c r="F7401" s="24"/>
      <c r="G7401" s="27" t="s">
        <v>36</v>
      </c>
    </row>
    <row r="7402" spans="3:7" x14ac:dyDescent="0.25">
      <c r="C7402" s="26" t="s">
        <v>868</v>
      </c>
      <c r="D7402" s="27">
        <v>1396</v>
      </c>
      <c r="E7402" s="24"/>
      <c r="F7402" s="24"/>
      <c r="G7402" s="27" t="s">
        <v>35</v>
      </c>
    </row>
    <row r="7403" spans="3:7" x14ac:dyDescent="0.25">
      <c r="C7403" s="26" t="s">
        <v>867</v>
      </c>
      <c r="D7403" s="27">
        <v>2395</v>
      </c>
      <c r="E7403" s="24"/>
      <c r="F7403" s="24"/>
      <c r="G7403" s="27" t="s">
        <v>34</v>
      </c>
    </row>
    <row r="7404" spans="3:7" x14ac:dyDescent="0.25">
      <c r="C7404" s="26" t="s">
        <v>866</v>
      </c>
      <c r="D7404" s="27">
        <v>2265</v>
      </c>
      <c r="E7404" s="24"/>
      <c r="F7404" s="24"/>
      <c r="G7404" s="27" t="s">
        <v>34</v>
      </c>
    </row>
    <row r="7405" spans="3:7" x14ac:dyDescent="0.25">
      <c r="C7405" s="26" t="s">
        <v>865</v>
      </c>
      <c r="D7405" s="27">
        <v>2027</v>
      </c>
      <c r="E7405" s="24"/>
      <c r="F7405" s="24"/>
      <c r="G7405" s="27" t="s">
        <v>36</v>
      </c>
    </row>
    <row r="7406" spans="3:7" x14ac:dyDescent="0.25">
      <c r="C7406" s="26" t="s">
        <v>864</v>
      </c>
      <c r="D7406" s="27">
        <v>3017</v>
      </c>
      <c r="E7406" s="24"/>
      <c r="F7406" s="24"/>
      <c r="G7406" s="27" t="s">
        <v>37</v>
      </c>
    </row>
    <row r="7407" spans="3:7" x14ac:dyDescent="0.25">
      <c r="C7407" s="26" t="s">
        <v>863</v>
      </c>
      <c r="D7407" s="27">
        <v>1435</v>
      </c>
      <c r="E7407" s="24"/>
      <c r="F7407" s="24"/>
      <c r="G7407" s="27" t="s">
        <v>36</v>
      </c>
    </row>
    <row r="7408" spans="3:7" x14ac:dyDescent="0.25">
      <c r="C7408" s="26" t="s">
        <v>862</v>
      </c>
      <c r="D7408" s="27">
        <v>735</v>
      </c>
      <c r="E7408" s="24"/>
      <c r="F7408" s="24"/>
      <c r="G7408" s="27" t="s">
        <v>38</v>
      </c>
    </row>
    <row r="7409" spans="3:7" x14ac:dyDescent="0.25">
      <c r="C7409" s="26" t="s">
        <v>861</v>
      </c>
      <c r="D7409" s="27">
        <v>2562</v>
      </c>
      <c r="E7409" s="24"/>
      <c r="F7409" s="24"/>
      <c r="G7409" s="27" t="s">
        <v>34</v>
      </c>
    </row>
    <row r="7410" spans="3:7" x14ac:dyDescent="0.25">
      <c r="C7410" s="26" t="s">
        <v>860</v>
      </c>
      <c r="D7410" s="27">
        <v>1001</v>
      </c>
      <c r="E7410" s="24"/>
      <c r="F7410" s="24"/>
      <c r="G7410" s="27" t="s">
        <v>35</v>
      </c>
    </row>
    <row r="7411" spans="3:7" x14ac:dyDescent="0.25">
      <c r="C7411" s="26" t="s">
        <v>859</v>
      </c>
      <c r="D7411" s="27">
        <v>3210</v>
      </c>
      <c r="E7411" s="24"/>
      <c r="F7411" s="24"/>
      <c r="G7411" s="27" t="s">
        <v>37</v>
      </c>
    </row>
    <row r="7412" spans="3:7" x14ac:dyDescent="0.25">
      <c r="C7412" s="26" t="s">
        <v>858</v>
      </c>
      <c r="D7412" s="27">
        <v>1569</v>
      </c>
      <c r="E7412" s="24"/>
      <c r="F7412" s="24"/>
      <c r="G7412" s="27" t="s">
        <v>36</v>
      </c>
    </row>
    <row r="7413" spans="3:7" x14ac:dyDescent="0.25">
      <c r="C7413" s="26" t="s">
        <v>857</v>
      </c>
      <c r="D7413" s="27">
        <v>3149</v>
      </c>
      <c r="E7413" s="24"/>
      <c r="F7413" s="24"/>
      <c r="G7413" s="27" t="s">
        <v>37</v>
      </c>
    </row>
    <row r="7414" spans="3:7" x14ac:dyDescent="0.25">
      <c r="C7414" s="26" t="s">
        <v>856</v>
      </c>
      <c r="D7414" s="27">
        <v>3053</v>
      </c>
      <c r="E7414" s="24"/>
      <c r="F7414" s="24">
        <v>5</v>
      </c>
      <c r="G7414" s="27" t="s">
        <v>37</v>
      </c>
    </row>
    <row r="7415" spans="3:7" x14ac:dyDescent="0.25">
      <c r="C7415" s="26" t="s">
        <v>855</v>
      </c>
      <c r="D7415" s="27">
        <v>2091</v>
      </c>
      <c r="E7415" s="24"/>
      <c r="F7415" s="24"/>
      <c r="G7415" s="27" t="s">
        <v>36</v>
      </c>
    </row>
    <row r="7416" spans="3:7" x14ac:dyDescent="0.25">
      <c r="C7416" s="26" t="s">
        <v>854</v>
      </c>
      <c r="D7416" s="27">
        <v>2912</v>
      </c>
      <c r="E7416" s="24"/>
      <c r="F7416" s="24"/>
      <c r="G7416" s="27" t="s">
        <v>34</v>
      </c>
    </row>
    <row r="7417" spans="3:7" x14ac:dyDescent="0.25">
      <c r="C7417" s="26" t="s">
        <v>853</v>
      </c>
      <c r="D7417" s="27">
        <v>1190</v>
      </c>
      <c r="E7417" s="24"/>
      <c r="F7417" s="24"/>
      <c r="G7417" s="27" t="s">
        <v>35</v>
      </c>
    </row>
    <row r="7418" spans="3:7" x14ac:dyDescent="0.25">
      <c r="C7418" s="26" t="s">
        <v>852</v>
      </c>
      <c r="D7418" s="27">
        <v>3555</v>
      </c>
      <c r="E7418" s="24"/>
      <c r="F7418" s="24"/>
      <c r="G7418" s="27" t="s">
        <v>37</v>
      </c>
    </row>
    <row r="7419" spans="3:7" x14ac:dyDescent="0.25">
      <c r="C7419" s="26" t="s">
        <v>851</v>
      </c>
      <c r="D7419" s="27">
        <v>2427</v>
      </c>
      <c r="E7419" s="24"/>
      <c r="F7419" s="24"/>
      <c r="G7419" s="27" t="s">
        <v>34</v>
      </c>
    </row>
    <row r="7420" spans="3:7" x14ac:dyDescent="0.25">
      <c r="C7420" s="26" t="s">
        <v>850</v>
      </c>
      <c r="D7420" s="27">
        <v>810</v>
      </c>
      <c r="E7420" s="24"/>
      <c r="F7420" s="24"/>
      <c r="G7420" s="27" t="s">
        <v>38</v>
      </c>
    </row>
    <row r="7421" spans="3:7" x14ac:dyDescent="0.25">
      <c r="C7421" s="26" t="s">
        <v>849</v>
      </c>
      <c r="D7421" s="27">
        <v>681</v>
      </c>
      <c r="E7421" s="24"/>
      <c r="F7421" s="24"/>
      <c r="G7421" s="27" t="s">
        <v>38</v>
      </c>
    </row>
    <row r="7422" spans="3:7" x14ac:dyDescent="0.25">
      <c r="C7422" s="26" t="s">
        <v>848</v>
      </c>
      <c r="D7422" s="27">
        <v>3307</v>
      </c>
      <c r="E7422" s="24"/>
      <c r="F7422" s="24"/>
      <c r="G7422" s="27" t="s">
        <v>37</v>
      </c>
    </row>
    <row r="7423" spans="3:7" x14ac:dyDescent="0.25">
      <c r="C7423" s="26" t="s">
        <v>847</v>
      </c>
      <c r="D7423" s="27">
        <v>2576</v>
      </c>
      <c r="E7423" s="24"/>
      <c r="F7423" s="24"/>
      <c r="G7423" s="27" t="s">
        <v>34</v>
      </c>
    </row>
    <row r="7424" spans="3:7" x14ac:dyDescent="0.25">
      <c r="C7424" s="26" t="s">
        <v>846</v>
      </c>
      <c r="D7424" s="27">
        <v>2542</v>
      </c>
      <c r="E7424" s="24"/>
      <c r="F7424" s="24"/>
      <c r="G7424" s="27" t="s">
        <v>34</v>
      </c>
    </row>
    <row r="7425" spans="3:7" x14ac:dyDescent="0.25">
      <c r="C7425" s="26" t="s">
        <v>845</v>
      </c>
      <c r="D7425" s="27">
        <v>3734</v>
      </c>
      <c r="E7425" s="24"/>
      <c r="F7425" s="24"/>
      <c r="G7425" s="27" t="s">
        <v>37</v>
      </c>
    </row>
    <row r="7426" spans="3:7" x14ac:dyDescent="0.25">
      <c r="C7426" s="26" t="s">
        <v>844</v>
      </c>
      <c r="D7426" s="27">
        <v>839</v>
      </c>
      <c r="E7426" s="24"/>
      <c r="F7426" s="24"/>
      <c r="G7426" s="27" t="s">
        <v>38</v>
      </c>
    </row>
    <row r="7427" spans="3:7" x14ac:dyDescent="0.25">
      <c r="C7427" s="26" t="s">
        <v>843</v>
      </c>
      <c r="D7427" s="27">
        <v>3238</v>
      </c>
      <c r="E7427" s="24"/>
      <c r="F7427" s="24"/>
      <c r="G7427" s="27" t="s">
        <v>37</v>
      </c>
    </row>
    <row r="7428" spans="3:7" x14ac:dyDescent="0.25">
      <c r="C7428" s="26" t="s">
        <v>842</v>
      </c>
      <c r="D7428" s="27">
        <v>2619</v>
      </c>
      <c r="E7428" s="24"/>
      <c r="F7428" s="24"/>
      <c r="G7428" s="27" t="s">
        <v>34</v>
      </c>
    </row>
    <row r="7429" spans="3:7" x14ac:dyDescent="0.25">
      <c r="C7429" s="26" t="s">
        <v>841</v>
      </c>
      <c r="D7429" s="27">
        <v>2410</v>
      </c>
      <c r="E7429" s="24"/>
      <c r="F7429" s="24"/>
      <c r="G7429" s="27" t="s">
        <v>34</v>
      </c>
    </row>
    <row r="7430" spans="3:7" x14ac:dyDescent="0.25">
      <c r="C7430" s="26" t="s">
        <v>840</v>
      </c>
      <c r="D7430" s="27">
        <v>2502</v>
      </c>
      <c r="E7430" s="24"/>
      <c r="F7430" s="24"/>
      <c r="G7430" s="27" t="s">
        <v>34</v>
      </c>
    </row>
    <row r="7431" spans="3:7" x14ac:dyDescent="0.25">
      <c r="C7431" s="26" t="s">
        <v>839</v>
      </c>
      <c r="D7431" s="27">
        <v>3509</v>
      </c>
      <c r="E7431" s="24"/>
      <c r="F7431" s="24"/>
      <c r="G7431" s="27" t="s">
        <v>37</v>
      </c>
    </row>
    <row r="7432" spans="3:7" x14ac:dyDescent="0.25">
      <c r="C7432" s="26" t="s">
        <v>838</v>
      </c>
      <c r="D7432" s="27">
        <v>2682</v>
      </c>
      <c r="E7432" s="24"/>
      <c r="F7432" s="24"/>
      <c r="G7432" s="27" t="s">
        <v>34</v>
      </c>
    </row>
    <row r="7433" spans="3:7" x14ac:dyDescent="0.25">
      <c r="C7433" s="26" t="s">
        <v>837</v>
      </c>
      <c r="D7433" s="27">
        <v>3296</v>
      </c>
      <c r="E7433" s="24"/>
      <c r="F7433" s="24"/>
      <c r="G7433" s="27" t="s">
        <v>37</v>
      </c>
    </row>
    <row r="7434" spans="3:7" x14ac:dyDescent="0.25">
      <c r="C7434" s="26" t="s">
        <v>836</v>
      </c>
      <c r="D7434" s="27">
        <v>2746</v>
      </c>
      <c r="E7434" s="24"/>
      <c r="F7434" s="24"/>
      <c r="G7434" s="27" t="s">
        <v>34</v>
      </c>
    </row>
    <row r="7435" spans="3:7" x14ac:dyDescent="0.25">
      <c r="C7435" s="26" t="s">
        <v>835</v>
      </c>
      <c r="D7435" s="27">
        <v>2673</v>
      </c>
      <c r="E7435" s="24"/>
      <c r="F7435" s="24"/>
      <c r="G7435" s="27" t="s">
        <v>34</v>
      </c>
    </row>
    <row r="7436" spans="3:7" x14ac:dyDescent="0.25">
      <c r="C7436" s="26" t="s">
        <v>834</v>
      </c>
      <c r="D7436" s="27">
        <v>2412</v>
      </c>
      <c r="E7436" s="24"/>
      <c r="F7436" s="24"/>
      <c r="G7436" s="27" t="s">
        <v>34</v>
      </c>
    </row>
    <row r="7437" spans="3:7" x14ac:dyDescent="0.25">
      <c r="C7437" s="26" t="s">
        <v>833</v>
      </c>
      <c r="D7437" s="27">
        <v>973</v>
      </c>
      <c r="E7437" s="24"/>
      <c r="F7437" s="24"/>
      <c r="G7437" s="27" t="s">
        <v>35</v>
      </c>
    </row>
    <row r="7438" spans="3:7" x14ac:dyDescent="0.25">
      <c r="C7438" s="26" t="s">
        <v>832</v>
      </c>
      <c r="D7438" s="27">
        <v>2499</v>
      </c>
      <c r="E7438" s="24"/>
      <c r="F7438" s="24"/>
      <c r="G7438" s="27" t="s">
        <v>34</v>
      </c>
    </row>
    <row r="7439" spans="3:7" x14ac:dyDescent="0.25">
      <c r="C7439" s="26" t="s">
        <v>831</v>
      </c>
      <c r="D7439" s="27">
        <v>1297</v>
      </c>
      <c r="E7439" s="24"/>
      <c r="F7439" s="24"/>
      <c r="G7439" s="27" t="s">
        <v>35</v>
      </c>
    </row>
    <row r="7440" spans="3:7" x14ac:dyDescent="0.25">
      <c r="C7440" s="26" t="s">
        <v>830</v>
      </c>
      <c r="D7440" s="27">
        <v>1445</v>
      </c>
      <c r="E7440" s="24"/>
      <c r="F7440" s="24"/>
      <c r="G7440" s="27" t="s">
        <v>36</v>
      </c>
    </row>
    <row r="7441" spans="3:7" x14ac:dyDescent="0.25">
      <c r="C7441" s="26" t="s">
        <v>829</v>
      </c>
      <c r="D7441" s="27">
        <v>2481</v>
      </c>
      <c r="E7441" s="24"/>
      <c r="F7441" s="24"/>
      <c r="G7441" s="27" t="s">
        <v>34</v>
      </c>
    </row>
    <row r="7442" spans="3:7" x14ac:dyDescent="0.25">
      <c r="C7442" s="26" t="s">
        <v>828</v>
      </c>
      <c r="D7442" s="27">
        <v>1818</v>
      </c>
      <c r="E7442" s="24"/>
      <c r="F7442" s="24"/>
      <c r="G7442" s="27" t="s">
        <v>36</v>
      </c>
    </row>
    <row r="7443" spans="3:7" x14ac:dyDescent="0.25">
      <c r="C7443" s="26" t="s">
        <v>827</v>
      </c>
      <c r="D7443" s="27">
        <v>2355</v>
      </c>
      <c r="E7443" s="24"/>
      <c r="F7443" s="24"/>
      <c r="G7443" s="27" t="s">
        <v>34</v>
      </c>
    </row>
    <row r="7444" spans="3:7" x14ac:dyDescent="0.25">
      <c r="C7444" s="26" t="s">
        <v>826</v>
      </c>
      <c r="D7444" s="27">
        <v>2573</v>
      </c>
      <c r="E7444" s="24"/>
      <c r="F7444" s="24"/>
      <c r="G7444" s="27" t="s">
        <v>34</v>
      </c>
    </row>
    <row r="7445" spans="3:7" x14ac:dyDescent="0.25">
      <c r="C7445" s="26" t="s">
        <v>825</v>
      </c>
      <c r="D7445" s="27">
        <v>1471</v>
      </c>
      <c r="E7445" s="24"/>
      <c r="F7445" s="24"/>
      <c r="G7445" s="27" t="s">
        <v>36</v>
      </c>
    </row>
    <row r="7446" spans="3:7" x14ac:dyDescent="0.25">
      <c r="C7446" s="26" t="s">
        <v>824</v>
      </c>
      <c r="D7446" s="27">
        <v>2811</v>
      </c>
      <c r="E7446" s="24"/>
      <c r="F7446" s="24"/>
      <c r="G7446" s="27" t="s">
        <v>34</v>
      </c>
    </row>
    <row r="7447" spans="3:7" x14ac:dyDescent="0.25">
      <c r="C7447" s="26" t="s">
        <v>823</v>
      </c>
      <c r="D7447" s="27">
        <v>2040</v>
      </c>
      <c r="E7447" s="24"/>
      <c r="F7447" s="24"/>
      <c r="G7447" s="27" t="s">
        <v>36</v>
      </c>
    </row>
    <row r="7448" spans="3:7" x14ac:dyDescent="0.25">
      <c r="C7448" s="26" t="s">
        <v>822</v>
      </c>
      <c r="D7448" s="27">
        <v>2823</v>
      </c>
      <c r="E7448" s="24"/>
      <c r="F7448" s="24"/>
      <c r="G7448" s="27" t="s">
        <v>34</v>
      </c>
    </row>
    <row r="7449" spans="3:7" x14ac:dyDescent="0.25">
      <c r="C7449" s="26" t="s">
        <v>821</v>
      </c>
      <c r="D7449" s="27">
        <v>3140</v>
      </c>
      <c r="E7449" s="24"/>
      <c r="F7449" s="24"/>
      <c r="G7449" s="27" t="s">
        <v>37</v>
      </c>
    </row>
    <row r="7450" spans="3:7" x14ac:dyDescent="0.25">
      <c r="C7450" s="26" t="s">
        <v>820</v>
      </c>
      <c r="D7450" s="27">
        <v>1250</v>
      </c>
      <c r="E7450" s="24"/>
      <c r="F7450" s="24">
        <v>-12</v>
      </c>
      <c r="G7450" s="27" t="s">
        <v>35</v>
      </c>
    </row>
    <row r="7451" spans="3:7" x14ac:dyDescent="0.25">
      <c r="C7451" s="26" t="s">
        <v>819</v>
      </c>
      <c r="D7451" s="27">
        <v>2253</v>
      </c>
      <c r="E7451" s="24"/>
      <c r="F7451" s="24"/>
      <c r="G7451" s="27" t="s">
        <v>34</v>
      </c>
    </row>
    <row r="7452" spans="3:7" x14ac:dyDescent="0.25">
      <c r="C7452" s="26" t="s">
        <v>818</v>
      </c>
      <c r="D7452" s="27">
        <v>2801</v>
      </c>
      <c r="E7452" s="24"/>
      <c r="F7452" s="24"/>
      <c r="G7452" s="27" t="s">
        <v>34</v>
      </c>
    </row>
    <row r="7453" spans="3:7" x14ac:dyDescent="0.25">
      <c r="C7453" s="26" t="s">
        <v>817</v>
      </c>
      <c r="D7453" s="27">
        <v>2026</v>
      </c>
      <c r="E7453" s="24"/>
      <c r="F7453" s="24"/>
      <c r="G7453" s="27" t="s">
        <v>36</v>
      </c>
    </row>
    <row r="7454" spans="3:7" x14ac:dyDescent="0.25">
      <c r="C7454" s="26" t="s">
        <v>816</v>
      </c>
      <c r="D7454" s="27">
        <v>2008</v>
      </c>
      <c r="E7454" s="24"/>
      <c r="F7454" s="24"/>
      <c r="G7454" s="27" t="s">
        <v>36</v>
      </c>
    </row>
    <row r="7455" spans="3:7" x14ac:dyDescent="0.25">
      <c r="C7455" s="26" t="s">
        <v>815</v>
      </c>
      <c r="D7455" s="27">
        <v>2567</v>
      </c>
      <c r="E7455" s="24"/>
      <c r="F7455" s="24"/>
      <c r="G7455" s="27" t="s">
        <v>34</v>
      </c>
    </row>
    <row r="7456" spans="3:7" x14ac:dyDescent="0.25">
      <c r="C7456" s="26" t="s">
        <v>814</v>
      </c>
      <c r="D7456" s="27">
        <v>1125</v>
      </c>
      <c r="E7456" s="24"/>
      <c r="F7456" s="24"/>
      <c r="G7456" s="27" t="s">
        <v>35</v>
      </c>
    </row>
    <row r="7457" spans="3:7" x14ac:dyDescent="0.25">
      <c r="C7457" s="26" t="s">
        <v>813</v>
      </c>
      <c r="D7457" s="27">
        <v>2410</v>
      </c>
      <c r="E7457" s="24"/>
      <c r="F7457" s="24"/>
      <c r="G7457" s="27" t="s">
        <v>34</v>
      </c>
    </row>
    <row r="7458" spans="3:7" x14ac:dyDescent="0.25">
      <c r="C7458" s="26" t="s">
        <v>812</v>
      </c>
      <c r="D7458" s="27">
        <v>3374</v>
      </c>
      <c r="E7458" s="24"/>
      <c r="F7458" s="24"/>
      <c r="G7458" s="27" t="s">
        <v>37</v>
      </c>
    </row>
    <row r="7459" spans="3:7" x14ac:dyDescent="0.25">
      <c r="C7459" s="26" t="s">
        <v>811</v>
      </c>
      <c r="D7459" s="27">
        <v>2506</v>
      </c>
      <c r="E7459" s="24"/>
      <c r="F7459" s="24"/>
      <c r="G7459" s="27" t="s">
        <v>34</v>
      </c>
    </row>
    <row r="7460" spans="3:7" x14ac:dyDescent="0.25">
      <c r="C7460" s="26" t="s">
        <v>810</v>
      </c>
      <c r="D7460" s="27">
        <v>1081</v>
      </c>
      <c r="E7460" s="24"/>
      <c r="F7460" s="24"/>
      <c r="G7460" s="27" t="s">
        <v>35</v>
      </c>
    </row>
    <row r="7461" spans="3:7" x14ac:dyDescent="0.25">
      <c r="C7461" s="26" t="s">
        <v>809</v>
      </c>
      <c r="D7461" s="27">
        <v>2115</v>
      </c>
      <c r="E7461" s="24"/>
      <c r="F7461" s="24"/>
      <c r="G7461" s="27" t="s">
        <v>34</v>
      </c>
    </row>
    <row r="7462" spans="3:7" x14ac:dyDescent="0.25">
      <c r="C7462" s="26" t="s">
        <v>808</v>
      </c>
      <c r="D7462" s="27">
        <v>3654</v>
      </c>
      <c r="E7462" s="24"/>
      <c r="F7462" s="24"/>
      <c r="G7462" s="27" t="s">
        <v>37</v>
      </c>
    </row>
    <row r="7463" spans="3:7" x14ac:dyDescent="0.25">
      <c r="C7463" s="26" t="s">
        <v>807</v>
      </c>
      <c r="D7463" s="27">
        <v>1848</v>
      </c>
      <c r="E7463" s="24"/>
      <c r="F7463" s="24"/>
      <c r="G7463" s="27" t="s">
        <v>36</v>
      </c>
    </row>
    <row r="7464" spans="3:7" x14ac:dyDescent="0.25">
      <c r="C7464" s="26" t="s">
        <v>806</v>
      </c>
      <c r="D7464" s="27">
        <v>2454</v>
      </c>
      <c r="E7464" s="24"/>
      <c r="F7464" s="24"/>
      <c r="G7464" s="27" t="s">
        <v>34</v>
      </c>
    </row>
    <row r="7465" spans="3:7" x14ac:dyDescent="0.25">
      <c r="C7465" s="26" t="s">
        <v>805</v>
      </c>
      <c r="D7465" s="27">
        <v>2404</v>
      </c>
      <c r="E7465" s="24"/>
      <c r="F7465" s="24"/>
      <c r="G7465" s="27" t="s">
        <v>34</v>
      </c>
    </row>
    <row r="7466" spans="3:7" x14ac:dyDescent="0.25">
      <c r="C7466" s="26" t="s">
        <v>804</v>
      </c>
      <c r="D7466" s="27">
        <v>2269</v>
      </c>
      <c r="E7466" s="24"/>
      <c r="F7466" s="24"/>
      <c r="G7466" s="27" t="s">
        <v>34</v>
      </c>
    </row>
    <row r="7467" spans="3:7" x14ac:dyDescent="0.25">
      <c r="C7467" s="26" t="s">
        <v>803</v>
      </c>
      <c r="D7467" s="27">
        <v>3004</v>
      </c>
      <c r="E7467" s="24"/>
      <c r="F7467" s="24"/>
      <c r="G7467" s="27" t="s">
        <v>37</v>
      </c>
    </row>
    <row r="7468" spans="3:7" x14ac:dyDescent="0.25">
      <c r="C7468" s="26" t="s">
        <v>802</v>
      </c>
      <c r="D7468" s="27">
        <v>1340</v>
      </c>
      <c r="E7468" s="24"/>
      <c r="F7468" s="24"/>
      <c r="G7468" s="27" t="s">
        <v>35</v>
      </c>
    </row>
    <row r="7469" spans="3:7" x14ac:dyDescent="0.25">
      <c r="C7469" s="26" t="s">
        <v>801</v>
      </c>
      <c r="D7469" s="27">
        <v>2348</v>
      </c>
      <c r="E7469" s="24"/>
      <c r="F7469" s="24"/>
      <c r="G7469" s="27" t="s">
        <v>34</v>
      </c>
    </row>
    <row r="7470" spans="3:7" x14ac:dyDescent="0.25">
      <c r="C7470" s="26" t="s">
        <v>800</v>
      </c>
      <c r="D7470" s="27">
        <v>2208</v>
      </c>
      <c r="E7470" s="24"/>
      <c r="F7470" s="24"/>
      <c r="G7470" s="27" t="s">
        <v>34</v>
      </c>
    </row>
    <row r="7471" spans="3:7" x14ac:dyDescent="0.25">
      <c r="C7471" s="26" t="s">
        <v>799</v>
      </c>
      <c r="D7471" s="27">
        <v>2604</v>
      </c>
      <c r="E7471" s="24"/>
      <c r="F7471" s="24"/>
      <c r="G7471" s="27" t="s">
        <v>34</v>
      </c>
    </row>
    <row r="7472" spans="3:7" x14ac:dyDescent="0.25">
      <c r="C7472" s="26" t="s">
        <v>798</v>
      </c>
      <c r="D7472" s="27">
        <v>3445</v>
      </c>
      <c r="E7472" s="24"/>
      <c r="F7472" s="24"/>
      <c r="G7472" s="27" t="s">
        <v>37</v>
      </c>
    </row>
    <row r="7473" spans="3:7" x14ac:dyDescent="0.25">
      <c r="C7473" s="26" t="s">
        <v>797</v>
      </c>
      <c r="D7473" s="27">
        <v>2237</v>
      </c>
      <c r="E7473" s="24"/>
      <c r="F7473" s="24">
        <v>-5</v>
      </c>
      <c r="G7473" s="27" t="s">
        <v>34</v>
      </c>
    </row>
    <row r="7474" spans="3:7" x14ac:dyDescent="0.25">
      <c r="C7474" s="26" t="s">
        <v>796</v>
      </c>
      <c r="D7474" s="27">
        <v>2405</v>
      </c>
      <c r="E7474" s="24"/>
      <c r="F7474" s="24"/>
      <c r="G7474" s="27" t="s">
        <v>34</v>
      </c>
    </row>
    <row r="7475" spans="3:7" x14ac:dyDescent="0.25">
      <c r="C7475" s="26" t="s">
        <v>795</v>
      </c>
      <c r="D7475" s="27">
        <v>1605</v>
      </c>
      <c r="E7475" s="24"/>
      <c r="F7475" s="24"/>
      <c r="G7475" s="27" t="s">
        <v>36</v>
      </c>
    </row>
    <row r="7476" spans="3:7" x14ac:dyDescent="0.25">
      <c r="C7476" s="26" t="s">
        <v>794</v>
      </c>
      <c r="D7476" s="27">
        <v>2734</v>
      </c>
      <c r="E7476" s="24"/>
      <c r="F7476" s="24"/>
      <c r="G7476" s="27" t="s">
        <v>34</v>
      </c>
    </row>
    <row r="7477" spans="3:7" x14ac:dyDescent="0.25">
      <c r="C7477" s="26" t="s">
        <v>793</v>
      </c>
      <c r="D7477" s="27">
        <v>2499</v>
      </c>
      <c r="E7477" s="24"/>
      <c r="F7477" s="24"/>
      <c r="G7477" s="27" t="s">
        <v>34</v>
      </c>
    </row>
    <row r="7478" spans="3:7" x14ac:dyDescent="0.25">
      <c r="C7478" s="26" t="s">
        <v>792</v>
      </c>
      <c r="D7478" s="27">
        <v>2378</v>
      </c>
      <c r="E7478" s="24"/>
      <c r="F7478" s="24"/>
      <c r="G7478" s="27" t="s">
        <v>34</v>
      </c>
    </row>
    <row r="7479" spans="3:7" x14ac:dyDescent="0.25">
      <c r="C7479" s="26" t="s">
        <v>791</v>
      </c>
      <c r="D7479" s="27">
        <v>3192</v>
      </c>
      <c r="E7479" s="24"/>
      <c r="F7479" s="24"/>
      <c r="G7479" s="27" t="s">
        <v>37</v>
      </c>
    </row>
    <row r="7480" spans="3:7" x14ac:dyDescent="0.25">
      <c r="C7480" s="26" t="s">
        <v>790</v>
      </c>
      <c r="D7480" s="27">
        <v>2471</v>
      </c>
      <c r="E7480" s="24"/>
      <c r="F7480" s="24"/>
      <c r="G7480" s="27" t="s">
        <v>34</v>
      </c>
    </row>
    <row r="7481" spans="3:7" x14ac:dyDescent="0.25">
      <c r="C7481" s="26" t="s">
        <v>789</v>
      </c>
      <c r="D7481" s="27">
        <v>2404</v>
      </c>
      <c r="E7481" s="24"/>
      <c r="F7481" s="24"/>
      <c r="G7481" s="27" t="s">
        <v>34</v>
      </c>
    </row>
    <row r="7482" spans="3:7" x14ac:dyDescent="0.25">
      <c r="C7482" s="26" t="s">
        <v>788</v>
      </c>
      <c r="D7482" s="27">
        <v>2428</v>
      </c>
      <c r="E7482" s="24"/>
      <c r="F7482" s="24"/>
      <c r="G7482" s="27" t="s">
        <v>34</v>
      </c>
    </row>
    <row r="7483" spans="3:7" x14ac:dyDescent="0.25">
      <c r="C7483" s="26" t="s">
        <v>787</v>
      </c>
      <c r="D7483" s="27">
        <v>2738</v>
      </c>
      <c r="E7483" s="24"/>
      <c r="F7483" s="24"/>
      <c r="G7483" s="27" t="s">
        <v>34</v>
      </c>
    </row>
    <row r="7484" spans="3:7" x14ac:dyDescent="0.25">
      <c r="C7484" s="26" t="s">
        <v>786</v>
      </c>
      <c r="D7484" s="27">
        <v>2680</v>
      </c>
      <c r="E7484" s="24"/>
      <c r="F7484" s="24"/>
      <c r="G7484" s="27" t="s">
        <v>34</v>
      </c>
    </row>
    <row r="7485" spans="3:7" x14ac:dyDescent="0.25">
      <c r="C7485" s="26" t="s">
        <v>785</v>
      </c>
      <c r="D7485" s="27">
        <v>2466</v>
      </c>
      <c r="E7485" s="24"/>
      <c r="F7485" s="24"/>
      <c r="G7485" s="27" t="s">
        <v>34</v>
      </c>
    </row>
    <row r="7486" spans="3:7" x14ac:dyDescent="0.25">
      <c r="C7486" s="26" t="s">
        <v>784</v>
      </c>
      <c r="D7486" s="27">
        <v>2557</v>
      </c>
      <c r="E7486" s="24"/>
      <c r="F7486" s="24"/>
      <c r="G7486" s="27" t="s">
        <v>34</v>
      </c>
    </row>
    <row r="7487" spans="3:7" x14ac:dyDescent="0.25">
      <c r="C7487" s="26" t="s">
        <v>783</v>
      </c>
      <c r="D7487" s="27">
        <v>2247</v>
      </c>
      <c r="E7487" s="24"/>
      <c r="F7487" s="24"/>
      <c r="G7487" s="27" t="s">
        <v>34</v>
      </c>
    </row>
    <row r="7488" spans="3:7" x14ac:dyDescent="0.25">
      <c r="C7488" s="26" t="s">
        <v>782</v>
      </c>
      <c r="D7488" s="27">
        <v>2056</v>
      </c>
      <c r="E7488" s="24"/>
      <c r="F7488" s="24"/>
      <c r="G7488" s="27" t="s">
        <v>36</v>
      </c>
    </row>
    <row r="7489" spans="3:7" x14ac:dyDescent="0.25">
      <c r="C7489" s="26" t="s">
        <v>781</v>
      </c>
      <c r="D7489" s="27">
        <v>1183</v>
      </c>
      <c r="E7489" s="24"/>
      <c r="F7489" s="24">
        <v>-5</v>
      </c>
      <c r="G7489" s="27" t="s">
        <v>35</v>
      </c>
    </row>
    <row r="7490" spans="3:7" x14ac:dyDescent="0.25">
      <c r="C7490" s="26" t="s">
        <v>780</v>
      </c>
      <c r="D7490" s="27">
        <v>2764</v>
      </c>
      <c r="E7490" s="24"/>
      <c r="F7490" s="24"/>
      <c r="G7490" s="27" t="s">
        <v>34</v>
      </c>
    </row>
    <row r="7491" spans="3:7" x14ac:dyDescent="0.25">
      <c r="C7491" s="26" t="s">
        <v>779</v>
      </c>
      <c r="D7491" s="27">
        <v>2451</v>
      </c>
      <c r="E7491" s="24"/>
      <c r="F7491" s="24"/>
      <c r="G7491" s="27" t="s">
        <v>34</v>
      </c>
    </row>
    <row r="7492" spans="3:7" x14ac:dyDescent="0.25">
      <c r="C7492" s="26" t="s">
        <v>778</v>
      </c>
      <c r="D7492" s="27">
        <v>2879</v>
      </c>
      <c r="E7492" s="24"/>
      <c r="F7492" s="24"/>
      <c r="G7492" s="27" t="s">
        <v>34</v>
      </c>
    </row>
    <row r="7493" spans="3:7" x14ac:dyDescent="0.25">
      <c r="C7493" s="26" t="s">
        <v>777</v>
      </c>
      <c r="D7493" s="27">
        <v>971</v>
      </c>
      <c r="E7493" s="24"/>
      <c r="F7493" s="24"/>
      <c r="G7493" s="27" t="s">
        <v>35</v>
      </c>
    </row>
    <row r="7494" spans="3:7" x14ac:dyDescent="0.25">
      <c r="C7494" s="26" t="s">
        <v>776</v>
      </c>
      <c r="D7494" s="27">
        <v>2102</v>
      </c>
      <c r="E7494" s="24"/>
      <c r="F7494" s="24"/>
      <c r="G7494" s="27" t="s">
        <v>34</v>
      </c>
    </row>
    <row r="7495" spans="3:7" x14ac:dyDescent="0.25">
      <c r="C7495" s="26" t="s">
        <v>775</v>
      </c>
      <c r="D7495" s="27">
        <v>1258</v>
      </c>
      <c r="E7495" s="24"/>
      <c r="F7495" s="24"/>
      <c r="G7495" s="27" t="s">
        <v>35</v>
      </c>
    </row>
    <row r="7496" spans="3:7" x14ac:dyDescent="0.25">
      <c r="C7496" s="26" t="s">
        <v>774</v>
      </c>
      <c r="D7496" s="27">
        <v>2478</v>
      </c>
      <c r="E7496" s="24"/>
      <c r="F7496" s="24"/>
      <c r="G7496" s="27" t="s">
        <v>34</v>
      </c>
    </row>
    <row r="7497" spans="3:7" x14ac:dyDescent="0.25">
      <c r="C7497" s="26" t="s">
        <v>773</v>
      </c>
      <c r="D7497" s="27">
        <v>2647</v>
      </c>
      <c r="E7497" s="24"/>
      <c r="F7497" s="24"/>
      <c r="G7497" s="27" t="s">
        <v>34</v>
      </c>
    </row>
    <row r="7498" spans="3:7" x14ac:dyDescent="0.25">
      <c r="C7498" s="26" t="s">
        <v>772</v>
      </c>
      <c r="D7498" s="27">
        <v>1610</v>
      </c>
      <c r="E7498" s="24"/>
      <c r="F7498" s="24"/>
      <c r="G7498" s="27" t="s">
        <v>36</v>
      </c>
    </row>
    <row r="7499" spans="3:7" x14ac:dyDescent="0.25">
      <c r="C7499" s="26" t="s">
        <v>771</v>
      </c>
      <c r="D7499" s="27">
        <v>1296</v>
      </c>
      <c r="E7499" s="24"/>
      <c r="F7499" s="24"/>
      <c r="G7499" s="27" t="s">
        <v>35</v>
      </c>
    </row>
    <row r="7500" spans="3:7" x14ac:dyDescent="0.25">
      <c r="C7500" s="26" t="s">
        <v>770</v>
      </c>
      <c r="D7500" s="27">
        <v>2793</v>
      </c>
      <c r="E7500" s="24"/>
      <c r="F7500" s="24"/>
      <c r="G7500" s="27" t="s">
        <v>34</v>
      </c>
    </row>
    <row r="7501" spans="3:7" x14ac:dyDescent="0.25">
      <c r="C7501" s="26" t="s">
        <v>769</v>
      </c>
      <c r="D7501" s="27">
        <v>3039</v>
      </c>
      <c r="E7501" s="24"/>
      <c r="F7501" s="24"/>
      <c r="G7501" s="27" t="s">
        <v>37</v>
      </c>
    </row>
    <row r="7502" spans="3:7" x14ac:dyDescent="0.25">
      <c r="C7502" s="26" t="s">
        <v>768</v>
      </c>
      <c r="D7502" s="27">
        <v>1396</v>
      </c>
      <c r="E7502" s="24"/>
      <c r="F7502" s="24"/>
      <c r="G7502" s="27" t="s">
        <v>35</v>
      </c>
    </row>
    <row r="7503" spans="3:7" x14ac:dyDescent="0.25">
      <c r="C7503" s="26" t="s">
        <v>767</v>
      </c>
      <c r="D7503" s="27">
        <v>2671</v>
      </c>
      <c r="E7503" s="24"/>
      <c r="F7503" s="24"/>
      <c r="G7503" s="27" t="s">
        <v>34</v>
      </c>
    </row>
    <row r="7504" spans="3:7" x14ac:dyDescent="0.25">
      <c r="C7504" s="26" t="s">
        <v>766</v>
      </c>
      <c r="D7504" s="27">
        <v>2444</v>
      </c>
      <c r="E7504" s="24"/>
      <c r="F7504" s="24"/>
      <c r="G7504" s="27" t="s">
        <v>34</v>
      </c>
    </row>
    <row r="7505" spans="3:7" x14ac:dyDescent="0.25">
      <c r="C7505" s="26" t="s">
        <v>765</v>
      </c>
      <c r="D7505" s="27">
        <v>2466</v>
      </c>
      <c r="E7505" s="24"/>
      <c r="F7505" s="24"/>
      <c r="G7505" s="27" t="s">
        <v>34</v>
      </c>
    </row>
    <row r="7506" spans="3:7" x14ac:dyDescent="0.25">
      <c r="C7506" s="26" t="s">
        <v>764</v>
      </c>
      <c r="D7506" s="27">
        <v>2140</v>
      </c>
      <c r="E7506" s="24"/>
      <c r="F7506" s="24"/>
      <c r="G7506" s="27" t="s">
        <v>34</v>
      </c>
    </row>
    <row r="7507" spans="3:7" x14ac:dyDescent="0.25">
      <c r="C7507" s="26" t="s">
        <v>763</v>
      </c>
      <c r="D7507" s="27">
        <v>3182</v>
      </c>
      <c r="E7507" s="24"/>
      <c r="F7507" s="24"/>
      <c r="G7507" s="27" t="s">
        <v>37</v>
      </c>
    </row>
    <row r="7508" spans="3:7" x14ac:dyDescent="0.25">
      <c r="C7508" s="26" t="s">
        <v>762</v>
      </c>
      <c r="D7508" s="27">
        <v>2527</v>
      </c>
      <c r="E7508" s="24"/>
      <c r="F7508" s="24"/>
      <c r="G7508" s="27" t="s">
        <v>34</v>
      </c>
    </row>
    <row r="7509" spans="3:7" x14ac:dyDescent="0.25">
      <c r="C7509" s="26" t="s">
        <v>761</v>
      </c>
      <c r="D7509" s="27">
        <v>2467</v>
      </c>
      <c r="E7509" s="24"/>
      <c r="F7509" s="24"/>
      <c r="G7509" s="27" t="s">
        <v>34</v>
      </c>
    </row>
    <row r="7510" spans="3:7" x14ac:dyDescent="0.25">
      <c r="C7510" s="26" t="s">
        <v>760</v>
      </c>
      <c r="D7510" s="27">
        <v>2246</v>
      </c>
      <c r="E7510" s="24"/>
      <c r="F7510" s="24"/>
      <c r="G7510" s="27" t="s">
        <v>34</v>
      </c>
    </row>
    <row r="7511" spans="3:7" x14ac:dyDescent="0.25">
      <c r="C7511" s="26" t="s">
        <v>759</v>
      </c>
      <c r="D7511" s="27">
        <v>2619</v>
      </c>
      <c r="E7511" s="24"/>
      <c r="F7511" s="24"/>
      <c r="G7511" s="27" t="s">
        <v>34</v>
      </c>
    </row>
    <row r="7512" spans="3:7" x14ac:dyDescent="0.25">
      <c r="C7512" s="26" t="s">
        <v>758</v>
      </c>
      <c r="D7512" s="27">
        <v>4172</v>
      </c>
      <c r="E7512" s="24"/>
      <c r="F7512" s="24"/>
      <c r="G7512" s="27" t="s">
        <v>37</v>
      </c>
    </row>
    <row r="7513" spans="3:7" x14ac:dyDescent="0.25">
      <c r="C7513" s="26" t="s">
        <v>757</v>
      </c>
      <c r="D7513" s="27">
        <v>2639</v>
      </c>
      <c r="E7513" s="24"/>
      <c r="F7513" s="24"/>
      <c r="G7513" s="27" t="s">
        <v>34</v>
      </c>
    </row>
    <row r="7514" spans="3:7" x14ac:dyDescent="0.25">
      <c r="C7514" s="26" t="s">
        <v>756</v>
      </c>
      <c r="D7514" s="27">
        <v>1964</v>
      </c>
      <c r="E7514" s="24"/>
      <c r="F7514" s="24"/>
      <c r="G7514" s="27" t="s">
        <v>36</v>
      </c>
    </row>
    <row r="7515" spans="3:7" x14ac:dyDescent="0.25">
      <c r="C7515" s="26" t="s">
        <v>755</v>
      </c>
      <c r="D7515" s="27">
        <v>2364</v>
      </c>
      <c r="E7515" s="24"/>
      <c r="F7515" s="24"/>
      <c r="G7515" s="27" t="s">
        <v>34</v>
      </c>
    </row>
    <row r="7516" spans="3:7" x14ac:dyDescent="0.25">
      <c r="C7516" s="26" t="s">
        <v>754</v>
      </c>
      <c r="D7516" s="27">
        <v>2619</v>
      </c>
      <c r="E7516" s="24"/>
      <c r="F7516" s="24"/>
      <c r="G7516" s="27" t="s">
        <v>34</v>
      </c>
    </row>
    <row r="7517" spans="3:7" x14ac:dyDescent="0.25">
      <c r="C7517" s="26" t="s">
        <v>753</v>
      </c>
      <c r="D7517" s="27">
        <v>2980</v>
      </c>
      <c r="E7517" s="24"/>
      <c r="F7517" s="24"/>
      <c r="G7517" s="27" t="s">
        <v>34</v>
      </c>
    </row>
    <row r="7518" spans="3:7" x14ac:dyDescent="0.25">
      <c r="C7518" s="26" t="s">
        <v>752</v>
      </c>
      <c r="D7518" s="27">
        <v>2597</v>
      </c>
      <c r="E7518" s="24"/>
      <c r="F7518" s="24"/>
      <c r="G7518" s="27" t="s">
        <v>34</v>
      </c>
    </row>
    <row r="7519" spans="3:7" x14ac:dyDescent="0.25">
      <c r="C7519" s="26" t="s">
        <v>751</v>
      </c>
      <c r="D7519" s="27">
        <v>2537</v>
      </c>
      <c r="E7519" s="24"/>
      <c r="F7519" s="24"/>
      <c r="G7519" s="27" t="s">
        <v>34</v>
      </c>
    </row>
    <row r="7520" spans="3:7" x14ac:dyDescent="0.25">
      <c r="C7520" s="26" t="s">
        <v>750</v>
      </c>
      <c r="D7520" s="27">
        <v>912</v>
      </c>
      <c r="E7520" s="24"/>
      <c r="F7520" s="24"/>
      <c r="G7520" s="27" t="s">
        <v>35</v>
      </c>
    </row>
    <row r="7521" spans="3:7" x14ac:dyDescent="0.25">
      <c r="C7521" s="26" t="s">
        <v>749</v>
      </c>
      <c r="D7521" s="27">
        <v>2619</v>
      </c>
      <c r="E7521" s="24"/>
      <c r="F7521" s="24"/>
      <c r="G7521" s="27" t="s">
        <v>34</v>
      </c>
    </row>
    <row r="7522" spans="3:7" x14ac:dyDescent="0.25">
      <c r="C7522" s="26" t="s">
        <v>748</v>
      </c>
      <c r="D7522" s="27">
        <v>2557</v>
      </c>
      <c r="E7522" s="24"/>
      <c r="F7522" s="24"/>
      <c r="G7522" s="27" t="s">
        <v>34</v>
      </c>
    </row>
    <row r="7523" spans="3:7" x14ac:dyDescent="0.25">
      <c r="C7523" s="26" t="s">
        <v>747</v>
      </c>
      <c r="D7523" s="27">
        <v>4447</v>
      </c>
      <c r="E7523" s="24"/>
      <c r="F7523" s="24"/>
      <c r="G7523" s="27" t="s">
        <v>37</v>
      </c>
    </row>
    <row r="7524" spans="3:7" x14ac:dyDescent="0.25">
      <c r="C7524" s="26" t="s">
        <v>746</v>
      </c>
      <c r="D7524" s="27">
        <v>3220</v>
      </c>
      <c r="E7524" s="24"/>
      <c r="F7524" s="24"/>
      <c r="G7524" s="27" t="s">
        <v>37</v>
      </c>
    </row>
    <row r="7525" spans="3:7" x14ac:dyDescent="0.25">
      <c r="C7525" s="26" t="s">
        <v>745</v>
      </c>
      <c r="D7525" s="27">
        <v>1910</v>
      </c>
      <c r="E7525" s="24"/>
      <c r="F7525" s="24"/>
      <c r="G7525" s="27" t="s">
        <v>36</v>
      </c>
    </row>
    <row r="7526" spans="3:7" x14ac:dyDescent="0.25">
      <c r="C7526" s="26" t="s">
        <v>744</v>
      </c>
      <c r="D7526" s="27">
        <v>2063</v>
      </c>
      <c r="E7526" s="24"/>
      <c r="F7526" s="24"/>
      <c r="G7526" s="27" t="s">
        <v>36</v>
      </c>
    </row>
    <row r="7527" spans="3:7" x14ac:dyDescent="0.25">
      <c r="C7527" s="26" t="s">
        <v>743</v>
      </c>
      <c r="D7527" s="27">
        <v>1117</v>
      </c>
      <c r="E7527" s="24"/>
      <c r="F7527" s="24"/>
      <c r="G7527" s="27" t="s">
        <v>35</v>
      </c>
    </row>
    <row r="7528" spans="3:7" x14ac:dyDescent="0.25">
      <c r="C7528" s="26" t="s">
        <v>742</v>
      </c>
      <c r="D7528" s="27">
        <v>1452</v>
      </c>
      <c r="E7528" s="24"/>
      <c r="F7528" s="24"/>
      <c r="G7528" s="27" t="s">
        <v>36</v>
      </c>
    </row>
    <row r="7529" spans="3:7" x14ac:dyDescent="0.25">
      <c r="C7529" s="26" t="s">
        <v>741</v>
      </c>
      <c r="D7529" s="27">
        <v>1078</v>
      </c>
      <c r="E7529" s="24"/>
      <c r="F7529" s="24"/>
      <c r="G7529" s="27" t="s">
        <v>35</v>
      </c>
    </row>
    <row r="7530" spans="3:7" x14ac:dyDescent="0.25">
      <c r="C7530" s="26" t="s">
        <v>740</v>
      </c>
      <c r="D7530" s="27">
        <v>1245</v>
      </c>
      <c r="E7530" s="24"/>
      <c r="F7530" s="24"/>
      <c r="G7530" s="27" t="s">
        <v>35</v>
      </c>
    </row>
    <row r="7531" spans="3:7" x14ac:dyDescent="0.25">
      <c r="C7531" s="26" t="s">
        <v>739</v>
      </c>
      <c r="D7531" s="27">
        <v>1439</v>
      </c>
      <c r="E7531" s="24"/>
      <c r="F7531" s="24"/>
      <c r="G7531" s="27" t="s">
        <v>36</v>
      </c>
    </row>
    <row r="7532" spans="3:7" x14ac:dyDescent="0.25">
      <c r="C7532" s="26" t="s">
        <v>738</v>
      </c>
      <c r="D7532" s="27">
        <v>2104</v>
      </c>
      <c r="E7532" s="24"/>
      <c r="F7532" s="24"/>
      <c r="G7532" s="27" t="s">
        <v>34</v>
      </c>
    </row>
    <row r="7533" spans="3:7" x14ac:dyDescent="0.25">
      <c r="C7533" s="26" t="s">
        <v>737</v>
      </c>
      <c r="D7533" s="27">
        <v>2761</v>
      </c>
      <c r="E7533" s="24"/>
      <c r="F7533" s="24"/>
      <c r="G7533" s="27" t="s">
        <v>34</v>
      </c>
    </row>
    <row r="7534" spans="3:7" x14ac:dyDescent="0.25">
      <c r="C7534" s="26" t="s">
        <v>736</v>
      </c>
      <c r="D7534" s="27">
        <v>2579</v>
      </c>
      <c r="E7534" s="24"/>
      <c r="F7534" s="24"/>
      <c r="G7534" s="27" t="s">
        <v>34</v>
      </c>
    </row>
    <row r="7535" spans="3:7" x14ac:dyDescent="0.25">
      <c r="C7535" s="26" t="s">
        <v>735</v>
      </c>
      <c r="D7535" s="27">
        <v>2410</v>
      </c>
      <c r="E7535" s="24"/>
      <c r="F7535" s="24"/>
      <c r="G7535" s="27" t="s">
        <v>34</v>
      </c>
    </row>
    <row r="7536" spans="3:7" x14ac:dyDescent="0.25">
      <c r="C7536" s="26" t="s">
        <v>734</v>
      </c>
      <c r="D7536" s="27">
        <v>2673</v>
      </c>
      <c r="E7536" s="24"/>
      <c r="F7536" s="24"/>
      <c r="G7536" s="27" t="s">
        <v>34</v>
      </c>
    </row>
    <row r="7537" spans="3:7" x14ac:dyDescent="0.25">
      <c r="C7537" s="26" t="s">
        <v>733</v>
      </c>
      <c r="D7537" s="27">
        <v>1687</v>
      </c>
      <c r="E7537" s="24"/>
      <c r="F7537" s="24"/>
      <c r="G7537" s="27" t="s">
        <v>36</v>
      </c>
    </row>
    <row r="7538" spans="3:7" x14ac:dyDescent="0.25">
      <c r="C7538" s="26" t="s">
        <v>732</v>
      </c>
      <c r="D7538" s="27">
        <v>1175</v>
      </c>
      <c r="E7538" s="24"/>
      <c r="F7538" s="24"/>
      <c r="G7538" s="27" t="s">
        <v>35</v>
      </c>
    </row>
    <row r="7539" spans="3:7" x14ac:dyDescent="0.25">
      <c r="C7539" s="26" t="s">
        <v>731</v>
      </c>
      <c r="D7539" s="27">
        <v>2257</v>
      </c>
      <c r="E7539" s="24"/>
      <c r="F7539" s="24"/>
      <c r="G7539" s="27" t="s">
        <v>34</v>
      </c>
    </row>
    <row r="7540" spans="3:7" x14ac:dyDescent="0.25">
      <c r="C7540" s="26" t="s">
        <v>730</v>
      </c>
      <c r="D7540" s="27">
        <v>1727</v>
      </c>
      <c r="E7540" s="24"/>
      <c r="F7540" s="24"/>
      <c r="G7540" s="27" t="s">
        <v>36</v>
      </c>
    </row>
    <row r="7541" spans="3:7" x14ac:dyDescent="0.25">
      <c r="C7541" s="26" t="s">
        <v>729</v>
      </c>
      <c r="D7541" s="27">
        <v>1452</v>
      </c>
      <c r="E7541" s="24"/>
      <c r="F7541" s="24"/>
      <c r="G7541" s="27" t="s">
        <v>36</v>
      </c>
    </row>
    <row r="7542" spans="3:7" x14ac:dyDescent="0.25">
      <c r="C7542" s="26" t="s">
        <v>728</v>
      </c>
      <c r="D7542" s="27">
        <v>1676</v>
      </c>
      <c r="E7542" s="24"/>
      <c r="F7542" s="24">
        <v>-5</v>
      </c>
      <c r="G7542" s="27" t="s">
        <v>36</v>
      </c>
    </row>
    <row r="7543" spans="3:7" x14ac:dyDescent="0.25">
      <c r="C7543" s="26" t="s">
        <v>727</v>
      </c>
      <c r="D7543" s="27">
        <v>1654</v>
      </c>
      <c r="E7543" s="24"/>
      <c r="F7543" s="24"/>
      <c r="G7543" s="27" t="s">
        <v>36</v>
      </c>
    </row>
    <row r="7544" spans="3:7" x14ac:dyDescent="0.25">
      <c r="C7544" s="26" t="s">
        <v>726</v>
      </c>
      <c r="D7544" s="27">
        <v>2547</v>
      </c>
      <c r="E7544" s="24"/>
      <c r="F7544" s="24"/>
      <c r="G7544" s="27" t="s">
        <v>34</v>
      </c>
    </row>
    <row r="7545" spans="3:7" x14ac:dyDescent="0.25">
      <c r="C7545" s="26" t="s">
        <v>725</v>
      </c>
      <c r="D7545" s="27">
        <v>2408</v>
      </c>
      <c r="E7545" s="24"/>
      <c r="F7545" s="24"/>
      <c r="G7545" s="27" t="s">
        <v>34</v>
      </c>
    </row>
    <row r="7546" spans="3:7" x14ac:dyDescent="0.25">
      <c r="C7546" s="26" t="s">
        <v>724</v>
      </c>
      <c r="D7546" s="27">
        <v>1840</v>
      </c>
      <c r="E7546" s="24"/>
      <c r="F7546" s="24"/>
      <c r="G7546" s="27" t="s">
        <v>36</v>
      </c>
    </row>
    <row r="7547" spans="3:7" x14ac:dyDescent="0.25">
      <c r="C7547" s="26" t="s">
        <v>723</v>
      </c>
      <c r="D7547" s="27">
        <v>2323</v>
      </c>
      <c r="E7547" s="24"/>
      <c r="F7547" s="24"/>
      <c r="G7547" s="27" t="s">
        <v>34</v>
      </c>
    </row>
    <row r="7548" spans="3:7" x14ac:dyDescent="0.25">
      <c r="C7548" s="26" t="s">
        <v>722</v>
      </c>
      <c r="D7548" s="27">
        <v>1163</v>
      </c>
      <c r="E7548" s="24"/>
      <c r="F7548" s="24"/>
      <c r="G7548" s="27" t="s">
        <v>35</v>
      </c>
    </row>
    <row r="7549" spans="3:7" x14ac:dyDescent="0.25">
      <c r="C7549" s="26" t="s">
        <v>721</v>
      </c>
      <c r="D7549" s="27">
        <v>1120</v>
      </c>
      <c r="E7549" s="24"/>
      <c r="F7549" s="24"/>
      <c r="G7549" s="27" t="s">
        <v>35</v>
      </c>
    </row>
    <row r="7550" spans="3:7" x14ac:dyDescent="0.25">
      <c r="C7550" s="26" t="s">
        <v>720</v>
      </c>
      <c r="D7550" s="27">
        <v>2718</v>
      </c>
      <c r="E7550" s="24"/>
      <c r="F7550" s="24"/>
      <c r="G7550" s="27" t="s">
        <v>34</v>
      </c>
    </row>
    <row r="7551" spans="3:7" x14ac:dyDescent="0.25">
      <c r="C7551" s="26" t="s">
        <v>719</v>
      </c>
      <c r="D7551" s="27">
        <v>1422</v>
      </c>
      <c r="E7551" s="24"/>
      <c r="F7551" s="24"/>
      <c r="G7551" s="27" t="s">
        <v>36</v>
      </c>
    </row>
    <row r="7552" spans="3:7" x14ac:dyDescent="0.25">
      <c r="C7552" s="26" t="s">
        <v>718</v>
      </c>
      <c r="D7552" s="27">
        <v>2068</v>
      </c>
      <c r="E7552" s="24"/>
      <c r="F7552" s="24"/>
      <c r="G7552" s="27" t="s">
        <v>36</v>
      </c>
    </row>
    <row r="7553" spans="3:7" x14ac:dyDescent="0.25">
      <c r="C7553" s="26" t="s">
        <v>717</v>
      </c>
      <c r="D7553" s="27">
        <v>4228</v>
      </c>
      <c r="E7553" s="24"/>
      <c r="F7553" s="24"/>
      <c r="G7553" s="27" t="s">
        <v>37</v>
      </c>
    </row>
    <row r="7554" spans="3:7" x14ac:dyDescent="0.25">
      <c r="C7554" s="26" t="s">
        <v>716</v>
      </c>
      <c r="D7554" s="27">
        <v>2192</v>
      </c>
      <c r="E7554" s="24"/>
      <c r="F7554" s="24"/>
      <c r="G7554" s="27" t="s">
        <v>34</v>
      </c>
    </row>
    <row r="7555" spans="3:7" x14ac:dyDescent="0.25">
      <c r="C7555" s="26" t="s">
        <v>715</v>
      </c>
      <c r="D7555" s="27">
        <v>1633</v>
      </c>
      <c r="E7555" s="24"/>
      <c r="F7555" s="24"/>
      <c r="G7555" s="27" t="s">
        <v>36</v>
      </c>
    </row>
    <row r="7556" spans="3:7" x14ac:dyDescent="0.25">
      <c r="C7556" s="26" t="s">
        <v>714</v>
      </c>
      <c r="D7556" s="27">
        <v>2251</v>
      </c>
      <c r="E7556" s="24"/>
      <c r="F7556" s="24"/>
      <c r="G7556" s="27" t="s">
        <v>34</v>
      </c>
    </row>
    <row r="7557" spans="3:7" x14ac:dyDescent="0.25">
      <c r="C7557" s="26" t="s">
        <v>713</v>
      </c>
      <c r="D7557" s="27">
        <v>1006</v>
      </c>
      <c r="E7557" s="24"/>
      <c r="F7557" s="24"/>
      <c r="G7557" s="27" t="s">
        <v>35</v>
      </c>
    </row>
    <row r="7558" spans="3:7" x14ac:dyDescent="0.25">
      <c r="C7558" s="26" t="s">
        <v>712</v>
      </c>
      <c r="D7558" s="27">
        <v>2421</v>
      </c>
      <c r="E7558" s="24"/>
      <c r="F7558" s="24"/>
      <c r="G7558" s="27" t="s">
        <v>34</v>
      </c>
    </row>
    <row r="7559" spans="3:7" x14ac:dyDescent="0.25">
      <c r="C7559" s="26" t="s">
        <v>711</v>
      </c>
      <c r="D7559" s="27">
        <v>2293</v>
      </c>
      <c r="E7559" s="24"/>
      <c r="F7559" s="24"/>
      <c r="G7559" s="27" t="s">
        <v>34</v>
      </c>
    </row>
    <row r="7560" spans="3:7" x14ac:dyDescent="0.25">
      <c r="C7560" s="26" t="s">
        <v>710</v>
      </c>
      <c r="D7560" s="27">
        <v>2658</v>
      </c>
      <c r="E7560" s="24"/>
      <c r="F7560" s="24"/>
      <c r="G7560" s="27" t="s">
        <v>34</v>
      </c>
    </row>
    <row r="7561" spans="3:7" x14ac:dyDescent="0.25">
      <c r="C7561" s="26" t="s">
        <v>709</v>
      </c>
      <c r="D7561" s="27">
        <v>2545</v>
      </c>
      <c r="E7561" s="24"/>
      <c r="F7561" s="24"/>
      <c r="G7561" s="27" t="s">
        <v>34</v>
      </c>
    </row>
    <row r="7562" spans="3:7" x14ac:dyDescent="0.25">
      <c r="C7562" s="26" t="s">
        <v>708</v>
      </c>
      <c r="D7562" s="27">
        <v>2002</v>
      </c>
      <c r="E7562" s="24"/>
      <c r="F7562" s="24"/>
      <c r="G7562" s="27" t="s">
        <v>36</v>
      </c>
    </row>
    <row r="7563" spans="3:7" x14ac:dyDescent="0.25">
      <c r="C7563" s="26" t="s">
        <v>707</v>
      </c>
      <c r="D7563" s="27">
        <v>2428</v>
      </c>
      <c r="E7563" s="24"/>
      <c r="F7563" s="24"/>
      <c r="G7563" s="27" t="s">
        <v>34</v>
      </c>
    </row>
    <row r="7564" spans="3:7" x14ac:dyDescent="0.25">
      <c r="C7564" s="26" t="s">
        <v>706</v>
      </c>
      <c r="D7564" s="27">
        <v>1042</v>
      </c>
      <c r="E7564" s="24"/>
      <c r="F7564" s="24"/>
      <c r="G7564" s="27" t="s">
        <v>35</v>
      </c>
    </row>
    <row r="7565" spans="3:7" x14ac:dyDescent="0.25">
      <c r="C7565" s="26" t="s">
        <v>705</v>
      </c>
      <c r="D7565" s="27">
        <v>1647</v>
      </c>
      <c r="E7565" s="24"/>
      <c r="F7565" s="24"/>
      <c r="G7565" s="27" t="s">
        <v>36</v>
      </c>
    </row>
    <row r="7566" spans="3:7" x14ac:dyDescent="0.25">
      <c r="C7566" s="26" t="s">
        <v>704</v>
      </c>
      <c r="D7566" s="27">
        <v>1638</v>
      </c>
      <c r="E7566" s="24"/>
      <c r="F7566" s="24"/>
      <c r="G7566" s="27" t="s">
        <v>36</v>
      </c>
    </row>
    <row r="7567" spans="3:7" x14ac:dyDescent="0.25">
      <c r="C7567" s="26" t="s">
        <v>703</v>
      </c>
      <c r="D7567" s="27">
        <v>2329</v>
      </c>
      <c r="E7567" s="24"/>
      <c r="F7567" s="24"/>
      <c r="G7567" s="27" t="s">
        <v>34</v>
      </c>
    </row>
    <row r="7568" spans="3:7" x14ac:dyDescent="0.25">
      <c r="C7568" s="26" t="s">
        <v>702</v>
      </c>
      <c r="D7568" s="27">
        <v>1347</v>
      </c>
      <c r="E7568" s="24"/>
      <c r="F7568" s="24"/>
      <c r="G7568" s="27" t="s">
        <v>35</v>
      </c>
    </row>
    <row r="7569" spans="3:7" x14ac:dyDescent="0.25">
      <c r="C7569" s="26" t="s">
        <v>701</v>
      </c>
      <c r="D7569" s="27">
        <v>1137</v>
      </c>
      <c r="E7569" s="24"/>
      <c r="F7569" s="24"/>
      <c r="G7569" s="27" t="s">
        <v>35</v>
      </c>
    </row>
    <row r="7570" spans="3:7" x14ac:dyDescent="0.25">
      <c r="C7570" s="26" t="s">
        <v>700</v>
      </c>
      <c r="D7570" s="27">
        <v>2410</v>
      </c>
      <c r="E7570" s="24"/>
      <c r="F7570" s="24"/>
      <c r="G7570" s="27" t="s">
        <v>34</v>
      </c>
    </row>
    <row r="7571" spans="3:7" x14ac:dyDescent="0.25">
      <c r="C7571" s="26" t="s">
        <v>699</v>
      </c>
      <c r="D7571" s="27">
        <v>1224</v>
      </c>
      <c r="E7571" s="24"/>
      <c r="F7571" s="24"/>
      <c r="G7571" s="27" t="s">
        <v>35</v>
      </c>
    </row>
    <row r="7572" spans="3:7" x14ac:dyDescent="0.25">
      <c r="C7572" s="26" t="s">
        <v>698</v>
      </c>
      <c r="D7572" s="27">
        <v>1164</v>
      </c>
      <c r="E7572" s="24"/>
      <c r="F7572" s="24"/>
      <c r="G7572" s="27" t="s">
        <v>35</v>
      </c>
    </row>
    <row r="7573" spans="3:7" x14ac:dyDescent="0.25">
      <c r="C7573" s="26" t="s">
        <v>697</v>
      </c>
      <c r="D7573" s="27">
        <v>1784</v>
      </c>
      <c r="E7573" s="24"/>
      <c r="F7573" s="24"/>
      <c r="G7573" s="27" t="s">
        <v>36</v>
      </c>
    </row>
    <row r="7574" spans="3:7" x14ac:dyDescent="0.25">
      <c r="C7574" s="26" t="s">
        <v>696</v>
      </c>
      <c r="D7574" s="27">
        <v>4478</v>
      </c>
      <c r="E7574" s="24"/>
      <c r="F7574" s="24"/>
      <c r="G7574" s="27" t="s">
        <v>37</v>
      </c>
    </row>
    <row r="7575" spans="3:7" x14ac:dyDescent="0.25">
      <c r="C7575" s="26" t="s">
        <v>695</v>
      </c>
      <c r="D7575" s="27">
        <v>4664</v>
      </c>
      <c r="E7575" s="24"/>
      <c r="F7575" s="24"/>
      <c r="G7575" s="27" t="s">
        <v>37</v>
      </c>
    </row>
    <row r="7576" spans="3:7" x14ac:dyDescent="0.25">
      <c r="C7576" s="26" t="s">
        <v>694</v>
      </c>
      <c r="D7576" s="27">
        <v>2510</v>
      </c>
      <c r="E7576" s="24"/>
      <c r="F7576" s="24"/>
      <c r="G7576" s="27" t="s">
        <v>34</v>
      </c>
    </row>
    <row r="7577" spans="3:7" x14ac:dyDescent="0.25">
      <c r="C7577" s="26" t="s">
        <v>693</v>
      </c>
      <c r="D7577" s="27">
        <v>717</v>
      </c>
      <c r="E7577" s="24"/>
      <c r="F7577" s="24"/>
      <c r="G7577" s="27" t="s">
        <v>38</v>
      </c>
    </row>
    <row r="7578" spans="3:7" x14ac:dyDescent="0.25">
      <c r="C7578" s="26" t="s">
        <v>692</v>
      </c>
      <c r="D7578" s="27">
        <v>1070</v>
      </c>
      <c r="E7578" s="24"/>
      <c r="F7578" s="24"/>
      <c r="G7578" s="27" t="s">
        <v>35</v>
      </c>
    </row>
    <row r="7579" spans="3:7" x14ac:dyDescent="0.25">
      <c r="C7579" s="26" t="s">
        <v>691</v>
      </c>
      <c r="D7579" s="27">
        <v>1837</v>
      </c>
      <c r="E7579" s="24"/>
      <c r="F7579" s="24"/>
      <c r="G7579" s="27" t="s">
        <v>36</v>
      </c>
    </row>
    <row r="7580" spans="3:7" x14ac:dyDescent="0.25">
      <c r="C7580" s="26" t="s">
        <v>690</v>
      </c>
      <c r="D7580" s="27">
        <v>1718</v>
      </c>
      <c r="E7580" s="24"/>
      <c r="F7580" s="24"/>
      <c r="G7580" s="27" t="s">
        <v>36</v>
      </c>
    </row>
    <row r="7581" spans="3:7" x14ac:dyDescent="0.25">
      <c r="C7581" s="26" t="s">
        <v>689</v>
      </c>
      <c r="D7581" s="27">
        <v>2306</v>
      </c>
      <c r="E7581" s="24"/>
      <c r="F7581" s="24"/>
      <c r="G7581" s="27" t="s">
        <v>34</v>
      </c>
    </row>
    <row r="7582" spans="3:7" x14ac:dyDescent="0.25">
      <c r="C7582" s="26" t="s">
        <v>688</v>
      </c>
      <c r="D7582" s="27">
        <v>1512</v>
      </c>
      <c r="E7582" s="24"/>
      <c r="F7582" s="24"/>
      <c r="G7582" s="27" t="s">
        <v>36</v>
      </c>
    </row>
    <row r="7583" spans="3:7" x14ac:dyDescent="0.25">
      <c r="C7583" s="26" t="s">
        <v>687</v>
      </c>
      <c r="D7583" s="27">
        <v>2933</v>
      </c>
      <c r="E7583" s="24"/>
      <c r="F7583" s="24"/>
      <c r="G7583" s="27" t="s">
        <v>34</v>
      </c>
    </row>
    <row r="7584" spans="3:7" x14ac:dyDescent="0.25">
      <c r="C7584" s="26" t="s">
        <v>686</v>
      </c>
      <c r="D7584" s="27">
        <v>1463</v>
      </c>
      <c r="E7584" s="24"/>
      <c r="F7584" s="24"/>
      <c r="G7584" s="27" t="s">
        <v>36</v>
      </c>
    </row>
    <row r="7585" spans="3:7" x14ac:dyDescent="0.25">
      <c r="C7585" s="26" t="s">
        <v>685</v>
      </c>
      <c r="D7585" s="27">
        <v>2903</v>
      </c>
      <c r="E7585" s="24"/>
      <c r="F7585" s="24"/>
      <c r="G7585" s="27" t="s">
        <v>34</v>
      </c>
    </row>
    <row r="7586" spans="3:7" x14ac:dyDescent="0.25">
      <c r="C7586" s="26" t="s">
        <v>684</v>
      </c>
      <c r="D7586" s="27">
        <v>2209</v>
      </c>
      <c r="E7586" s="24"/>
      <c r="F7586" s="24"/>
      <c r="G7586" s="27" t="s">
        <v>34</v>
      </c>
    </row>
    <row r="7587" spans="3:7" x14ac:dyDescent="0.25">
      <c r="C7587" s="26" t="s">
        <v>683</v>
      </c>
      <c r="D7587" s="27">
        <v>2644</v>
      </c>
      <c r="E7587" s="24"/>
      <c r="F7587" s="24"/>
      <c r="G7587" s="27" t="s">
        <v>34</v>
      </c>
    </row>
    <row r="7588" spans="3:7" x14ac:dyDescent="0.25">
      <c r="C7588" s="26" t="s">
        <v>682</v>
      </c>
      <c r="D7588" s="27">
        <v>2642</v>
      </c>
      <c r="E7588" s="24"/>
      <c r="F7588" s="24"/>
      <c r="G7588" s="27" t="s">
        <v>34</v>
      </c>
    </row>
    <row r="7589" spans="3:7" x14ac:dyDescent="0.25">
      <c r="C7589" s="26" t="s">
        <v>681</v>
      </c>
      <c r="D7589" s="27">
        <v>1993</v>
      </c>
      <c r="E7589" s="24"/>
      <c r="F7589" s="24"/>
      <c r="G7589" s="27" t="s">
        <v>36</v>
      </c>
    </row>
    <row r="7590" spans="3:7" x14ac:dyDescent="0.25">
      <c r="C7590" s="26" t="s">
        <v>680</v>
      </c>
      <c r="D7590" s="27">
        <v>2557</v>
      </c>
      <c r="E7590" s="24"/>
      <c r="F7590" s="24"/>
      <c r="G7590" s="27" t="s">
        <v>34</v>
      </c>
    </row>
    <row r="7591" spans="3:7" x14ac:dyDescent="0.25">
      <c r="C7591" s="26" t="s">
        <v>679</v>
      </c>
      <c r="D7591" s="27">
        <v>2925</v>
      </c>
      <c r="E7591" s="24"/>
      <c r="F7591" s="24"/>
      <c r="G7591" s="27" t="s">
        <v>34</v>
      </c>
    </row>
    <row r="7592" spans="3:7" x14ac:dyDescent="0.25">
      <c r="C7592" s="26" t="s">
        <v>678</v>
      </c>
      <c r="D7592" s="27">
        <v>2404</v>
      </c>
      <c r="E7592" s="24"/>
      <c r="F7592" s="24"/>
      <c r="G7592" s="27" t="s">
        <v>34</v>
      </c>
    </row>
    <row r="7593" spans="3:7" x14ac:dyDescent="0.25">
      <c r="C7593" s="26" t="s">
        <v>677</v>
      </c>
      <c r="D7593" s="27">
        <v>1383</v>
      </c>
      <c r="E7593" s="24"/>
      <c r="F7593" s="24"/>
      <c r="G7593" s="27" t="s">
        <v>35</v>
      </c>
    </row>
    <row r="7594" spans="3:7" x14ac:dyDescent="0.25">
      <c r="C7594" s="26" t="s">
        <v>676</v>
      </c>
      <c r="D7594" s="27">
        <v>2857</v>
      </c>
      <c r="E7594" s="24"/>
      <c r="F7594" s="24"/>
      <c r="G7594" s="27" t="s">
        <v>34</v>
      </c>
    </row>
    <row r="7595" spans="3:7" x14ac:dyDescent="0.25">
      <c r="C7595" s="26" t="s">
        <v>675</v>
      </c>
      <c r="D7595" s="27">
        <v>3119</v>
      </c>
      <c r="E7595" s="24"/>
      <c r="F7595" s="24"/>
      <c r="G7595" s="27" t="s">
        <v>37</v>
      </c>
    </row>
    <row r="7596" spans="3:7" x14ac:dyDescent="0.25">
      <c r="C7596" s="26" t="s">
        <v>674</v>
      </c>
      <c r="D7596" s="27">
        <v>2962</v>
      </c>
      <c r="E7596" s="24"/>
      <c r="F7596" s="24"/>
      <c r="G7596" s="27" t="s">
        <v>34</v>
      </c>
    </row>
    <row r="7597" spans="3:7" x14ac:dyDescent="0.25">
      <c r="C7597" s="26" t="s">
        <v>673</v>
      </c>
      <c r="D7597" s="27">
        <v>3657</v>
      </c>
      <c r="E7597" s="24"/>
      <c r="F7597" s="24"/>
      <c r="G7597" s="27" t="s">
        <v>37</v>
      </c>
    </row>
    <row r="7598" spans="3:7" x14ac:dyDescent="0.25">
      <c r="C7598" s="26" t="s">
        <v>672</v>
      </c>
      <c r="D7598" s="27">
        <v>3187</v>
      </c>
      <c r="E7598" s="24"/>
      <c r="F7598" s="24"/>
      <c r="G7598" s="27" t="s">
        <v>37</v>
      </c>
    </row>
    <row r="7599" spans="3:7" x14ac:dyDescent="0.25">
      <c r="C7599" s="26" t="s">
        <v>671</v>
      </c>
      <c r="D7599" s="27">
        <v>3552</v>
      </c>
      <c r="E7599" s="24"/>
      <c r="F7599" s="24"/>
      <c r="G7599" s="27" t="s">
        <v>37</v>
      </c>
    </row>
    <row r="7600" spans="3:7" x14ac:dyDescent="0.25">
      <c r="C7600" s="26" t="s">
        <v>670</v>
      </c>
      <c r="D7600" s="27">
        <v>3348</v>
      </c>
      <c r="E7600" s="24"/>
      <c r="F7600" s="24"/>
      <c r="G7600" s="27" t="s">
        <v>37</v>
      </c>
    </row>
    <row r="7601" spans="3:7" x14ac:dyDescent="0.25">
      <c r="C7601" s="26" t="s">
        <v>669</v>
      </c>
      <c r="D7601" s="27">
        <v>2550</v>
      </c>
      <c r="E7601" s="24"/>
      <c r="F7601" s="24"/>
      <c r="G7601" s="27" t="s">
        <v>34</v>
      </c>
    </row>
    <row r="7602" spans="3:7" x14ac:dyDescent="0.25">
      <c r="C7602" s="26" t="s">
        <v>668</v>
      </c>
      <c r="D7602" s="27">
        <v>2681</v>
      </c>
      <c r="E7602" s="24"/>
      <c r="F7602" s="24"/>
      <c r="G7602" s="27" t="s">
        <v>34</v>
      </c>
    </row>
    <row r="7603" spans="3:7" x14ac:dyDescent="0.25">
      <c r="C7603" s="26" t="s">
        <v>667</v>
      </c>
      <c r="D7603" s="27">
        <v>2932</v>
      </c>
      <c r="E7603" s="24"/>
      <c r="F7603" s="24"/>
      <c r="G7603" s="27" t="s">
        <v>34</v>
      </c>
    </row>
    <row r="7604" spans="3:7" x14ac:dyDescent="0.25">
      <c r="C7604" s="26" t="s">
        <v>666</v>
      </c>
      <c r="D7604" s="27">
        <v>3631</v>
      </c>
      <c r="E7604" s="24"/>
      <c r="F7604" s="24"/>
      <c r="G7604" s="27" t="s">
        <v>37</v>
      </c>
    </row>
    <row r="7605" spans="3:7" x14ac:dyDescent="0.25">
      <c r="C7605" s="26" t="s">
        <v>665</v>
      </c>
      <c r="D7605" s="27">
        <v>2617</v>
      </c>
      <c r="E7605" s="24"/>
      <c r="F7605" s="24"/>
      <c r="G7605" s="27" t="s">
        <v>34</v>
      </c>
    </row>
    <row r="7606" spans="3:7" x14ac:dyDescent="0.25">
      <c r="C7606" s="26" t="s">
        <v>664</v>
      </c>
      <c r="D7606" s="27">
        <v>4413</v>
      </c>
      <c r="E7606" s="24"/>
      <c r="F7606" s="24"/>
      <c r="G7606" s="27" t="s">
        <v>37</v>
      </c>
    </row>
    <row r="7607" spans="3:7" x14ac:dyDescent="0.25">
      <c r="C7607" s="26" t="s">
        <v>663</v>
      </c>
      <c r="D7607" s="27">
        <v>2906</v>
      </c>
      <c r="E7607" s="24"/>
      <c r="F7607" s="24"/>
      <c r="G7607" s="27" t="s">
        <v>34</v>
      </c>
    </row>
    <row r="7608" spans="3:7" x14ac:dyDescent="0.25">
      <c r="C7608" s="26" t="s">
        <v>662</v>
      </c>
      <c r="D7608" s="27">
        <v>2675</v>
      </c>
      <c r="E7608" s="24"/>
      <c r="F7608" s="24"/>
      <c r="G7608" s="27" t="s">
        <v>34</v>
      </c>
    </row>
    <row r="7609" spans="3:7" x14ac:dyDescent="0.25">
      <c r="C7609" s="26" t="s">
        <v>661</v>
      </c>
      <c r="D7609" s="27">
        <v>1076</v>
      </c>
      <c r="E7609" s="24"/>
      <c r="F7609" s="24"/>
      <c r="G7609" s="27" t="s">
        <v>35</v>
      </c>
    </row>
    <row r="7610" spans="3:7" x14ac:dyDescent="0.25">
      <c r="C7610" s="26" t="s">
        <v>660</v>
      </c>
      <c r="D7610" s="27">
        <v>3987</v>
      </c>
      <c r="E7610" s="24"/>
      <c r="F7610" s="24"/>
      <c r="G7610" s="27" t="s">
        <v>37</v>
      </c>
    </row>
    <row r="7611" spans="3:7" x14ac:dyDescent="0.25">
      <c r="C7611" s="26" t="s">
        <v>659</v>
      </c>
      <c r="D7611" s="27">
        <v>3275</v>
      </c>
      <c r="E7611" s="24"/>
      <c r="F7611" s="24"/>
      <c r="G7611" s="27" t="s">
        <v>37</v>
      </c>
    </row>
    <row r="7612" spans="3:7" x14ac:dyDescent="0.25">
      <c r="C7612" s="26" t="s">
        <v>658</v>
      </c>
      <c r="D7612" s="27">
        <v>991</v>
      </c>
      <c r="E7612" s="24"/>
      <c r="F7612" s="24"/>
      <c r="G7612" s="27" t="s">
        <v>35</v>
      </c>
    </row>
    <row r="7613" spans="3:7" x14ac:dyDescent="0.25">
      <c r="C7613" s="26" t="s">
        <v>657</v>
      </c>
      <c r="D7613" s="27">
        <v>3690</v>
      </c>
      <c r="E7613" s="24"/>
      <c r="F7613" s="24"/>
      <c r="G7613" s="27" t="s">
        <v>37</v>
      </c>
    </row>
    <row r="7614" spans="3:7" x14ac:dyDescent="0.25">
      <c r="C7614" s="26" t="s">
        <v>656</v>
      </c>
      <c r="D7614" s="27">
        <v>2774</v>
      </c>
      <c r="E7614" s="24"/>
      <c r="F7614" s="24"/>
      <c r="G7614" s="27" t="s">
        <v>34</v>
      </c>
    </row>
    <row r="7615" spans="3:7" x14ac:dyDescent="0.25">
      <c r="C7615" s="26" t="s">
        <v>655</v>
      </c>
      <c r="D7615" s="27">
        <v>2811</v>
      </c>
      <c r="E7615" s="24"/>
      <c r="F7615" s="24"/>
      <c r="G7615" s="27" t="s">
        <v>34</v>
      </c>
    </row>
    <row r="7616" spans="3:7" x14ac:dyDescent="0.25">
      <c r="C7616" s="26" t="s">
        <v>654</v>
      </c>
      <c r="D7616" s="27">
        <v>2619</v>
      </c>
      <c r="E7616" s="24"/>
      <c r="F7616" s="24"/>
      <c r="G7616" s="27" t="s">
        <v>34</v>
      </c>
    </row>
    <row r="7617" spans="3:7" x14ac:dyDescent="0.25">
      <c r="C7617" s="26" t="s">
        <v>653</v>
      </c>
      <c r="D7617" s="27">
        <v>2440</v>
      </c>
      <c r="E7617" s="24"/>
      <c r="F7617" s="24"/>
      <c r="G7617" s="27" t="s">
        <v>34</v>
      </c>
    </row>
    <row r="7618" spans="3:7" x14ac:dyDescent="0.25">
      <c r="C7618" s="26" t="s">
        <v>652</v>
      </c>
      <c r="D7618" s="27">
        <v>2375</v>
      </c>
      <c r="E7618" s="24"/>
      <c r="F7618" s="24"/>
      <c r="G7618" s="27" t="s">
        <v>34</v>
      </c>
    </row>
    <row r="7619" spans="3:7" x14ac:dyDescent="0.25">
      <c r="C7619" s="26" t="s">
        <v>651</v>
      </c>
      <c r="D7619" s="27">
        <v>2587</v>
      </c>
      <c r="E7619" s="24"/>
      <c r="F7619" s="24"/>
      <c r="G7619" s="27" t="s">
        <v>34</v>
      </c>
    </row>
    <row r="7620" spans="3:7" x14ac:dyDescent="0.25">
      <c r="C7620" s="26" t="s">
        <v>650</v>
      </c>
      <c r="D7620" s="27">
        <v>1303</v>
      </c>
      <c r="E7620" s="24"/>
      <c r="F7620" s="24"/>
      <c r="G7620" s="27" t="s">
        <v>35</v>
      </c>
    </row>
    <row r="7621" spans="3:7" x14ac:dyDescent="0.25">
      <c r="C7621" s="26" t="s">
        <v>649</v>
      </c>
      <c r="D7621" s="27">
        <v>2623</v>
      </c>
      <c r="E7621" s="24"/>
      <c r="F7621" s="24"/>
      <c r="G7621" s="27" t="s">
        <v>34</v>
      </c>
    </row>
    <row r="7622" spans="3:7" x14ac:dyDescent="0.25">
      <c r="C7622" s="26" t="s">
        <v>648</v>
      </c>
      <c r="D7622" s="27">
        <v>2084</v>
      </c>
      <c r="E7622" s="24"/>
      <c r="F7622" s="24"/>
      <c r="G7622" s="27" t="s">
        <v>36</v>
      </c>
    </row>
    <row r="7623" spans="3:7" x14ac:dyDescent="0.25">
      <c r="C7623" s="26" t="s">
        <v>647</v>
      </c>
      <c r="D7623" s="27">
        <v>2719</v>
      </c>
      <c r="E7623" s="24"/>
      <c r="F7623" s="24"/>
      <c r="G7623" s="27" t="s">
        <v>34</v>
      </c>
    </row>
    <row r="7624" spans="3:7" x14ac:dyDescent="0.25">
      <c r="C7624" s="26" t="s">
        <v>646</v>
      </c>
      <c r="D7624" s="27">
        <v>3721</v>
      </c>
      <c r="E7624" s="24"/>
      <c r="F7624" s="24"/>
      <c r="G7624" s="27" t="s">
        <v>37</v>
      </c>
    </row>
    <row r="7625" spans="3:7" x14ac:dyDescent="0.25">
      <c r="C7625" s="26" t="s">
        <v>645</v>
      </c>
      <c r="D7625" s="27">
        <v>3971</v>
      </c>
      <c r="E7625" s="24"/>
      <c r="F7625" s="24"/>
      <c r="G7625" s="27" t="s">
        <v>37</v>
      </c>
    </row>
    <row r="7626" spans="3:7" x14ac:dyDescent="0.25">
      <c r="C7626" s="26" t="s">
        <v>644</v>
      </c>
      <c r="D7626" s="27">
        <v>2760</v>
      </c>
      <c r="E7626" s="24"/>
      <c r="F7626" s="24"/>
      <c r="G7626" s="27" t="s">
        <v>34</v>
      </c>
    </row>
    <row r="7627" spans="3:7" x14ac:dyDescent="0.25">
      <c r="C7627" s="26" t="s">
        <v>643</v>
      </c>
      <c r="D7627" s="27">
        <v>3659</v>
      </c>
      <c r="E7627" s="24"/>
      <c r="F7627" s="24"/>
      <c r="G7627" s="27" t="s">
        <v>37</v>
      </c>
    </row>
    <row r="7628" spans="3:7" x14ac:dyDescent="0.25">
      <c r="C7628" s="26" t="s">
        <v>642</v>
      </c>
      <c r="D7628" s="27">
        <v>3389</v>
      </c>
      <c r="E7628" s="24"/>
      <c r="F7628" s="24"/>
      <c r="G7628" s="27" t="s">
        <v>37</v>
      </c>
    </row>
    <row r="7629" spans="3:7" x14ac:dyDescent="0.25">
      <c r="C7629" s="26" t="s">
        <v>641</v>
      </c>
      <c r="D7629" s="27">
        <v>3111</v>
      </c>
      <c r="E7629" s="24"/>
      <c r="F7629" s="24"/>
      <c r="G7629" s="27" t="s">
        <v>37</v>
      </c>
    </row>
    <row r="7630" spans="3:7" x14ac:dyDescent="0.25">
      <c r="C7630" s="26" t="s">
        <v>640</v>
      </c>
      <c r="D7630" s="27">
        <v>2501</v>
      </c>
      <c r="E7630" s="24"/>
      <c r="F7630" s="24"/>
      <c r="G7630" s="27" t="s">
        <v>34</v>
      </c>
    </row>
    <row r="7631" spans="3:7" x14ac:dyDescent="0.25">
      <c r="C7631" s="26" t="s">
        <v>639</v>
      </c>
      <c r="D7631" s="27">
        <v>4728</v>
      </c>
      <c r="E7631" s="24"/>
      <c r="F7631" s="24"/>
      <c r="G7631" s="27" t="s">
        <v>37</v>
      </c>
    </row>
    <row r="7632" spans="3:7" x14ac:dyDescent="0.25">
      <c r="C7632" s="26" t="s">
        <v>638</v>
      </c>
      <c r="D7632" s="27">
        <v>1557</v>
      </c>
      <c r="E7632" s="24"/>
      <c r="F7632" s="24"/>
      <c r="G7632" s="27" t="s">
        <v>36</v>
      </c>
    </row>
    <row r="7633" spans="3:7" x14ac:dyDescent="0.25">
      <c r="C7633" s="26" t="s">
        <v>637</v>
      </c>
      <c r="D7633" s="27">
        <v>4056</v>
      </c>
      <c r="E7633" s="24"/>
      <c r="F7633" s="24"/>
      <c r="G7633" s="27" t="s">
        <v>37</v>
      </c>
    </row>
    <row r="7634" spans="3:7" x14ac:dyDescent="0.25">
      <c r="C7634" s="26" t="s">
        <v>636</v>
      </c>
      <c r="D7634" s="27">
        <v>2576</v>
      </c>
      <c r="E7634" s="24"/>
      <c r="F7634" s="24"/>
      <c r="G7634" s="27" t="s">
        <v>34</v>
      </c>
    </row>
    <row r="7635" spans="3:7" x14ac:dyDescent="0.25">
      <c r="C7635" s="26" t="s">
        <v>635</v>
      </c>
      <c r="D7635" s="27">
        <v>3520</v>
      </c>
      <c r="E7635" s="24"/>
      <c r="F7635" s="24"/>
      <c r="G7635" s="27" t="s">
        <v>37</v>
      </c>
    </row>
    <row r="7636" spans="3:7" x14ac:dyDescent="0.25">
      <c r="C7636" s="26" t="s">
        <v>634</v>
      </c>
      <c r="D7636" s="27">
        <v>2651</v>
      </c>
      <c r="E7636" s="24"/>
      <c r="F7636" s="24"/>
      <c r="G7636" s="27" t="s">
        <v>34</v>
      </c>
    </row>
    <row r="7637" spans="3:7" x14ac:dyDescent="0.25">
      <c r="C7637" s="26" t="s">
        <v>633</v>
      </c>
      <c r="D7637" s="27">
        <v>2349</v>
      </c>
      <c r="E7637" s="24"/>
      <c r="F7637" s="24"/>
      <c r="G7637" s="27" t="s">
        <v>34</v>
      </c>
    </row>
    <row r="7638" spans="3:7" x14ac:dyDescent="0.25">
      <c r="C7638" s="26" t="s">
        <v>632</v>
      </c>
      <c r="D7638" s="27">
        <v>4243</v>
      </c>
      <c r="E7638" s="24"/>
      <c r="F7638" s="24"/>
      <c r="G7638" s="27" t="s">
        <v>37</v>
      </c>
    </row>
    <row r="7639" spans="3:7" x14ac:dyDescent="0.25">
      <c r="C7639" s="26" t="s">
        <v>631</v>
      </c>
      <c r="D7639" s="27">
        <v>2392</v>
      </c>
      <c r="E7639" s="24"/>
      <c r="F7639" s="24"/>
      <c r="G7639" s="27" t="s">
        <v>34</v>
      </c>
    </row>
    <row r="7640" spans="3:7" x14ac:dyDescent="0.25">
      <c r="C7640" s="26" t="s">
        <v>630</v>
      </c>
      <c r="D7640" s="27">
        <v>1914</v>
      </c>
      <c r="E7640" s="24"/>
      <c r="F7640" s="24"/>
      <c r="G7640" s="27" t="s">
        <v>36</v>
      </c>
    </row>
    <row r="7641" spans="3:7" x14ac:dyDescent="0.25">
      <c r="C7641" s="26" t="s">
        <v>629</v>
      </c>
      <c r="D7641" s="27">
        <v>4003</v>
      </c>
      <c r="E7641" s="24"/>
      <c r="F7641" s="24"/>
      <c r="G7641" s="27" t="s">
        <v>37</v>
      </c>
    </row>
    <row r="7642" spans="3:7" x14ac:dyDescent="0.25">
      <c r="C7642" s="26" t="s">
        <v>628</v>
      </c>
      <c r="D7642" s="27">
        <v>4428</v>
      </c>
      <c r="E7642" s="24"/>
      <c r="F7642" s="24"/>
      <c r="G7642" s="27" t="s">
        <v>37</v>
      </c>
    </row>
    <row r="7643" spans="3:7" x14ac:dyDescent="0.25">
      <c r="C7643" s="26" t="s">
        <v>627</v>
      </c>
      <c r="D7643" s="27">
        <v>1399</v>
      </c>
      <c r="E7643" s="24"/>
      <c r="F7643" s="24"/>
      <c r="G7643" s="27" t="s">
        <v>35</v>
      </c>
    </row>
    <row r="7644" spans="3:7" x14ac:dyDescent="0.25">
      <c r="C7644" s="26" t="s">
        <v>626</v>
      </c>
      <c r="D7644" s="27">
        <v>2812</v>
      </c>
      <c r="E7644" s="24"/>
      <c r="F7644" s="24"/>
      <c r="G7644" s="27" t="s">
        <v>34</v>
      </c>
    </row>
    <row r="7645" spans="3:7" x14ac:dyDescent="0.25">
      <c r="C7645" s="26" t="s">
        <v>625</v>
      </c>
      <c r="D7645" s="27">
        <v>2608</v>
      </c>
      <c r="E7645" s="24"/>
      <c r="F7645" s="24"/>
      <c r="G7645" s="27" t="s">
        <v>34</v>
      </c>
    </row>
    <row r="7646" spans="3:7" x14ac:dyDescent="0.25">
      <c r="C7646" s="26" t="s">
        <v>624</v>
      </c>
      <c r="D7646" s="27">
        <v>2623</v>
      </c>
      <c r="E7646" s="24"/>
      <c r="F7646" s="24"/>
      <c r="G7646" s="27" t="s">
        <v>34</v>
      </c>
    </row>
    <row r="7647" spans="3:7" x14ac:dyDescent="0.25">
      <c r="C7647" s="26" t="s">
        <v>623</v>
      </c>
      <c r="D7647" s="27">
        <v>2647</v>
      </c>
      <c r="E7647" s="24"/>
      <c r="F7647" s="24"/>
      <c r="G7647" s="27" t="s">
        <v>34</v>
      </c>
    </row>
    <row r="7648" spans="3:7" x14ac:dyDescent="0.25">
      <c r="C7648" s="26" t="s">
        <v>622</v>
      </c>
      <c r="D7648" s="27">
        <v>1572</v>
      </c>
      <c r="E7648" s="24"/>
      <c r="F7648" s="24"/>
      <c r="G7648" s="27" t="s">
        <v>36</v>
      </c>
    </row>
    <row r="7649" spans="3:7" x14ac:dyDescent="0.25">
      <c r="C7649" s="26" t="s">
        <v>621</v>
      </c>
      <c r="D7649" s="27">
        <v>1786</v>
      </c>
      <c r="E7649" s="24"/>
      <c r="F7649" s="24"/>
      <c r="G7649" s="27" t="s">
        <v>36</v>
      </c>
    </row>
    <row r="7650" spans="3:7" x14ac:dyDescent="0.25">
      <c r="C7650" s="26" t="s">
        <v>620</v>
      </c>
      <c r="D7650" s="27">
        <v>1109</v>
      </c>
      <c r="E7650" s="24"/>
      <c r="F7650" s="24"/>
      <c r="G7650" s="27" t="s">
        <v>35</v>
      </c>
    </row>
    <row r="7651" spans="3:7" x14ac:dyDescent="0.25">
      <c r="C7651" s="26" t="s">
        <v>619</v>
      </c>
      <c r="D7651" s="27">
        <v>1786</v>
      </c>
      <c r="E7651" s="24"/>
      <c r="F7651" s="24"/>
      <c r="G7651" s="27" t="s">
        <v>36</v>
      </c>
    </row>
    <row r="7652" spans="3:7" x14ac:dyDescent="0.25">
      <c r="C7652" s="26" t="s">
        <v>618</v>
      </c>
      <c r="D7652" s="27">
        <v>942</v>
      </c>
      <c r="E7652" s="24"/>
      <c r="F7652" s="24"/>
      <c r="G7652" s="27" t="s">
        <v>35</v>
      </c>
    </row>
    <row r="7653" spans="3:7" x14ac:dyDescent="0.25">
      <c r="C7653" s="26" t="s">
        <v>617</v>
      </c>
      <c r="D7653" s="27">
        <v>1440</v>
      </c>
      <c r="E7653" s="24"/>
      <c r="F7653" s="24"/>
      <c r="G7653" s="27" t="s">
        <v>36</v>
      </c>
    </row>
    <row r="7654" spans="3:7" x14ac:dyDescent="0.25">
      <c r="C7654" s="26" t="s">
        <v>616</v>
      </c>
      <c r="D7654" s="27">
        <v>2017</v>
      </c>
      <c r="E7654" s="24"/>
      <c r="F7654" s="24"/>
      <c r="G7654" s="27" t="s">
        <v>36</v>
      </c>
    </row>
    <row r="7655" spans="3:7" x14ac:dyDescent="0.25">
      <c r="C7655" s="26" t="s">
        <v>615</v>
      </c>
      <c r="D7655" s="27">
        <v>1377</v>
      </c>
      <c r="E7655" s="24"/>
      <c r="F7655" s="24"/>
      <c r="G7655" s="27" t="s">
        <v>35</v>
      </c>
    </row>
    <row r="7656" spans="3:7" x14ac:dyDescent="0.25">
      <c r="C7656" s="26" t="s">
        <v>614</v>
      </c>
      <c r="D7656" s="27">
        <v>1713</v>
      </c>
      <c r="E7656" s="24"/>
      <c r="F7656" s="24"/>
      <c r="G7656" s="27" t="s">
        <v>36</v>
      </c>
    </row>
    <row r="7657" spans="3:7" x14ac:dyDescent="0.25">
      <c r="C7657" s="26" t="s">
        <v>613</v>
      </c>
      <c r="D7657" s="27">
        <v>2705</v>
      </c>
      <c r="E7657" s="24"/>
      <c r="F7657" s="24"/>
      <c r="G7657" s="27" t="s">
        <v>34</v>
      </c>
    </row>
    <row r="7658" spans="3:7" x14ac:dyDescent="0.25">
      <c r="C7658" s="26" t="s">
        <v>612</v>
      </c>
      <c r="D7658" s="27">
        <v>2113</v>
      </c>
      <c r="E7658" s="24"/>
      <c r="F7658" s="24"/>
      <c r="G7658" s="27" t="s">
        <v>34</v>
      </c>
    </row>
    <row r="7659" spans="3:7" x14ac:dyDescent="0.25">
      <c r="C7659" s="26" t="s">
        <v>611</v>
      </c>
      <c r="D7659" s="27">
        <v>1056</v>
      </c>
      <c r="E7659" s="24"/>
      <c r="F7659" s="24"/>
      <c r="G7659" s="27" t="s">
        <v>35</v>
      </c>
    </row>
    <row r="7660" spans="3:7" x14ac:dyDescent="0.25">
      <c r="C7660" s="26" t="s">
        <v>610</v>
      </c>
      <c r="D7660" s="27">
        <v>2272</v>
      </c>
      <c r="E7660" s="24"/>
      <c r="F7660" s="24"/>
      <c r="G7660" s="27" t="s">
        <v>34</v>
      </c>
    </row>
    <row r="7661" spans="3:7" x14ac:dyDescent="0.25">
      <c r="C7661" s="26" t="s">
        <v>609</v>
      </c>
      <c r="D7661" s="27">
        <v>2362</v>
      </c>
      <c r="E7661" s="24"/>
      <c r="F7661" s="24"/>
      <c r="G7661" s="27" t="s">
        <v>34</v>
      </c>
    </row>
    <row r="7662" spans="3:7" x14ac:dyDescent="0.25">
      <c r="C7662" s="26" t="s">
        <v>608</v>
      </c>
      <c r="D7662" s="27">
        <v>3690</v>
      </c>
      <c r="E7662" s="24"/>
      <c r="F7662" s="24"/>
      <c r="G7662" s="27" t="s">
        <v>37</v>
      </c>
    </row>
    <row r="7663" spans="3:7" x14ac:dyDescent="0.25">
      <c r="C7663" s="26" t="s">
        <v>607</v>
      </c>
      <c r="D7663" s="27">
        <v>2815</v>
      </c>
      <c r="E7663" s="24"/>
      <c r="F7663" s="24"/>
      <c r="G7663" s="27" t="s">
        <v>34</v>
      </c>
    </row>
    <row r="7664" spans="3:7" x14ac:dyDescent="0.25">
      <c r="C7664" s="26" t="s">
        <v>606</v>
      </c>
      <c r="D7664" s="27">
        <v>2920</v>
      </c>
      <c r="E7664" s="24"/>
      <c r="F7664" s="24"/>
      <c r="G7664" s="27" t="s">
        <v>34</v>
      </c>
    </row>
    <row r="7665" spans="3:7" x14ac:dyDescent="0.25">
      <c r="C7665" s="26" t="s">
        <v>605</v>
      </c>
      <c r="D7665" s="27">
        <v>2633</v>
      </c>
      <c r="E7665" s="24"/>
      <c r="F7665" s="24"/>
      <c r="G7665" s="27" t="s">
        <v>34</v>
      </c>
    </row>
    <row r="7666" spans="3:7" x14ac:dyDescent="0.25">
      <c r="C7666" s="26" t="s">
        <v>604</v>
      </c>
      <c r="D7666" s="27">
        <v>1519</v>
      </c>
      <c r="E7666" s="24"/>
      <c r="F7666" s="24"/>
      <c r="G7666" s="27" t="s">
        <v>36</v>
      </c>
    </row>
    <row r="7667" spans="3:7" x14ac:dyDescent="0.25">
      <c r="C7667" s="26" t="s">
        <v>603</v>
      </c>
      <c r="D7667" s="27">
        <v>2128</v>
      </c>
      <c r="E7667" s="24"/>
      <c r="F7667" s="24"/>
      <c r="G7667" s="27" t="s">
        <v>34</v>
      </c>
    </row>
    <row r="7668" spans="3:7" x14ac:dyDescent="0.25">
      <c r="C7668" s="26" t="s">
        <v>602</v>
      </c>
      <c r="D7668" s="27">
        <v>3187</v>
      </c>
      <c r="E7668" s="24"/>
      <c r="F7668" s="24"/>
      <c r="G7668" s="27" t="s">
        <v>37</v>
      </c>
    </row>
    <row r="7669" spans="3:7" x14ac:dyDescent="0.25">
      <c r="C7669" s="26" t="s">
        <v>601</v>
      </c>
      <c r="D7669" s="27">
        <v>3288</v>
      </c>
      <c r="E7669" s="24"/>
      <c r="F7669" s="24"/>
      <c r="G7669" s="27" t="s">
        <v>37</v>
      </c>
    </row>
    <row r="7670" spans="3:7" x14ac:dyDescent="0.25">
      <c r="C7670" s="26" t="s">
        <v>600</v>
      </c>
      <c r="D7670" s="27">
        <v>2564</v>
      </c>
      <c r="E7670" s="24"/>
      <c r="F7670" s="24"/>
      <c r="G7670" s="27" t="s">
        <v>34</v>
      </c>
    </row>
    <row r="7671" spans="3:7" x14ac:dyDescent="0.25">
      <c r="C7671" s="26" t="s">
        <v>599</v>
      </c>
      <c r="D7671" s="27">
        <v>2402</v>
      </c>
      <c r="E7671" s="24"/>
      <c r="F7671" s="24"/>
      <c r="G7671" s="27" t="s">
        <v>34</v>
      </c>
    </row>
    <row r="7672" spans="3:7" x14ac:dyDescent="0.25">
      <c r="C7672" s="26" t="s">
        <v>598</v>
      </c>
      <c r="D7672" s="27">
        <v>3346</v>
      </c>
      <c r="E7672" s="24"/>
      <c r="F7672" s="24"/>
      <c r="G7672" s="27" t="s">
        <v>37</v>
      </c>
    </row>
    <row r="7673" spans="3:7" x14ac:dyDescent="0.25">
      <c r="C7673" s="26" t="s">
        <v>597</v>
      </c>
      <c r="D7673" s="27">
        <v>1715</v>
      </c>
      <c r="E7673" s="24"/>
      <c r="F7673" s="24"/>
      <c r="G7673" s="27" t="s">
        <v>36</v>
      </c>
    </row>
    <row r="7674" spans="3:7" x14ac:dyDescent="0.25">
      <c r="C7674" s="26" t="s">
        <v>596</v>
      </c>
      <c r="D7674" s="27">
        <v>2709</v>
      </c>
      <c r="E7674" s="24"/>
      <c r="F7674" s="24"/>
      <c r="G7674" s="27" t="s">
        <v>34</v>
      </c>
    </row>
    <row r="7675" spans="3:7" x14ac:dyDescent="0.25">
      <c r="C7675" s="26" t="s">
        <v>595</v>
      </c>
      <c r="D7675" s="27">
        <v>3180</v>
      </c>
      <c r="E7675" s="24"/>
      <c r="F7675" s="24"/>
      <c r="G7675" s="27" t="s">
        <v>37</v>
      </c>
    </row>
    <row r="7676" spans="3:7" x14ac:dyDescent="0.25">
      <c r="C7676" s="26" t="s">
        <v>594</v>
      </c>
      <c r="D7676" s="27">
        <v>2895</v>
      </c>
      <c r="E7676" s="24"/>
      <c r="F7676" s="24"/>
      <c r="G7676" s="27" t="s">
        <v>34</v>
      </c>
    </row>
    <row r="7677" spans="3:7" x14ac:dyDescent="0.25">
      <c r="C7677" s="26" t="s">
        <v>593</v>
      </c>
      <c r="D7677" s="27">
        <v>3462</v>
      </c>
      <c r="E7677" s="24"/>
      <c r="F7677" s="24"/>
      <c r="G7677" s="27" t="s">
        <v>37</v>
      </c>
    </row>
    <row r="7678" spans="3:7" x14ac:dyDescent="0.25">
      <c r="C7678" s="26" t="s">
        <v>592</v>
      </c>
      <c r="D7678" s="27">
        <v>2722</v>
      </c>
      <c r="E7678" s="24"/>
      <c r="F7678" s="24"/>
      <c r="G7678" s="27" t="s">
        <v>34</v>
      </c>
    </row>
    <row r="7679" spans="3:7" x14ac:dyDescent="0.25">
      <c r="C7679" s="26" t="s">
        <v>591</v>
      </c>
      <c r="D7679" s="27">
        <v>3961</v>
      </c>
      <c r="E7679" s="24"/>
      <c r="F7679" s="24"/>
      <c r="G7679" s="27" t="s">
        <v>37</v>
      </c>
    </row>
    <row r="7680" spans="3:7" x14ac:dyDescent="0.25">
      <c r="C7680" s="26" t="s">
        <v>590</v>
      </c>
      <c r="D7680" s="27">
        <v>4544</v>
      </c>
      <c r="E7680" s="24"/>
      <c r="F7680" s="24"/>
      <c r="G7680" s="27" t="s">
        <v>37</v>
      </c>
    </row>
    <row r="7681" spans="3:7" x14ac:dyDescent="0.25">
      <c r="C7681" s="26" t="s">
        <v>589</v>
      </c>
      <c r="D7681" s="27">
        <v>2960</v>
      </c>
      <c r="E7681" s="24"/>
      <c r="F7681" s="24"/>
      <c r="G7681" s="27" t="s">
        <v>34</v>
      </c>
    </row>
    <row r="7682" spans="3:7" x14ac:dyDescent="0.25">
      <c r="C7682" s="26" t="s">
        <v>588</v>
      </c>
      <c r="D7682" s="27">
        <v>1462</v>
      </c>
      <c r="E7682" s="24"/>
      <c r="F7682" s="24"/>
      <c r="G7682" s="27" t="s">
        <v>36</v>
      </c>
    </row>
    <row r="7683" spans="3:7" x14ac:dyDescent="0.25">
      <c r="C7683" s="26" t="s">
        <v>587</v>
      </c>
      <c r="D7683" s="27">
        <v>2460</v>
      </c>
      <c r="E7683" s="24"/>
      <c r="F7683" s="24"/>
      <c r="G7683" s="27" t="s">
        <v>34</v>
      </c>
    </row>
    <row r="7684" spans="3:7" x14ac:dyDescent="0.25">
      <c r="C7684" s="26" t="s">
        <v>586</v>
      </c>
      <c r="D7684" s="27">
        <v>2502</v>
      </c>
      <c r="E7684" s="24"/>
      <c r="F7684" s="24"/>
      <c r="G7684" s="27" t="s">
        <v>34</v>
      </c>
    </row>
    <row r="7685" spans="3:7" x14ac:dyDescent="0.25">
      <c r="C7685" s="26" t="s">
        <v>585</v>
      </c>
      <c r="D7685" s="27">
        <v>2987</v>
      </c>
      <c r="E7685" s="24"/>
      <c r="F7685" s="24"/>
      <c r="G7685" s="27" t="s">
        <v>34</v>
      </c>
    </row>
    <row r="7686" spans="3:7" x14ac:dyDescent="0.25">
      <c r="C7686" s="26" t="s">
        <v>584</v>
      </c>
      <c r="D7686" s="27">
        <v>2162</v>
      </c>
      <c r="E7686" s="24"/>
      <c r="F7686" s="24"/>
      <c r="G7686" s="27" t="s">
        <v>34</v>
      </c>
    </row>
    <row r="7687" spans="3:7" x14ac:dyDescent="0.25">
      <c r="C7687" s="26" t="s">
        <v>583</v>
      </c>
      <c r="D7687" s="27">
        <v>3397</v>
      </c>
      <c r="E7687" s="24"/>
      <c r="F7687" s="24"/>
      <c r="G7687" s="27" t="s">
        <v>37</v>
      </c>
    </row>
    <row r="7688" spans="3:7" x14ac:dyDescent="0.25">
      <c r="C7688" s="26" t="s">
        <v>582</v>
      </c>
      <c r="D7688" s="27">
        <v>4524</v>
      </c>
      <c r="E7688" s="24"/>
      <c r="F7688" s="24"/>
      <c r="G7688" s="27" t="s">
        <v>37</v>
      </c>
    </row>
    <row r="7689" spans="3:7" x14ac:dyDescent="0.25">
      <c r="C7689" s="26" t="s">
        <v>581</v>
      </c>
      <c r="D7689" s="27">
        <v>1952</v>
      </c>
      <c r="E7689" s="24"/>
      <c r="F7689" s="24"/>
      <c r="G7689" s="27" t="s">
        <v>36</v>
      </c>
    </row>
    <row r="7690" spans="3:7" x14ac:dyDescent="0.25">
      <c r="C7690" s="26" t="s">
        <v>580</v>
      </c>
      <c r="D7690" s="27">
        <v>2496</v>
      </c>
      <c r="E7690" s="24"/>
      <c r="F7690" s="24"/>
      <c r="G7690" s="27" t="s">
        <v>34</v>
      </c>
    </row>
    <row r="7691" spans="3:7" x14ac:dyDescent="0.25">
      <c r="C7691" s="26" t="s">
        <v>579</v>
      </c>
      <c r="D7691" s="27">
        <v>3165</v>
      </c>
      <c r="E7691" s="24"/>
      <c r="F7691" s="24"/>
      <c r="G7691" s="27" t="s">
        <v>37</v>
      </c>
    </row>
    <row r="7692" spans="3:7" x14ac:dyDescent="0.25">
      <c r="C7692" s="26" t="s">
        <v>579</v>
      </c>
      <c r="D7692" s="27">
        <v>1150</v>
      </c>
      <c r="E7692" s="24"/>
      <c r="F7692" s="24"/>
      <c r="G7692" s="27" t="s">
        <v>35</v>
      </c>
    </row>
    <row r="7693" spans="3:7" x14ac:dyDescent="0.25">
      <c r="C7693" s="26" t="s">
        <v>578</v>
      </c>
      <c r="D7693" s="27">
        <v>3182</v>
      </c>
      <c r="E7693" s="24"/>
      <c r="F7693" s="24"/>
      <c r="G7693" s="27" t="s">
        <v>37</v>
      </c>
    </row>
    <row r="7694" spans="3:7" x14ac:dyDescent="0.25">
      <c r="C7694" s="26" t="s">
        <v>577</v>
      </c>
      <c r="D7694" s="27">
        <v>3607</v>
      </c>
      <c r="E7694" s="24"/>
      <c r="F7694" s="24"/>
      <c r="G7694" s="27" t="s">
        <v>37</v>
      </c>
    </row>
    <row r="7695" spans="3:7" x14ac:dyDescent="0.25">
      <c r="C7695" s="26" t="s">
        <v>576</v>
      </c>
      <c r="D7695" s="27">
        <v>2673</v>
      </c>
      <c r="E7695" s="24"/>
      <c r="F7695" s="24"/>
      <c r="G7695" s="27" t="s">
        <v>34</v>
      </c>
    </row>
    <row r="7696" spans="3:7" x14ac:dyDescent="0.25">
      <c r="C7696" s="26" t="s">
        <v>575</v>
      </c>
      <c r="D7696" s="27">
        <v>2656</v>
      </c>
      <c r="E7696" s="24"/>
      <c r="F7696" s="24"/>
      <c r="G7696" s="27" t="s">
        <v>34</v>
      </c>
    </row>
    <row r="7697" spans="3:7" x14ac:dyDescent="0.25">
      <c r="C7697" s="26" t="s">
        <v>574</v>
      </c>
      <c r="D7697" s="27">
        <v>3185</v>
      </c>
      <c r="E7697" s="24"/>
      <c r="F7697" s="24"/>
      <c r="G7697" s="27" t="s">
        <v>37</v>
      </c>
    </row>
    <row r="7698" spans="3:7" x14ac:dyDescent="0.25">
      <c r="C7698" s="26" t="s">
        <v>573</v>
      </c>
      <c r="D7698" s="27">
        <v>2471</v>
      </c>
      <c r="E7698" s="24"/>
      <c r="F7698" s="24"/>
      <c r="G7698" s="27" t="s">
        <v>34</v>
      </c>
    </row>
    <row r="7699" spans="3:7" x14ac:dyDescent="0.25">
      <c r="C7699" s="26" t="s">
        <v>572</v>
      </c>
      <c r="D7699" s="27">
        <v>2606</v>
      </c>
      <c r="E7699" s="24"/>
      <c r="F7699" s="24"/>
      <c r="G7699" s="27" t="s">
        <v>34</v>
      </c>
    </row>
    <row r="7700" spans="3:7" x14ac:dyDescent="0.25">
      <c r="C7700" s="26" t="s">
        <v>571</v>
      </c>
      <c r="D7700" s="27">
        <v>2855</v>
      </c>
      <c r="E7700" s="24"/>
      <c r="F7700" s="24"/>
      <c r="G7700" s="27" t="s">
        <v>34</v>
      </c>
    </row>
    <row r="7701" spans="3:7" x14ac:dyDescent="0.25">
      <c r="C7701" s="26" t="s">
        <v>570</v>
      </c>
      <c r="D7701" s="27">
        <v>2694</v>
      </c>
      <c r="E7701" s="24"/>
      <c r="F7701" s="24"/>
      <c r="G7701" s="27" t="s">
        <v>34</v>
      </c>
    </row>
    <row r="7702" spans="3:7" x14ac:dyDescent="0.25">
      <c r="C7702" s="26" t="s">
        <v>569</v>
      </c>
      <c r="D7702" s="27">
        <v>2532</v>
      </c>
      <c r="E7702" s="24"/>
      <c r="F7702" s="24"/>
      <c r="G7702" s="27" t="s">
        <v>34</v>
      </c>
    </row>
    <row r="7703" spans="3:7" x14ac:dyDescent="0.25">
      <c r="C7703" s="26" t="s">
        <v>568</v>
      </c>
      <c r="D7703" s="27">
        <v>2700</v>
      </c>
      <c r="E7703" s="24"/>
      <c r="F7703" s="24"/>
      <c r="G7703" s="27" t="s">
        <v>34</v>
      </c>
    </row>
    <row r="7704" spans="3:7" x14ac:dyDescent="0.25">
      <c r="C7704" s="26" t="s">
        <v>567</v>
      </c>
      <c r="D7704" s="27">
        <v>1070</v>
      </c>
      <c r="E7704" s="24"/>
      <c r="F7704" s="24"/>
      <c r="G7704" s="27" t="s">
        <v>35</v>
      </c>
    </row>
    <row r="7705" spans="3:7" x14ac:dyDescent="0.25">
      <c r="C7705" s="26" t="s">
        <v>566</v>
      </c>
      <c r="D7705" s="27">
        <v>1499</v>
      </c>
      <c r="E7705" s="24"/>
      <c r="F7705" s="24">
        <v>-5</v>
      </c>
      <c r="G7705" s="27" t="s">
        <v>36</v>
      </c>
    </row>
    <row r="7706" spans="3:7" x14ac:dyDescent="0.25">
      <c r="C7706" s="26" t="s">
        <v>565</v>
      </c>
      <c r="D7706" s="27">
        <v>2715</v>
      </c>
      <c r="E7706" s="24"/>
      <c r="F7706" s="24"/>
      <c r="G7706" s="27" t="s">
        <v>34</v>
      </c>
    </row>
    <row r="7707" spans="3:7" x14ac:dyDescent="0.25">
      <c r="C7707" s="26" t="s">
        <v>564</v>
      </c>
      <c r="D7707" s="27">
        <v>2404</v>
      </c>
      <c r="E7707" s="24"/>
      <c r="F7707" s="24"/>
      <c r="G7707" s="27" t="s">
        <v>34</v>
      </c>
    </row>
    <row r="7708" spans="3:7" x14ac:dyDescent="0.25">
      <c r="C7708" s="26" t="s">
        <v>563</v>
      </c>
      <c r="D7708" s="27">
        <v>4232</v>
      </c>
      <c r="E7708" s="24"/>
      <c r="F7708" s="24"/>
      <c r="G7708" s="27" t="s">
        <v>37</v>
      </c>
    </row>
    <row r="7709" spans="3:7" x14ac:dyDescent="0.25">
      <c r="C7709" s="26" t="s">
        <v>562</v>
      </c>
      <c r="D7709" s="27">
        <v>2246</v>
      </c>
      <c r="E7709" s="24"/>
      <c r="F7709" s="24"/>
      <c r="G7709" s="27" t="s">
        <v>34</v>
      </c>
    </row>
    <row r="7710" spans="3:7" x14ac:dyDescent="0.25">
      <c r="C7710" s="26" t="s">
        <v>561</v>
      </c>
      <c r="D7710" s="27">
        <v>2652</v>
      </c>
      <c r="E7710" s="24"/>
      <c r="F7710" s="24"/>
      <c r="G7710" s="27" t="s">
        <v>34</v>
      </c>
    </row>
    <row r="7711" spans="3:7" x14ac:dyDescent="0.25">
      <c r="C7711" s="26" t="s">
        <v>560</v>
      </c>
      <c r="D7711" s="27">
        <v>1820</v>
      </c>
      <c r="E7711" s="24"/>
      <c r="F7711" s="24"/>
      <c r="G7711" s="27" t="s">
        <v>36</v>
      </c>
    </row>
    <row r="7712" spans="3:7" x14ac:dyDescent="0.25">
      <c r="C7712" s="26" t="s">
        <v>559</v>
      </c>
      <c r="D7712" s="27">
        <v>3206</v>
      </c>
      <c r="E7712" s="24"/>
      <c r="F7712" s="24"/>
      <c r="G7712" s="27" t="s">
        <v>37</v>
      </c>
    </row>
    <row r="7713" spans="3:7" x14ac:dyDescent="0.25">
      <c r="C7713" s="26" t="s">
        <v>558</v>
      </c>
      <c r="D7713" s="27">
        <v>2422</v>
      </c>
      <c r="E7713" s="24"/>
      <c r="F7713" s="24"/>
      <c r="G7713" s="27" t="s">
        <v>34</v>
      </c>
    </row>
    <row r="7714" spans="3:7" x14ac:dyDescent="0.25">
      <c r="C7714" s="26" t="s">
        <v>557</v>
      </c>
      <c r="D7714" s="27">
        <v>3482</v>
      </c>
      <c r="E7714" s="24"/>
      <c r="F7714" s="24"/>
      <c r="G7714" s="27" t="s">
        <v>37</v>
      </c>
    </row>
    <row r="7715" spans="3:7" x14ac:dyDescent="0.25">
      <c r="C7715" s="26" t="s">
        <v>556</v>
      </c>
      <c r="D7715" s="27">
        <v>2984</v>
      </c>
      <c r="E7715" s="24"/>
      <c r="F7715" s="24"/>
      <c r="G7715" s="27" t="s">
        <v>34</v>
      </c>
    </row>
    <row r="7716" spans="3:7" x14ac:dyDescent="0.25">
      <c r="C7716" s="26" t="s">
        <v>555</v>
      </c>
      <c r="D7716" s="27">
        <v>2903</v>
      </c>
      <c r="E7716" s="24"/>
      <c r="F7716" s="24"/>
      <c r="G7716" s="27" t="s">
        <v>34</v>
      </c>
    </row>
    <row r="7717" spans="3:7" x14ac:dyDescent="0.25">
      <c r="C7717" s="26" t="s">
        <v>554</v>
      </c>
      <c r="D7717" s="27">
        <v>3043</v>
      </c>
      <c r="E7717" s="24"/>
      <c r="F7717" s="24"/>
      <c r="G7717" s="27" t="s">
        <v>37</v>
      </c>
    </row>
    <row r="7718" spans="3:7" x14ac:dyDescent="0.25">
      <c r="C7718" s="26" t="s">
        <v>553</v>
      </c>
      <c r="D7718" s="27">
        <v>2928</v>
      </c>
      <c r="E7718" s="24"/>
      <c r="F7718" s="24"/>
      <c r="G7718" s="27" t="s">
        <v>34</v>
      </c>
    </row>
    <row r="7719" spans="3:7" x14ac:dyDescent="0.25">
      <c r="C7719" s="26" t="s">
        <v>552</v>
      </c>
      <c r="D7719" s="27">
        <v>1891</v>
      </c>
      <c r="E7719" s="24"/>
      <c r="F7719" s="24"/>
      <c r="G7719" s="27" t="s">
        <v>36</v>
      </c>
    </row>
    <row r="7720" spans="3:7" x14ac:dyDescent="0.25">
      <c r="C7720" s="26" t="s">
        <v>551</v>
      </c>
      <c r="D7720" s="27">
        <v>2114</v>
      </c>
      <c r="E7720" s="24"/>
      <c r="F7720" s="24"/>
      <c r="G7720" s="27" t="s">
        <v>34</v>
      </c>
    </row>
    <row r="7721" spans="3:7" x14ac:dyDescent="0.25">
      <c r="C7721" s="26" t="s">
        <v>550</v>
      </c>
      <c r="D7721" s="27">
        <v>1451</v>
      </c>
      <c r="E7721" s="24"/>
      <c r="F7721" s="24"/>
      <c r="G7721" s="27" t="s">
        <v>36</v>
      </c>
    </row>
    <row r="7722" spans="3:7" x14ac:dyDescent="0.25">
      <c r="C7722" s="26" t="s">
        <v>549</v>
      </c>
      <c r="D7722" s="27">
        <v>3131</v>
      </c>
      <c r="E7722" s="24"/>
      <c r="F7722" s="24"/>
      <c r="G7722" s="27" t="s">
        <v>37</v>
      </c>
    </row>
    <row r="7723" spans="3:7" x14ac:dyDescent="0.25">
      <c r="C7723" s="26" t="s">
        <v>548</v>
      </c>
      <c r="D7723" s="27">
        <v>3466</v>
      </c>
      <c r="E7723" s="24"/>
      <c r="F7723" s="24"/>
      <c r="G7723" s="27" t="s">
        <v>37</v>
      </c>
    </row>
    <row r="7724" spans="3:7" x14ac:dyDescent="0.25">
      <c r="C7724" s="26" t="s">
        <v>547</v>
      </c>
      <c r="D7724" s="27">
        <v>2948</v>
      </c>
      <c r="E7724" s="24"/>
      <c r="F7724" s="24"/>
      <c r="G7724" s="27" t="s">
        <v>34</v>
      </c>
    </row>
    <row r="7725" spans="3:7" x14ac:dyDescent="0.25">
      <c r="C7725" s="26" t="s">
        <v>546</v>
      </c>
      <c r="D7725" s="27">
        <v>1499</v>
      </c>
      <c r="E7725" s="24"/>
      <c r="F7725" s="24"/>
      <c r="G7725" s="27" t="s">
        <v>36</v>
      </c>
    </row>
    <row r="7726" spans="3:7" x14ac:dyDescent="0.25">
      <c r="C7726" s="26" t="s">
        <v>545</v>
      </c>
      <c r="D7726" s="27">
        <v>2398</v>
      </c>
      <c r="E7726" s="24"/>
      <c r="F7726" s="24"/>
      <c r="G7726" s="27" t="s">
        <v>34</v>
      </c>
    </row>
    <row r="7727" spans="3:7" x14ac:dyDescent="0.25">
      <c r="C7727" s="26" t="s">
        <v>544</v>
      </c>
      <c r="D7727" s="27">
        <v>1600</v>
      </c>
      <c r="E7727" s="24"/>
      <c r="F7727" s="24"/>
      <c r="G7727" s="27" t="s">
        <v>36</v>
      </c>
    </row>
    <row r="7728" spans="3:7" x14ac:dyDescent="0.25">
      <c r="C7728" s="26" t="s">
        <v>543</v>
      </c>
      <c r="D7728" s="27">
        <v>2404</v>
      </c>
      <c r="E7728" s="24"/>
      <c r="F7728" s="24"/>
      <c r="G7728" s="27" t="s">
        <v>34</v>
      </c>
    </row>
    <row r="7729" spans="3:7" x14ac:dyDescent="0.25">
      <c r="C7729" s="26" t="s">
        <v>542</v>
      </c>
      <c r="D7729" s="27">
        <v>2641</v>
      </c>
      <c r="E7729" s="24"/>
      <c r="F7729" s="24"/>
      <c r="G7729" s="27" t="s">
        <v>34</v>
      </c>
    </row>
    <row r="7730" spans="3:7" x14ac:dyDescent="0.25">
      <c r="C7730" s="26" t="s">
        <v>541</v>
      </c>
      <c r="D7730" s="27">
        <v>3362</v>
      </c>
      <c r="E7730" s="24"/>
      <c r="F7730" s="24"/>
      <c r="G7730" s="27" t="s">
        <v>37</v>
      </c>
    </row>
    <row r="7731" spans="3:7" x14ac:dyDescent="0.25">
      <c r="C7731" s="26" t="s">
        <v>540</v>
      </c>
      <c r="D7731" s="27">
        <v>2418</v>
      </c>
      <c r="E7731" s="24"/>
      <c r="F7731" s="24"/>
      <c r="G7731" s="27" t="s">
        <v>34</v>
      </c>
    </row>
    <row r="7732" spans="3:7" x14ac:dyDescent="0.25">
      <c r="C7732" s="26" t="s">
        <v>539</v>
      </c>
      <c r="D7732" s="27">
        <v>3234</v>
      </c>
      <c r="E7732" s="24"/>
      <c r="F7732" s="24"/>
      <c r="G7732" s="27" t="s">
        <v>37</v>
      </c>
    </row>
    <row r="7733" spans="3:7" x14ac:dyDescent="0.25">
      <c r="C7733" s="26" t="s">
        <v>538</v>
      </c>
      <c r="D7733" s="27">
        <v>2532</v>
      </c>
      <c r="E7733" s="24"/>
      <c r="F7733" s="24"/>
      <c r="G7733" s="27" t="s">
        <v>34</v>
      </c>
    </row>
    <row r="7734" spans="3:7" x14ac:dyDescent="0.25">
      <c r="C7734" s="26" t="s">
        <v>537</v>
      </c>
      <c r="D7734" s="27">
        <v>2344</v>
      </c>
      <c r="E7734" s="24"/>
      <c r="F7734" s="24"/>
      <c r="G7734" s="27" t="s">
        <v>34</v>
      </c>
    </row>
    <row r="7735" spans="3:7" x14ac:dyDescent="0.25">
      <c r="C7735" s="26" t="s">
        <v>536</v>
      </c>
      <c r="D7735" s="27">
        <v>1137</v>
      </c>
      <c r="E7735" s="24"/>
      <c r="F7735" s="24"/>
      <c r="G7735" s="27" t="s">
        <v>35</v>
      </c>
    </row>
    <row r="7736" spans="3:7" x14ac:dyDescent="0.25">
      <c r="C7736" s="26" t="s">
        <v>535</v>
      </c>
      <c r="D7736" s="27">
        <v>3259</v>
      </c>
      <c r="E7736" s="24"/>
      <c r="F7736" s="24"/>
      <c r="G7736" s="27" t="s">
        <v>37</v>
      </c>
    </row>
    <row r="7737" spans="3:7" x14ac:dyDescent="0.25">
      <c r="C7737" s="26" t="s">
        <v>534</v>
      </c>
      <c r="D7737" s="27">
        <v>2113</v>
      </c>
      <c r="E7737" s="24"/>
      <c r="F7737" s="24"/>
      <c r="G7737" s="27" t="s">
        <v>34</v>
      </c>
    </row>
    <row r="7738" spans="3:7" x14ac:dyDescent="0.25">
      <c r="C7738" s="26" t="s">
        <v>533</v>
      </c>
      <c r="D7738" s="27">
        <v>3243</v>
      </c>
      <c r="E7738" s="24"/>
      <c r="F7738" s="24"/>
      <c r="G7738" s="27" t="s">
        <v>37</v>
      </c>
    </row>
    <row r="7739" spans="3:7" x14ac:dyDescent="0.25">
      <c r="C7739" s="26" t="s">
        <v>532</v>
      </c>
      <c r="D7739" s="27">
        <v>2619</v>
      </c>
      <c r="E7739" s="24"/>
      <c r="F7739" s="24"/>
      <c r="G7739" s="27" t="s">
        <v>34</v>
      </c>
    </row>
    <row r="7740" spans="3:7" x14ac:dyDescent="0.25">
      <c r="C7740" s="26" t="s">
        <v>531</v>
      </c>
      <c r="D7740" s="27">
        <v>1544</v>
      </c>
      <c r="E7740" s="24"/>
      <c r="F7740" s="24"/>
      <c r="G7740" s="27" t="s">
        <v>36</v>
      </c>
    </row>
    <row r="7741" spans="3:7" x14ac:dyDescent="0.25">
      <c r="C7741" s="26" t="s">
        <v>530</v>
      </c>
      <c r="D7741" s="27">
        <v>2619</v>
      </c>
      <c r="E7741" s="24"/>
      <c r="F7741" s="24"/>
      <c r="G7741" s="27" t="s">
        <v>34</v>
      </c>
    </row>
    <row r="7742" spans="3:7" x14ac:dyDescent="0.25">
      <c r="C7742" s="26" t="s">
        <v>529</v>
      </c>
      <c r="D7742" s="27">
        <v>2862</v>
      </c>
      <c r="E7742" s="24"/>
      <c r="F7742" s="24"/>
      <c r="G7742" s="27" t="s">
        <v>34</v>
      </c>
    </row>
    <row r="7743" spans="3:7" x14ac:dyDescent="0.25">
      <c r="C7743" s="26" t="s">
        <v>528</v>
      </c>
      <c r="D7743" s="27">
        <v>4059</v>
      </c>
      <c r="E7743" s="24"/>
      <c r="F7743" s="24"/>
      <c r="G7743" s="27" t="s">
        <v>37</v>
      </c>
    </row>
    <row r="7744" spans="3:7" x14ac:dyDescent="0.25">
      <c r="C7744" s="26" t="s">
        <v>527</v>
      </c>
      <c r="D7744" s="27">
        <v>3799</v>
      </c>
      <c r="E7744" s="24"/>
      <c r="F7744" s="24"/>
      <c r="G7744" s="27" t="s">
        <v>37</v>
      </c>
    </row>
    <row r="7745" spans="3:7" x14ac:dyDescent="0.25">
      <c r="C7745" s="26" t="s">
        <v>526</v>
      </c>
      <c r="D7745" s="27">
        <v>1492</v>
      </c>
      <c r="E7745" s="24"/>
      <c r="F7745" s="24"/>
      <c r="G7745" s="27" t="s">
        <v>36</v>
      </c>
    </row>
    <row r="7746" spans="3:7" x14ac:dyDescent="0.25">
      <c r="C7746" s="26" t="s">
        <v>525</v>
      </c>
      <c r="D7746" s="27">
        <v>2555</v>
      </c>
      <c r="E7746" s="24"/>
      <c r="F7746" s="24"/>
      <c r="G7746" s="27" t="s">
        <v>34</v>
      </c>
    </row>
    <row r="7747" spans="3:7" x14ac:dyDescent="0.25">
      <c r="C7747" s="26" t="s">
        <v>524</v>
      </c>
      <c r="D7747" s="27">
        <v>2132</v>
      </c>
      <c r="E7747" s="24"/>
      <c r="F7747" s="24"/>
      <c r="G7747" s="27" t="s">
        <v>34</v>
      </c>
    </row>
    <row r="7748" spans="3:7" x14ac:dyDescent="0.25">
      <c r="C7748" s="26" t="s">
        <v>523</v>
      </c>
      <c r="D7748" s="27">
        <v>2996</v>
      </c>
      <c r="E7748" s="24"/>
      <c r="F7748" s="24"/>
      <c r="G7748" s="27" t="s">
        <v>34</v>
      </c>
    </row>
    <row r="7749" spans="3:7" x14ac:dyDescent="0.25">
      <c r="C7749" s="26" t="s">
        <v>522</v>
      </c>
      <c r="D7749" s="27">
        <v>3260</v>
      </c>
      <c r="E7749" s="24"/>
      <c r="F7749" s="24"/>
      <c r="G7749" s="27" t="s">
        <v>37</v>
      </c>
    </row>
    <row r="7750" spans="3:7" x14ac:dyDescent="0.25">
      <c r="C7750" s="26" t="s">
        <v>521</v>
      </c>
      <c r="D7750" s="27">
        <v>2252</v>
      </c>
      <c r="E7750" s="24"/>
      <c r="F7750" s="24">
        <v>-5</v>
      </c>
      <c r="G7750" s="27" t="s">
        <v>34</v>
      </c>
    </row>
    <row r="7751" spans="3:7" x14ac:dyDescent="0.25">
      <c r="C7751" s="26" t="s">
        <v>520</v>
      </c>
      <c r="D7751" s="27">
        <v>3108</v>
      </c>
      <c r="E7751" s="24"/>
      <c r="F7751" s="24"/>
      <c r="G7751" s="27" t="s">
        <v>37</v>
      </c>
    </row>
    <row r="7752" spans="3:7" x14ac:dyDescent="0.25">
      <c r="C7752" s="26" t="s">
        <v>519</v>
      </c>
      <c r="D7752" s="27">
        <v>2586</v>
      </c>
      <c r="E7752" s="24"/>
      <c r="F7752" s="24"/>
      <c r="G7752" s="27" t="s">
        <v>34</v>
      </c>
    </row>
    <row r="7753" spans="3:7" x14ac:dyDescent="0.25">
      <c r="C7753" s="26" t="s">
        <v>518</v>
      </c>
      <c r="D7753" s="27">
        <v>2601</v>
      </c>
      <c r="E7753" s="24"/>
      <c r="F7753" s="24"/>
      <c r="G7753" s="27" t="s">
        <v>34</v>
      </c>
    </row>
    <row r="7754" spans="3:7" x14ac:dyDescent="0.25">
      <c r="C7754" s="26" t="s">
        <v>517</v>
      </c>
      <c r="D7754" s="27">
        <v>831</v>
      </c>
      <c r="E7754" s="24"/>
      <c r="F7754" s="24"/>
      <c r="G7754" s="27" t="s">
        <v>38</v>
      </c>
    </row>
    <row r="7755" spans="3:7" x14ac:dyDescent="0.25">
      <c r="C7755" s="26" t="s">
        <v>516</v>
      </c>
      <c r="D7755" s="27">
        <v>2345</v>
      </c>
      <c r="E7755" s="24"/>
      <c r="F7755" s="24"/>
      <c r="G7755" s="27" t="s">
        <v>34</v>
      </c>
    </row>
    <row r="7756" spans="3:7" x14ac:dyDescent="0.25">
      <c r="C7756" s="26" t="s">
        <v>515</v>
      </c>
      <c r="D7756" s="27">
        <v>2578</v>
      </c>
      <c r="E7756" s="24"/>
      <c r="F7756" s="24"/>
      <c r="G7756" s="27" t="s">
        <v>34</v>
      </c>
    </row>
    <row r="7757" spans="3:7" x14ac:dyDescent="0.25">
      <c r="C7757" s="26" t="s">
        <v>514</v>
      </c>
      <c r="D7757" s="27">
        <v>1663</v>
      </c>
      <c r="E7757" s="24"/>
      <c r="F7757" s="24"/>
      <c r="G7757" s="27" t="s">
        <v>36</v>
      </c>
    </row>
    <row r="7758" spans="3:7" x14ac:dyDescent="0.25">
      <c r="C7758" s="26" t="s">
        <v>513</v>
      </c>
      <c r="D7758" s="27">
        <v>1864</v>
      </c>
      <c r="E7758" s="24"/>
      <c r="F7758" s="24"/>
      <c r="G7758" s="27" t="s">
        <v>36</v>
      </c>
    </row>
    <row r="7759" spans="3:7" x14ac:dyDescent="0.25">
      <c r="C7759" s="26" t="s">
        <v>512</v>
      </c>
      <c r="D7759" s="27">
        <v>1119</v>
      </c>
      <c r="E7759" s="24"/>
      <c r="F7759" s="24"/>
      <c r="G7759" s="27" t="s">
        <v>35</v>
      </c>
    </row>
    <row r="7760" spans="3:7" x14ac:dyDescent="0.25">
      <c r="C7760" s="26" t="s">
        <v>511</v>
      </c>
      <c r="D7760" s="27">
        <v>1561</v>
      </c>
      <c r="E7760" s="24"/>
      <c r="F7760" s="24"/>
      <c r="G7760" s="27" t="s">
        <v>36</v>
      </c>
    </row>
    <row r="7761" spans="3:7" x14ac:dyDescent="0.25">
      <c r="C7761" s="26" t="s">
        <v>510</v>
      </c>
      <c r="D7761" s="27">
        <v>1107</v>
      </c>
      <c r="E7761" s="24"/>
      <c r="F7761" s="24"/>
      <c r="G7761" s="27" t="s">
        <v>35</v>
      </c>
    </row>
    <row r="7762" spans="3:7" x14ac:dyDescent="0.25">
      <c r="C7762" s="26" t="s">
        <v>509</v>
      </c>
      <c r="D7762" s="27">
        <v>2596</v>
      </c>
      <c r="E7762" s="24"/>
      <c r="F7762" s="24"/>
      <c r="G7762" s="27" t="s">
        <v>34</v>
      </c>
    </row>
    <row r="7763" spans="3:7" x14ac:dyDescent="0.25">
      <c r="C7763" s="26" t="s">
        <v>508</v>
      </c>
      <c r="D7763" s="27">
        <v>4314</v>
      </c>
      <c r="E7763" s="24"/>
      <c r="F7763" s="24"/>
      <c r="G7763" s="27" t="s">
        <v>37</v>
      </c>
    </row>
    <row r="7764" spans="3:7" x14ac:dyDescent="0.25">
      <c r="C7764" s="26" t="s">
        <v>507</v>
      </c>
      <c r="D7764" s="27">
        <v>2537</v>
      </c>
      <c r="E7764" s="24"/>
      <c r="F7764" s="24">
        <v>-7</v>
      </c>
      <c r="G7764" s="27" t="s">
        <v>34</v>
      </c>
    </row>
    <row r="7765" spans="3:7" x14ac:dyDescent="0.25">
      <c r="C7765" s="26" t="s">
        <v>506</v>
      </c>
      <c r="D7765" s="27">
        <v>2426</v>
      </c>
      <c r="E7765" s="24"/>
      <c r="F7765" s="24"/>
      <c r="G7765" s="27" t="s">
        <v>34</v>
      </c>
    </row>
    <row r="7766" spans="3:7" x14ac:dyDescent="0.25">
      <c r="C7766" s="26" t="s">
        <v>505</v>
      </c>
      <c r="D7766" s="27">
        <v>1662</v>
      </c>
      <c r="E7766" s="24"/>
      <c r="F7766" s="24"/>
      <c r="G7766" s="27" t="s">
        <v>36</v>
      </c>
    </row>
    <row r="7767" spans="3:7" x14ac:dyDescent="0.25">
      <c r="C7767" s="26" t="s">
        <v>504</v>
      </c>
      <c r="D7767" s="27">
        <v>2559</v>
      </c>
      <c r="E7767" s="24"/>
      <c r="F7767" s="24"/>
      <c r="G7767" s="27" t="s">
        <v>34</v>
      </c>
    </row>
    <row r="7768" spans="3:7" x14ac:dyDescent="0.25">
      <c r="C7768" s="26" t="s">
        <v>503</v>
      </c>
      <c r="D7768" s="27">
        <v>2354</v>
      </c>
      <c r="E7768" s="24"/>
      <c r="F7768" s="24"/>
      <c r="G7768" s="27" t="s">
        <v>34</v>
      </c>
    </row>
    <row r="7769" spans="3:7" x14ac:dyDescent="0.25">
      <c r="C7769" s="26" t="s">
        <v>502</v>
      </c>
      <c r="D7769" s="27">
        <v>2751</v>
      </c>
      <c r="E7769" s="24"/>
      <c r="F7769" s="24"/>
      <c r="G7769" s="27" t="s">
        <v>34</v>
      </c>
    </row>
    <row r="7770" spans="3:7" x14ac:dyDescent="0.25">
      <c r="C7770" s="26" t="s">
        <v>501</v>
      </c>
      <c r="D7770" s="27">
        <v>2389</v>
      </c>
      <c r="E7770" s="24"/>
      <c r="F7770" s="24"/>
      <c r="G7770" s="27" t="s">
        <v>34</v>
      </c>
    </row>
    <row r="7771" spans="3:7" x14ac:dyDescent="0.25">
      <c r="C7771" s="26" t="s">
        <v>500</v>
      </c>
      <c r="D7771" s="27">
        <v>2340</v>
      </c>
      <c r="E7771" s="24"/>
      <c r="F7771" s="24"/>
      <c r="G7771" s="27" t="s">
        <v>34</v>
      </c>
    </row>
    <row r="7772" spans="3:7" x14ac:dyDescent="0.25">
      <c r="C7772" s="26" t="s">
        <v>499</v>
      </c>
      <c r="D7772" s="27">
        <v>2369</v>
      </c>
      <c r="E7772" s="24"/>
      <c r="F7772" s="24"/>
      <c r="G7772" s="27" t="s">
        <v>34</v>
      </c>
    </row>
    <row r="7773" spans="3:7" x14ac:dyDescent="0.25">
      <c r="C7773" s="26" t="s">
        <v>498</v>
      </c>
      <c r="D7773" s="27">
        <v>2423</v>
      </c>
      <c r="E7773" s="24"/>
      <c r="F7773" s="24"/>
      <c r="G7773" s="27" t="s">
        <v>34</v>
      </c>
    </row>
    <row r="7774" spans="3:7" x14ac:dyDescent="0.25">
      <c r="C7774" s="26" t="s">
        <v>497</v>
      </c>
      <c r="D7774" s="27">
        <v>2425</v>
      </c>
      <c r="E7774" s="24"/>
      <c r="F7774" s="24"/>
      <c r="G7774" s="27" t="s">
        <v>34</v>
      </c>
    </row>
    <row r="7775" spans="3:7" x14ac:dyDescent="0.25">
      <c r="C7775" s="26" t="s">
        <v>496</v>
      </c>
      <c r="D7775" s="27">
        <v>2727</v>
      </c>
      <c r="E7775" s="24"/>
      <c r="F7775" s="24"/>
      <c r="G7775" s="27" t="s">
        <v>34</v>
      </c>
    </row>
    <row r="7776" spans="3:7" x14ac:dyDescent="0.25">
      <c r="C7776" s="26" t="s">
        <v>495</v>
      </c>
      <c r="D7776" s="27">
        <v>2431</v>
      </c>
      <c r="E7776" s="24"/>
      <c r="F7776" s="24"/>
      <c r="G7776" s="27" t="s">
        <v>34</v>
      </c>
    </row>
    <row r="7777" spans="3:7" x14ac:dyDescent="0.25">
      <c r="C7777" s="26" t="s">
        <v>494</v>
      </c>
      <c r="D7777" s="27">
        <v>2988</v>
      </c>
      <c r="E7777" s="24"/>
      <c r="F7777" s="24"/>
      <c r="G7777" s="27" t="s">
        <v>34</v>
      </c>
    </row>
    <row r="7778" spans="3:7" x14ac:dyDescent="0.25">
      <c r="C7778" s="26" t="s">
        <v>493</v>
      </c>
      <c r="D7778" s="27">
        <v>3153</v>
      </c>
      <c r="E7778" s="24"/>
      <c r="F7778" s="24"/>
      <c r="G7778" s="27" t="s">
        <v>37</v>
      </c>
    </row>
    <row r="7779" spans="3:7" x14ac:dyDescent="0.25">
      <c r="C7779" s="26" t="s">
        <v>492</v>
      </c>
      <c r="D7779" s="27">
        <v>2498</v>
      </c>
      <c r="E7779" s="24"/>
      <c r="F7779" s="24"/>
      <c r="G7779" s="27" t="s">
        <v>34</v>
      </c>
    </row>
    <row r="7780" spans="3:7" x14ac:dyDescent="0.25">
      <c r="C7780" s="26" t="s">
        <v>491</v>
      </c>
      <c r="D7780" s="27">
        <v>2586</v>
      </c>
      <c r="E7780" s="24"/>
      <c r="F7780" s="24"/>
      <c r="G7780" s="27" t="s">
        <v>34</v>
      </c>
    </row>
    <row r="7781" spans="3:7" x14ac:dyDescent="0.25">
      <c r="C7781" s="26" t="s">
        <v>490</v>
      </c>
      <c r="D7781" s="27">
        <v>4358</v>
      </c>
      <c r="E7781" s="24"/>
      <c r="F7781" s="24"/>
      <c r="G7781" s="27" t="s">
        <v>37</v>
      </c>
    </row>
    <row r="7782" spans="3:7" x14ac:dyDescent="0.25">
      <c r="C7782" s="26" t="s">
        <v>489</v>
      </c>
      <c r="D7782" s="27">
        <v>3306</v>
      </c>
      <c r="E7782" s="24"/>
      <c r="F7782" s="24"/>
      <c r="G7782" s="27" t="s">
        <v>37</v>
      </c>
    </row>
    <row r="7783" spans="3:7" x14ac:dyDescent="0.25">
      <c r="C7783" s="26" t="s">
        <v>488</v>
      </c>
      <c r="D7783" s="27">
        <v>2979</v>
      </c>
      <c r="E7783" s="24"/>
      <c r="F7783" s="24"/>
      <c r="G7783" s="27" t="s">
        <v>34</v>
      </c>
    </row>
    <row r="7784" spans="3:7" x14ac:dyDescent="0.25">
      <c r="C7784" s="26" t="s">
        <v>487</v>
      </c>
      <c r="D7784" s="27">
        <v>2623</v>
      </c>
      <c r="E7784" s="24"/>
      <c r="F7784" s="24"/>
      <c r="G7784" s="27" t="s">
        <v>34</v>
      </c>
    </row>
    <row r="7785" spans="3:7" x14ac:dyDescent="0.25">
      <c r="C7785" s="26" t="s">
        <v>486</v>
      </c>
      <c r="D7785" s="27">
        <v>1413</v>
      </c>
      <c r="E7785" s="24"/>
      <c r="F7785" s="24"/>
      <c r="G7785" s="27" t="s">
        <v>36</v>
      </c>
    </row>
    <row r="7786" spans="3:7" x14ac:dyDescent="0.25">
      <c r="C7786" s="26" t="s">
        <v>485</v>
      </c>
      <c r="D7786" s="27">
        <v>2190</v>
      </c>
      <c r="E7786" s="24"/>
      <c r="F7786" s="24"/>
      <c r="G7786" s="27" t="s">
        <v>34</v>
      </c>
    </row>
    <row r="7787" spans="3:7" x14ac:dyDescent="0.25">
      <c r="C7787" s="26" t="s">
        <v>484</v>
      </c>
      <c r="D7787" s="27">
        <v>1104</v>
      </c>
      <c r="E7787" s="24"/>
      <c r="F7787" s="24">
        <v>-5</v>
      </c>
      <c r="G7787" s="27" t="s">
        <v>35</v>
      </c>
    </row>
    <row r="7788" spans="3:7" x14ac:dyDescent="0.25">
      <c r="C7788" s="26" t="s">
        <v>483</v>
      </c>
      <c r="D7788" s="27">
        <v>2403</v>
      </c>
      <c r="E7788" s="24"/>
      <c r="F7788" s="24"/>
      <c r="G7788" s="27" t="s">
        <v>34</v>
      </c>
    </row>
    <row r="7789" spans="3:7" x14ac:dyDescent="0.25">
      <c r="C7789" s="26" t="s">
        <v>482</v>
      </c>
      <c r="D7789" s="27">
        <v>2479</v>
      </c>
      <c r="E7789" s="24"/>
      <c r="F7789" s="24"/>
      <c r="G7789" s="27" t="s">
        <v>34</v>
      </c>
    </row>
    <row r="7790" spans="3:7" x14ac:dyDescent="0.25">
      <c r="C7790" s="26" t="s">
        <v>481</v>
      </c>
      <c r="D7790" s="27">
        <v>2607</v>
      </c>
      <c r="E7790" s="24"/>
      <c r="F7790" s="24"/>
      <c r="G7790" s="27" t="s">
        <v>34</v>
      </c>
    </row>
    <row r="7791" spans="3:7" x14ac:dyDescent="0.25">
      <c r="C7791" s="26" t="s">
        <v>480</v>
      </c>
      <c r="D7791" s="27">
        <v>2281</v>
      </c>
      <c r="E7791" s="24"/>
      <c r="F7791" s="24"/>
      <c r="G7791" s="27" t="s">
        <v>34</v>
      </c>
    </row>
    <row r="7792" spans="3:7" x14ac:dyDescent="0.25">
      <c r="C7792" s="26" t="s">
        <v>479</v>
      </c>
      <c r="D7792" s="27">
        <v>2468</v>
      </c>
      <c r="E7792" s="24"/>
      <c r="F7792" s="24"/>
      <c r="G7792" s="27" t="s">
        <v>34</v>
      </c>
    </row>
    <row r="7793" spans="3:7" x14ac:dyDescent="0.25">
      <c r="C7793" s="26" t="s">
        <v>478</v>
      </c>
      <c r="D7793" s="27">
        <v>2427</v>
      </c>
      <c r="E7793" s="24"/>
      <c r="F7793" s="24"/>
      <c r="G7793" s="27" t="s">
        <v>34</v>
      </c>
    </row>
    <row r="7794" spans="3:7" x14ac:dyDescent="0.25">
      <c r="C7794" s="26" t="s">
        <v>477</v>
      </c>
      <c r="D7794" s="27">
        <v>3744</v>
      </c>
      <c r="E7794" s="24"/>
      <c r="F7794" s="24"/>
      <c r="G7794" s="27" t="s">
        <v>37</v>
      </c>
    </row>
    <row r="7795" spans="3:7" x14ac:dyDescent="0.25">
      <c r="C7795" s="26" t="s">
        <v>476</v>
      </c>
      <c r="D7795" s="27">
        <v>2793</v>
      </c>
      <c r="E7795" s="24"/>
      <c r="F7795" s="24"/>
      <c r="G7795" s="27" t="s">
        <v>34</v>
      </c>
    </row>
    <row r="7796" spans="3:7" x14ac:dyDescent="0.25">
      <c r="C7796" s="26" t="s">
        <v>475</v>
      </c>
      <c r="D7796" s="27">
        <v>2619</v>
      </c>
      <c r="E7796" s="24"/>
      <c r="F7796" s="24"/>
      <c r="G7796" s="27" t="s">
        <v>34</v>
      </c>
    </row>
    <row r="7797" spans="3:7" x14ac:dyDescent="0.25">
      <c r="C7797" s="26" t="s">
        <v>474</v>
      </c>
      <c r="D7797" s="27">
        <v>2665</v>
      </c>
      <c r="E7797" s="24"/>
      <c r="F7797" s="24"/>
      <c r="G7797" s="27" t="s">
        <v>34</v>
      </c>
    </row>
    <row r="7798" spans="3:7" x14ac:dyDescent="0.25">
      <c r="C7798" s="26" t="s">
        <v>473</v>
      </c>
      <c r="D7798" s="27">
        <v>2628</v>
      </c>
      <c r="E7798" s="24"/>
      <c r="F7798" s="24"/>
      <c r="G7798" s="27" t="s">
        <v>34</v>
      </c>
    </row>
    <row r="7799" spans="3:7" x14ac:dyDescent="0.25">
      <c r="C7799" s="26" t="s">
        <v>472</v>
      </c>
      <c r="D7799" s="27">
        <v>2784</v>
      </c>
      <c r="E7799" s="24"/>
      <c r="F7799" s="24"/>
      <c r="G7799" s="27" t="s">
        <v>34</v>
      </c>
    </row>
    <row r="7800" spans="3:7" x14ac:dyDescent="0.25">
      <c r="C7800" s="26" t="s">
        <v>471</v>
      </c>
      <c r="D7800" s="27">
        <v>2555</v>
      </c>
      <c r="E7800" s="24"/>
      <c r="F7800" s="24"/>
      <c r="G7800" s="27" t="s">
        <v>34</v>
      </c>
    </row>
    <row r="7801" spans="3:7" x14ac:dyDescent="0.25">
      <c r="C7801" s="26" t="s">
        <v>470</v>
      </c>
      <c r="D7801" s="27">
        <v>2607</v>
      </c>
      <c r="E7801" s="24"/>
      <c r="F7801" s="24"/>
      <c r="G7801" s="27" t="s">
        <v>34</v>
      </c>
    </row>
    <row r="7802" spans="3:7" x14ac:dyDescent="0.25">
      <c r="C7802" s="26" t="s">
        <v>469</v>
      </c>
      <c r="D7802" s="27">
        <v>2534</v>
      </c>
      <c r="E7802" s="24"/>
      <c r="F7802" s="24"/>
      <c r="G7802" s="27" t="s">
        <v>34</v>
      </c>
    </row>
    <row r="7803" spans="3:7" x14ac:dyDescent="0.25">
      <c r="C7803" s="26" t="s">
        <v>468</v>
      </c>
      <c r="D7803" s="27">
        <v>2769</v>
      </c>
      <c r="E7803" s="24"/>
      <c r="F7803" s="24"/>
      <c r="G7803" s="27" t="s">
        <v>34</v>
      </c>
    </row>
    <row r="7804" spans="3:7" x14ac:dyDescent="0.25">
      <c r="C7804" s="26" t="s">
        <v>467</v>
      </c>
      <c r="D7804" s="27">
        <v>3030</v>
      </c>
      <c r="E7804" s="24"/>
      <c r="F7804" s="24"/>
      <c r="G7804" s="27" t="s">
        <v>37</v>
      </c>
    </row>
    <row r="7805" spans="3:7" x14ac:dyDescent="0.25">
      <c r="C7805" s="26" t="s">
        <v>466</v>
      </c>
      <c r="D7805" s="27">
        <v>3773</v>
      </c>
      <c r="E7805" s="24"/>
      <c r="F7805" s="24"/>
      <c r="G7805" s="27" t="s">
        <v>37</v>
      </c>
    </row>
    <row r="7806" spans="3:7" x14ac:dyDescent="0.25">
      <c r="C7806" s="26" t="s">
        <v>465</v>
      </c>
      <c r="D7806" s="27">
        <v>3192</v>
      </c>
      <c r="E7806" s="24"/>
      <c r="F7806" s="24"/>
      <c r="G7806" s="27" t="s">
        <v>37</v>
      </c>
    </row>
    <row r="7807" spans="3:7" x14ac:dyDescent="0.25">
      <c r="C7807" s="26" t="s">
        <v>464</v>
      </c>
      <c r="D7807" s="27">
        <v>1888</v>
      </c>
      <c r="E7807" s="24"/>
      <c r="F7807" s="24"/>
      <c r="G7807" s="27" t="s">
        <v>36</v>
      </c>
    </row>
    <row r="7808" spans="3:7" x14ac:dyDescent="0.25">
      <c r="C7808" s="26" t="s">
        <v>463</v>
      </c>
      <c r="D7808" s="27">
        <v>2834</v>
      </c>
      <c r="E7808" s="24"/>
      <c r="F7808" s="24"/>
      <c r="G7808" s="27" t="s">
        <v>34</v>
      </c>
    </row>
    <row r="7809" spans="3:7" x14ac:dyDescent="0.25">
      <c r="C7809" s="26" t="s">
        <v>462</v>
      </c>
      <c r="D7809" s="27">
        <v>2466</v>
      </c>
      <c r="E7809" s="24"/>
      <c r="F7809" s="24"/>
      <c r="G7809" s="27" t="s">
        <v>34</v>
      </c>
    </row>
    <row r="7810" spans="3:7" x14ac:dyDescent="0.25">
      <c r="C7810" s="26" t="s">
        <v>461</v>
      </c>
      <c r="D7810" s="27">
        <v>2389</v>
      </c>
      <c r="E7810" s="24"/>
      <c r="F7810" s="24"/>
      <c r="G7810" s="27" t="s">
        <v>34</v>
      </c>
    </row>
    <row r="7811" spans="3:7" x14ac:dyDescent="0.25">
      <c r="C7811" s="26" t="s">
        <v>460</v>
      </c>
      <c r="D7811" s="27">
        <v>2671</v>
      </c>
      <c r="E7811" s="24"/>
      <c r="F7811" s="24"/>
      <c r="G7811" s="27" t="s">
        <v>34</v>
      </c>
    </row>
    <row r="7812" spans="3:7" x14ac:dyDescent="0.25">
      <c r="C7812" s="26" t="s">
        <v>459</v>
      </c>
      <c r="D7812" s="27">
        <v>2464</v>
      </c>
      <c r="E7812" s="24"/>
      <c r="F7812" s="24"/>
      <c r="G7812" s="27" t="s">
        <v>34</v>
      </c>
    </row>
    <row r="7813" spans="3:7" x14ac:dyDescent="0.25">
      <c r="C7813" s="26" t="s">
        <v>458</v>
      </c>
      <c r="D7813" s="27">
        <v>2220</v>
      </c>
      <c r="E7813" s="24"/>
      <c r="F7813" s="24"/>
      <c r="G7813" s="27" t="s">
        <v>34</v>
      </c>
    </row>
    <row r="7814" spans="3:7" x14ac:dyDescent="0.25">
      <c r="C7814" s="26" t="s">
        <v>457</v>
      </c>
      <c r="D7814" s="27">
        <v>3132</v>
      </c>
      <c r="E7814" s="24"/>
      <c r="F7814" s="24"/>
      <c r="G7814" s="27" t="s">
        <v>37</v>
      </c>
    </row>
    <row r="7815" spans="3:7" x14ac:dyDescent="0.25">
      <c r="C7815" s="26" t="s">
        <v>456</v>
      </c>
      <c r="D7815" s="27">
        <v>2710</v>
      </c>
      <c r="E7815" s="24"/>
      <c r="F7815" s="24"/>
      <c r="G7815" s="27" t="s">
        <v>34</v>
      </c>
    </row>
    <row r="7816" spans="3:7" x14ac:dyDescent="0.25">
      <c r="C7816" s="26" t="s">
        <v>455</v>
      </c>
      <c r="D7816" s="27">
        <v>2664</v>
      </c>
      <c r="E7816" s="24"/>
      <c r="F7816" s="24"/>
      <c r="G7816" s="27" t="s">
        <v>34</v>
      </c>
    </row>
    <row r="7817" spans="3:7" x14ac:dyDescent="0.25">
      <c r="C7817" s="26" t="s">
        <v>454</v>
      </c>
      <c r="D7817" s="27">
        <v>2903</v>
      </c>
      <c r="E7817" s="24"/>
      <c r="F7817" s="24"/>
      <c r="G7817" s="27" t="s">
        <v>34</v>
      </c>
    </row>
    <row r="7818" spans="3:7" x14ac:dyDescent="0.25">
      <c r="C7818" s="26" t="s">
        <v>453</v>
      </c>
      <c r="D7818" s="27">
        <v>1953</v>
      </c>
      <c r="E7818" s="24"/>
      <c r="F7818" s="24"/>
      <c r="G7818" s="27" t="s">
        <v>36</v>
      </c>
    </row>
    <row r="7819" spans="3:7" x14ac:dyDescent="0.25">
      <c r="C7819" s="26" t="s">
        <v>452</v>
      </c>
      <c r="D7819" s="27">
        <v>3117</v>
      </c>
      <c r="E7819" s="24"/>
      <c r="F7819" s="24"/>
      <c r="G7819" s="27" t="s">
        <v>37</v>
      </c>
    </row>
    <row r="7820" spans="3:7" x14ac:dyDescent="0.25">
      <c r="C7820" s="26" t="s">
        <v>451</v>
      </c>
      <c r="D7820" s="27">
        <v>2753</v>
      </c>
      <c r="E7820" s="24"/>
      <c r="F7820" s="24"/>
      <c r="G7820" s="27" t="s">
        <v>34</v>
      </c>
    </row>
    <row r="7821" spans="3:7" x14ac:dyDescent="0.25">
      <c r="C7821" s="26" t="s">
        <v>450</v>
      </c>
      <c r="D7821" s="27">
        <v>3754</v>
      </c>
      <c r="E7821" s="24"/>
      <c r="F7821" s="24"/>
      <c r="G7821" s="27" t="s">
        <v>37</v>
      </c>
    </row>
    <row r="7822" spans="3:7" x14ac:dyDescent="0.25">
      <c r="C7822" s="26" t="s">
        <v>449</v>
      </c>
      <c r="D7822" s="27">
        <v>2991</v>
      </c>
      <c r="E7822" s="24"/>
      <c r="F7822" s="24"/>
      <c r="G7822" s="27" t="s">
        <v>34</v>
      </c>
    </row>
    <row r="7823" spans="3:7" x14ac:dyDescent="0.25">
      <c r="C7823" s="26" t="s">
        <v>448</v>
      </c>
      <c r="D7823" s="27">
        <v>1758</v>
      </c>
      <c r="E7823" s="24"/>
      <c r="F7823" s="24"/>
      <c r="G7823" s="27" t="s">
        <v>36</v>
      </c>
    </row>
    <row r="7824" spans="3:7" x14ac:dyDescent="0.25">
      <c r="C7824" s="26" t="s">
        <v>447</v>
      </c>
      <c r="D7824" s="27">
        <v>2503</v>
      </c>
      <c r="E7824" s="24"/>
      <c r="F7824" s="24"/>
      <c r="G7824" s="27" t="s">
        <v>34</v>
      </c>
    </row>
    <row r="7825" spans="3:7" x14ac:dyDescent="0.25">
      <c r="C7825" s="26" t="s">
        <v>446</v>
      </c>
      <c r="D7825" s="27">
        <v>2009</v>
      </c>
      <c r="E7825" s="24"/>
      <c r="F7825" s="24"/>
      <c r="G7825" s="27" t="s">
        <v>36</v>
      </c>
    </row>
    <row r="7826" spans="3:7" x14ac:dyDescent="0.25">
      <c r="C7826" s="26" t="s">
        <v>445</v>
      </c>
      <c r="D7826" s="27">
        <v>2435</v>
      </c>
      <c r="E7826" s="24"/>
      <c r="F7826" s="24"/>
      <c r="G7826" s="27" t="s">
        <v>34</v>
      </c>
    </row>
    <row r="7827" spans="3:7" x14ac:dyDescent="0.25">
      <c r="C7827" s="26" t="s">
        <v>444</v>
      </c>
      <c r="D7827" s="27">
        <v>2547</v>
      </c>
      <c r="E7827" s="24"/>
      <c r="F7827" s="24"/>
      <c r="G7827" s="27" t="s">
        <v>34</v>
      </c>
    </row>
    <row r="7828" spans="3:7" x14ac:dyDescent="0.25">
      <c r="C7828" s="26" t="s">
        <v>443</v>
      </c>
      <c r="D7828" s="27">
        <v>1260</v>
      </c>
      <c r="E7828" s="24"/>
      <c r="F7828" s="24"/>
      <c r="G7828" s="27" t="s">
        <v>35</v>
      </c>
    </row>
    <row r="7829" spans="3:7" x14ac:dyDescent="0.25">
      <c r="C7829" s="26" t="s">
        <v>442</v>
      </c>
      <c r="D7829" s="27">
        <v>2701</v>
      </c>
      <c r="E7829" s="24"/>
      <c r="F7829" s="24"/>
      <c r="G7829" s="27" t="s">
        <v>34</v>
      </c>
    </row>
    <row r="7830" spans="3:7" x14ac:dyDescent="0.25">
      <c r="C7830" s="26" t="s">
        <v>441</v>
      </c>
      <c r="D7830" s="27">
        <v>2909</v>
      </c>
      <c r="E7830" s="24"/>
      <c r="F7830" s="24"/>
      <c r="G7830" s="27" t="s">
        <v>34</v>
      </c>
    </row>
    <row r="7831" spans="3:7" x14ac:dyDescent="0.25">
      <c r="C7831" s="26" t="s">
        <v>440</v>
      </c>
      <c r="D7831" s="27">
        <v>2642</v>
      </c>
      <c r="E7831" s="24"/>
      <c r="F7831" s="24"/>
      <c r="G7831" s="27" t="s">
        <v>34</v>
      </c>
    </row>
    <row r="7832" spans="3:7" x14ac:dyDescent="0.25">
      <c r="C7832" s="26" t="s">
        <v>439</v>
      </c>
      <c r="D7832" s="27">
        <v>1416</v>
      </c>
      <c r="E7832" s="24"/>
      <c r="F7832" s="24"/>
      <c r="G7832" s="27" t="s">
        <v>36</v>
      </c>
    </row>
    <row r="7833" spans="3:7" x14ac:dyDescent="0.25">
      <c r="C7833" s="26" t="s">
        <v>438</v>
      </c>
      <c r="D7833" s="27">
        <v>2694</v>
      </c>
      <c r="E7833" s="24"/>
      <c r="F7833" s="24"/>
      <c r="G7833" s="27" t="s">
        <v>34</v>
      </c>
    </row>
    <row r="7834" spans="3:7" x14ac:dyDescent="0.25">
      <c r="C7834" s="26" t="s">
        <v>437</v>
      </c>
      <c r="D7834" s="27">
        <v>1586</v>
      </c>
      <c r="E7834" s="24"/>
      <c r="F7834" s="24">
        <v>-5</v>
      </c>
      <c r="G7834" s="27" t="s">
        <v>36</v>
      </c>
    </row>
    <row r="7835" spans="3:7" x14ac:dyDescent="0.25">
      <c r="C7835" s="26" t="s">
        <v>436</v>
      </c>
      <c r="D7835" s="27">
        <v>1069</v>
      </c>
      <c r="E7835" s="24"/>
      <c r="F7835" s="24"/>
      <c r="G7835" s="27" t="s">
        <v>35</v>
      </c>
    </row>
    <row r="7836" spans="3:7" x14ac:dyDescent="0.25">
      <c r="C7836" s="26" t="s">
        <v>435</v>
      </c>
      <c r="D7836" s="27">
        <v>2148</v>
      </c>
      <c r="E7836" s="24"/>
      <c r="F7836" s="24"/>
      <c r="G7836" s="27" t="s">
        <v>34</v>
      </c>
    </row>
    <row r="7837" spans="3:7" x14ac:dyDescent="0.25">
      <c r="C7837" s="26" t="s">
        <v>434</v>
      </c>
      <c r="D7837" s="27">
        <v>1719</v>
      </c>
      <c r="E7837" s="24"/>
      <c r="F7837" s="24"/>
      <c r="G7837" s="27" t="s">
        <v>36</v>
      </c>
    </row>
    <row r="7838" spans="3:7" x14ac:dyDescent="0.25">
      <c r="C7838" s="26" t="s">
        <v>433</v>
      </c>
      <c r="D7838" s="27">
        <v>2137</v>
      </c>
      <c r="E7838" s="24"/>
      <c r="F7838" s="24"/>
      <c r="G7838" s="27" t="s">
        <v>34</v>
      </c>
    </row>
    <row r="7839" spans="3:7" x14ac:dyDescent="0.25">
      <c r="C7839" s="26" t="s">
        <v>432</v>
      </c>
      <c r="D7839" s="27">
        <v>2371</v>
      </c>
      <c r="E7839" s="24"/>
      <c r="F7839" s="24"/>
      <c r="G7839" s="27" t="s">
        <v>34</v>
      </c>
    </row>
    <row r="7840" spans="3:7" x14ac:dyDescent="0.25">
      <c r="C7840" s="26" t="s">
        <v>431</v>
      </c>
      <c r="D7840" s="27">
        <v>3348</v>
      </c>
      <c r="E7840" s="24"/>
      <c r="F7840" s="24"/>
      <c r="G7840" s="27" t="s">
        <v>37</v>
      </c>
    </row>
    <row r="7841" spans="3:7" x14ac:dyDescent="0.25">
      <c r="C7841" s="26" t="s">
        <v>430</v>
      </c>
      <c r="D7841" s="27">
        <v>1974</v>
      </c>
      <c r="E7841" s="24"/>
      <c r="F7841" s="24"/>
      <c r="G7841" s="27" t="s">
        <v>36</v>
      </c>
    </row>
    <row r="7842" spans="3:7" x14ac:dyDescent="0.25">
      <c r="C7842" s="26" t="s">
        <v>429</v>
      </c>
      <c r="D7842" s="27">
        <v>1174</v>
      </c>
      <c r="E7842" s="24"/>
      <c r="F7842" s="24"/>
      <c r="G7842" s="27" t="s">
        <v>35</v>
      </c>
    </row>
    <row r="7843" spans="3:7" x14ac:dyDescent="0.25">
      <c r="C7843" s="26" t="s">
        <v>428</v>
      </c>
      <c r="D7843" s="27">
        <v>2418</v>
      </c>
      <c r="E7843" s="24"/>
      <c r="F7843" s="24"/>
      <c r="G7843" s="27" t="s">
        <v>34</v>
      </c>
    </row>
    <row r="7844" spans="3:7" x14ac:dyDescent="0.25">
      <c r="C7844" s="26" t="s">
        <v>427</v>
      </c>
      <c r="D7844" s="27">
        <v>2891</v>
      </c>
      <c r="E7844" s="24"/>
      <c r="F7844" s="24"/>
      <c r="G7844" s="27" t="s">
        <v>34</v>
      </c>
    </row>
    <row r="7845" spans="3:7" x14ac:dyDescent="0.25">
      <c r="C7845" s="26" t="s">
        <v>426</v>
      </c>
      <c r="D7845" s="27">
        <v>1927</v>
      </c>
      <c r="E7845" s="24"/>
      <c r="F7845" s="24"/>
      <c r="G7845" s="27" t="s">
        <v>36</v>
      </c>
    </row>
    <row r="7846" spans="3:7" x14ac:dyDescent="0.25">
      <c r="C7846" s="26" t="s">
        <v>425</v>
      </c>
      <c r="D7846" s="27">
        <v>2478</v>
      </c>
      <c r="E7846" s="24"/>
      <c r="F7846" s="24"/>
      <c r="G7846" s="27" t="s">
        <v>34</v>
      </c>
    </row>
    <row r="7847" spans="3:7" x14ac:dyDescent="0.25">
      <c r="C7847" s="26" t="s">
        <v>424</v>
      </c>
      <c r="D7847" s="27">
        <v>1858</v>
      </c>
      <c r="E7847" s="24"/>
      <c r="F7847" s="24"/>
      <c r="G7847" s="27" t="s">
        <v>36</v>
      </c>
    </row>
    <row r="7848" spans="3:7" x14ac:dyDescent="0.25">
      <c r="C7848" s="26" t="s">
        <v>423</v>
      </c>
      <c r="D7848" s="27">
        <v>1891</v>
      </c>
      <c r="E7848" s="24"/>
      <c r="F7848" s="24"/>
      <c r="G7848" s="27" t="s">
        <v>36</v>
      </c>
    </row>
    <row r="7849" spans="3:7" x14ac:dyDescent="0.25">
      <c r="C7849" s="26" t="s">
        <v>422</v>
      </c>
      <c r="D7849" s="27">
        <v>863</v>
      </c>
      <c r="E7849" s="24"/>
      <c r="F7849" s="24"/>
      <c r="G7849" s="27" t="s">
        <v>38</v>
      </c>
    </row>
    <row r="7850" spans="3:7" x14ac:dyDescent="0.25">
      <c r="C7850" s="26" t="s">
        <v>421</v>
      </c>
      <c r="D7850" s="27">
        <v>2514</v>
      </c>
      <c r="E7850" s="24"/>
      <c r="F7850" s="24"/>
      <c r="G7850" s="27" t="s">
        <v>34</v>
      </c>
    </row>
    <row r="7851" spans="3:7" x14ac:dyDescent="0.25">
      <c r="C7851" s="26" t="s">
        <v>420</v>
      </c>
      <c r="D7851" s="27">
        <v>2470</v>
      </c>
      <c r="E7851" s="24"/>
      <c r="F7851" s="24"/>
      <c r="G7851" s="27" t="s">
        <v>34</v>
      </c>
    </row>
    <row r="7852" spans="3:7" x14ac:dyDescent="0.25">
      <c r="C7852" s="26" t="s">
        <v>419</v>
      </c>
      <c r="D7852" s="27">
        <v>2922</v>
      </c>
      <c r="E7852" s="24"/>
      <c r="F7852" s="24"/>
      <c r="G7852" s="27" t="s">
        <v>34</v>
      </c>
    </row>
    <row r="7853" spans="3:7" x14ac:dyDescent="0.25">
      <c r="C7853" s="26" t="s">
        <v>418</v>
      </c>
      <c r="D7853" s="27">
        <v>1239</v>
      </c>
      <c r="E7853" s="24"/>
      <c r="F7853" s="24"/>
      <c r="G7853" s="27" t="s">
        <v>35</v>
      </c>
    </row>
    <row r="7854" spans="3:7" x14ac:dyDescent="0.25">
      <c r="C7854" s="26" t="s">
        <v>417</v>
      </c>
      <c r="D7854" s="27">
        <v>1645</v>
      </c>
      <c r="E7854" s="24"/>
      <c r="F7854" s="24"/>
      <c r="G7854" s="27" t="s">
        <v>36</v>
      </c>
    </row>
    <row r="7855" spans="3:7" x14ac:dyDescent="0.25">
      <c r="C7855" s="26" t="s">
        <v>416</v>
      </c>
      <c r="D7855" s="27">
        <v>1087</v>
      </c>
      <c r="E7855" s="24"/>
      <c r="F7855" s="24"/>
      <c r="G7855" s="27" t="s">
        <v>35</v>
      </c>
    </row>
    <row r="7856" spans="3:7" x14ac:dyDescent="0.25">
      <c r="C7856" s="26" t="s">
        <v>415</v>
      </c>
      <c r="D7856" s="27">
        <v>3061</v>
      </c>
      <c r="E7856" s="24"/>
      <c r="F7856" s="24"/>
      <c r="G7856" s="27" t="s">
        <v>37</v>
      </c>
    </row>
    <row r="7857" spans="3:7" x14ac:dyDescent="0.25">
      <c r="C7857" s="26" t="s">
        <v>414</v>
      </c>
      <c r="D7857" s="27">
        <v>2623</v>
      </c>
      <c r="E7857" s="24"/>
      <c r="F7857" s="24"/>
      <c r="G7857" s="27" t="s">
        <v>34</v>
      </c>
    </row>
    <row r="7858" spans="3:7" x14ac:dyDescent="0.25">
      <c r="C7858" s="26" t="s">
        <v>413</v>
      </c>
      <c r="D7858" s="27">
        <v>2585</v>
      </c>
      <c r="E7858" s="24"/>
      <c r="F7858" s="24"/>
      <c r="G7858" s="27" t="s">
        <v>34</v>
      </c>
    </row>
    <row r="7859" spans="3:7" x14ac:dyDescent="0.25">
      <c r="C7859" s="26" t="s">
        <v>412</v>
      </c>
      <c r="D7859" s="27">
        <v>2327</v>
      </c>
      <c r="E7859" s="24"/>
      <c r="F7859" s="24"/>
      <c r="G7859" s="27" t="s">
        <v>34</v>
      </c>
    </row>
    <row r="7860" spans="3:7" x14ac:dyDescent="0.25">
      <c r="C7860" s="26" t="s">
        <v>411</v>
      </c>
      <c r="D7860" s="27">
        <v>2476</v>
      </c>
      <c r="E7860" s="24"/>
      <c r="F7860" s="24"/>
      <c r="G7860" s="27" t="s">
        <v>34</v>
      </c>
    </row>
    <row r="7861" spans="3:7" x14ac:dyDescent="0.25">
      <c r="C7861" s="26" t="s">
        <v>410</v>
      </c>
      <c r="D7861" s="27">
        <v>2544</v>
      </c>
      <c r="E7861" s="24"/>
      <c r="F7861" s="24"/>
      <c r="G7861" s="27" t="s">
        <v>34</v>
      </c>
    </row>
    <row r="7862" spans="3:7" x14ac:dyDescent="0.25">
      <c r="C7862" s="26" t="s">
        <v>409</v>
      </c>
      <c r="D7862" s="27">
        <v>2102</v>
      </c>
      <c r="E7862" s="24"/>
      <c r="F7862" s="24"/>
      <c r="G7862" s="27" t="s">
        <v>34</v>
      </c>
    </row>
    <row r="7863" spans="3:7" x14ac:dyDescent="0.25">
      <c r="C7863" s="26" t="s">
        <v>408</v>
      </c>
      <c r="D7863" s="27">
        <v>2683</v>
      </c>
      <c r="E7863" s="24"/>
      <c r="F7863" s="24"/>
      <c r="G7863" s="27" t="s">
        <v>34</v>
      </c>
    </row>
    <row r="7864" spans="3:7" x14ac:dyDescent="0.25">
      <c r="C7864" s="26" t="s">
        <v>407</v>
      </c>
      <c r="D7864" s="27">
        <v>2712</v>
      </c>
      <c r="E7864" s="24"/>
      <c r="F7864" s="24"/>
      <c r="G7864" s="27" t="s">
        <v>34</v>
      </c>
    </row>
    <row r="7865" spans="3:7" x14ac:dyDescent="0.25">
      <c r="C7865" s="26" t="s">
        <v>406</v>
      </c>
      <c r="D7865" s="27">
        <v>2421</v>
      </c>
      <c r="E7865" s="24"/>
      <c r="F7865" s="24"/>
      <c r="G7865" s="27" t="s">
        <v>34</v>
      </c>
    </row>
    <row r="7866" spans="3:7" x14ac:dyDescent="0.25">
      <c r="C7866" s="26" t="s">
        <v>405</v>
      </c>
      <c r="D7866" s="27">
        <v>2710</v>
      </c>
      <c r="E7866" s="24"/>
      <c r="F7866" s="24"/>
      <c r="G7866" s="27" t="s">
        <v>34</v>
      </c>
    </row>
    <row r="7867" spans="3:7" x14ac:dyDescent="0.25">
      <c r="C7867" s="26" t="s">
        <v>404</v>
      </c>
      <c r="D7867" s="27">
        <v>2529</v>
      </c>
      <c r="E7867" s="24"/>
      <c r="F7867" s="24"/>
      <c r="G7867" s="27" t="s">
        <v>34</v>
      </c>
    </row>
    <row r="7868" spans="3:7" x14ac:dyDescent="0.25">
      <c r="C7868" s="26" t="s">
        <v>403</v>
      </c>
      <c r="D7868" s="27">
        <v>2741</v>
      </c>
      <c r="E7868" s="24"/>
      <c r="F7868" s="24"/>
      <c r="G7868" s="27" t="s">
        <v>34</v>
      </c>
    </row>
    <row r="7869" spans="3:7" x14ac:dyDescent="0.25">
      <c r="C7869" s="26" t="s">
        <v>402</v>
      </c>
      <c r="D7869" s="27">
        <v>2076</v>
      </c>
      <c r="E7869" s="24"/>
      <c r="F7869" s="24"/>
      <c r="G7869" s="27" t="s">
        <v>36</v>
      </c>
    </row>
    <row r="7870" spans="3:7" x14ac:dyDescent="0.25">
      <c r="C7870" s="26" t="s">
        <v>401</v>
      </c>
      <c r="D7870" s="27">
        <v>2557</v>
      </c>
      <c r="E7870" s="24"/>
      <c r="F7870" s="24"/>
      <c r="G7870" s="27" t="s">
        <v>34</v>
      </c>
    </row>
    <row r="7871" spans="3:7" x14ac:dyDescent="0.25">
      <c r="C7871" s="26" t="s">
        <v>400</v>
      </c>
      <c r="D7871" s="27">
        <v>2322</v>
      </c>
      <c r="E7871" s="24"/>
      <c r="F7871" s="24"/>
      <c r="G7871" s="27" t="s">
        <v>34</v>
      </c>
    </row>
    <row r="7872" spans="3:7" x14ac:dyDescent="0.25">
      <c r="C7872" s="26" t="s">
        <v>399</v>
      </c>
      <c r="D7872" s="27">
        <v>3926</v>
      </c>
      <c r="E7872" s="24"/>
      <c r="F7872" s="24"/>
      <c r="G7872" s="27" t="s">
        <v>37</v>
      </c>
    </row>
    <row r="7873" spans="3:7" x14ac:dyDescent="0.25">
      <c r="C7873" s="26" t="s">
        <v>398</v>
      </c>
      <c r="D7873" s="27">
        <v>2660</v>
      </c>
      <c r="E7873" s="24"/>
      <c r="F7873" s="24"/>
      <c r="G7873" s="27" t="s">
        <v>34</v>
      </c>
    </row>
    <row r="7874" spans="3:7" x14ac:dyDescent="0.25">
      <c r="C7874" s="26" t="s">
        <v>397</v>
      </c>
      <c r="D7874" s="27">
        <v>3096</v>
      </c>
      <c r="E7874" s="24"/>
      <c r="F7874" s="24"/>
      <c r="G7874" s="27" t="s">
        <v>37</v>
      </c>
    </row>
    <row r="7875" spans="3:7" x14ac:dyDescent="0.25">
      <c r="C7875" s="26" t="s">
        <v>396</v>
      </c>
      <c r="D7875" s="27">
        <v>2888</v>
      </c>
      <c r="E7875" s="24"/>
      <c r="F7875" s="24"/>
      <c r="G7875" s="27" t="s">
        <v>34</v>
      </c>
    </row>
    <row r="7876" spans="3:7" x14ac:dyDescent="0.25">
      <c r="C7876" s="26" t="s">
        <v>395</v>
      </c>
      <c r="D7876" s="27">
        <v>4086</v>
      </c>
      <c r="E7876" s="24"/>
      <c r="F7876" s="24"/>
      <c r="G7876" s="27" t="s">
        <v>37</v>
      </c>
    </row>
    <row r="7877" spans="3:7" x14ac:dyDescent="0.25">
      <c r="C7877" s="26" t="s">
        <v>394</v>
      </c>
      <c r="D7877" s="27">
        <v>4789</v>
      </c>
      <c r="E7877" s="24"/>
      <c r="F7877" s="24"/>
      <c r="G7877" s="27" t="s">
        <v>37</v>
      </c>
    </row>
    <row r="7878" spans="3:7" x14ac:dyDescent="0.25">
      <c r="C7878" s="26" t="s">
        <v>393</v>
      </c>
      <c r="D7878" s="27">
        <v>3345</v>
      </c>
      <c r="E7878" s="24"/>
      <c r="F7878" s="24"/>
      <c r="G7878" s="27" t="s">
        <v>37</v>
      </c>
    </row>
    <row r="7879" spans="3:7" x14ac:dyDescent="0.25">
      <c r="C7879" s="26" t="s">
        <v>392</v>
      </c>
      <c r="D7879" s="27">
        <v>2383</v>
      </c>
      <c r="E7879" s="24"/>
      <c r="F7879" s="24"/>
      <c r="G7879" s="27" t="s">
        <v>34</v>
      </c>
    </row>
    <row r="7880" spans="3:7" x14ac:dyDescent="0.25">
      <c r="C7880" s="26" t="s">
        <v>391</v>
      </c>
      <c r="D7880" s="27">
        <v>2944</v>
      </c>
      <c r="E7880" s="24"/>
      <c r="F7880" s="24"/>
      <c r="G7880" s="27" t="s">
        <v>34</v>
      </c>
    </row>
    <row r="7881" spans="3:7" x14ac:dyDescent="0.25">
      <c r="C7881" s="26" t="s">
        <v>390</v>
      </c>
      <c r="D7881" s="27">
        <v>3522</v>
      </c>
      <c r="E7881" s="24"/>
      <c r="F7881" s="24"/>
      <c r="G7881" s="27" t="s">
        <v>37</v>
      </c>
    </row>
    <row r="7882" spans="3:7" x14ac:dyDescent="0.25">
      <c r="C7882" s="26" t="s">
        <v>389</v>
      </c>
      <c r="D7882" s="27">
        <v>2668</v>
      </c>
      <c r="E7882" s="24"/>
      <c r="F7882" s="24"/>
      <c r="G7882" s="27" t="s">
        <v>34</v>
      </c>
    </row>
    <row r="7883" spans="3:7" x14ac:dyDescent="0.25">
      <c r="C7883" s="26" t="s">
        <v>388</v>
      </c>
      <c r="D7883" s="27">
        <v>2643</v>
      </c>
      <c r="E7883" s="24"/>
      <c r="F7883" s="24"/>
      <c r="G7883" s="27" t="s">
        <v>34</v>
      </c>
    </row>
    <row r="7884" spans="3:7" x14ac:dyDescent="0.25">
      <c r="C7884" s="26" t="s">
        <v>387</v>
      </c>
      <c r="D7884" s="27">
        <v>2467</v>
      </c>
      <c r="E7884" s="24"/>
      <c r="F7884" s="24"/>
      <c r="G7884" s="27" t="s">
        <v>34</v>
      </c>
    </row>
    <row r="7885" spans="3:7" x14ac:dyDescent="0.25">
      <c r="C7885" s="26" t="s">
        <v>386</v>
      </c>
      <c r="D7885" s="27">
        <v>2423</v>
      </c>
      <c r="E7885" s="24"/>
      <c r="F7885" s="24"/>
      <c r="G7885" s="27" t="s">
        <v>34</v>
      </c>
    </row>
    <row r="7886" spans="3:7" x14ac:dyDescent="0.25">
      <c r="C7886" s="26" t="s">
        <v>385</v>
      </c>
      <c r="D7886" s="27">
        <v>2522</v>
      </c>
      <c r="E7886" s="24"/>
      <c r="F7886" s="24"/>
      <c r="G7886" s="27" t="s">
        <v>34</v>
      </c>
    </row>
    <row r="7887" spans="3:7" x14ac:dyDescent="0.25">
      <c r="C7887" s="26" t="s">
        <v>384</v>
      </c>
      <c r="D7887" s="27">
        <v>2946</v>
      </c>
      <c r="E7887" s="24"/>
      <c r="F7887" s="24"/>
      <c r="G7887" s="27" t="s">
        <v>34</v>
      </c>
    </row>
    <row r="7888" spans="3:7" x14ac:dyDescent="0.25">
      <c r="C7888" s="26" t="s">
        <v>383</v>
      </c>
      <c r="D7888" s="27">
        <v>2320</v>
      </c>
      <c r="E7888" s="24"/>
      <c r="F7888" s="24"/>
      <c r="G7888" s="27" t="s">
        <v>34</v>
      </c>
    </row>
    <row r="7889" spans="3:7" x14ac:dyDescent="0.25">
      <c r="C7889" s="26" t="s">
        <v>382</v>
      </c>
      <c r="D7889" s="27">
        <v>2924</v>
      </c>
      <c r="E7889" s="24"/>
      <c r="F7889" s="24"/>
      <c r="G7889" s="27" t="s">
        <v>34</v>
      </c>
    </row>
    <row r="7890" spans="3:7" x14ac:dyDescent="0.25">
      <c r="C7890" s="26" t="s">
        <v>381</v>
      </c>
      <c r="D7890" s="27">
        <v>2619</v>
      </c>
      <c r="E7890" s="24"/>
      <c r="F7890" s="24"/>
      <c r="G7890" s="27" t="s">
        <v>34</v>
      </c>
    </row>
    <row r="7891" spans="3:7" x14ac:dyDescent="0.25">
      <c r="C7891" s="26" t="s">
        <v>380</v>
      </c>
      <c r="D7891" s="27">
        <v>2554</v>
      </c>
      <c r="E7891" s="24"/>
      <c r="F7891" s="24"/>
      <c r="G7891" s="27" t="s">
        <v>34</v>
      </c>
    </row>
    <row r="7892" spans="3:7" x14ac:dyDescent="0.25">
      <c r="C7892" s="26" t="s">
        <v>379</v>
      </c>
      <c r="D7892" s="27">
        <v>1466</v>
      </c>
      <c r="E7892" s="24"/>
      <c r="F7892" s="24"/>
      <c r="G7892" s="27" t="s">
        <v>36</v>
      </c>
    </row>
    <row r="7893" spans="3:7" x14ac:dyDescent="0.25">
      <c r="C7893" s="26" t="s">
        <v>378</v>
      </c>
      <c r="D7893" s="27">
        <v>2348</v>
      </c>
      <c r="E7893" s="24"/>
      <c r="F7893" s="24"/>
      <c r="G7893" s="27" t="s">
        <v>34</v>
      </c>
    </row>
    <row r="7894" spans="3:7" x14ac:dyDescent="0.25">
      <c r="C7894" s="26" t="s">
        <v>377</v>
      </c>
      <c r="D7894" s="27">
        <v>2792</v>
      </c>
      <c r="E7894" s="24"/>
      <c r="F7894" s="24"/>
      <c r="G7894" s="27" t="s">
        <v>34</v>
      </c>
    </row>
    <row r="7895" spans="3:7" x14ac:dyDescent="0.25">
      <c r="C7895" s="26" t="s">
        <v>376</v>
      </c>
      <c r="D7895" s="27">
        <v>2617</v>
      </c>
      <c r="E7895" s="24"/>
      <c r="F7895" s="24"/>
      <c r="G7895" s="27" t="s">
        <v>34</v>
      </c>
    </row>
    <row r="7896" spans="3:7" x14ac:dyDescent="0.25">
      <c r="C7896" s="26" t="s">
        <v>375</v>
      </c>
      <c r="D7896" s="27">
        <v>2476</v>
      </c>
      <c r="E7896" s="24"/>
      <c r="F7896" s="24"/>
      <c r="G7896" s="27" t="s">
        <v>34</v>
      </c>
    </row>
    <row r="7897" spans="3:7" x14ac:dyDescent="0.25">
      <c r="C7897" s="26" t="s">
        <v>374</v>
      </c>
      <c r="D7897" s="27">
        <v>2496</v>
      </c>
      <c r="E7897" s="24"/>
      <c r="F7897" s="24"/>
      <c r="G7897" s="27" t="s">
        <v>34</v>
      </c>
    </row>
    <row r="7898" spans="3:7" x14ac:dyDescent="0.25">
      <c r="C7898" s="26" t="s">
        <v>373</v>
      </c>
      <c r="D7898" s="27">
        <v>2541</v>
      </c>
      <c r="E7898" s="24"/>
      <c r="F7898" s="24"/>
      <c r="G7898" s="27" t="s">
        <v>34</v>
      </c>
    </row>
    <row r="7899" spans="3:7" x14ac:dyDescent="0.25">
      <c r="C7899" s="26" t="s">
        <v>372</v>
      </c>
      <c r="D7899" s="27">
        <v>2431</v>
      </c>
      <c r="E7899" s="24"/>
      <c r="F7899" s="24"/>
      <c r="G7899" s="27" t="s">
        <v>34</v>
      </c>
    </row>
    <row r="7900" spans="3:7" x14ac:dyDescent="0.25">
      <c r="C7900" s="26" t="s">
        <v>371</v>
      </c>
      <c r="D7900" s="27">
        <v>1097</v>
      </c>
      <c r="E7900" s="24"/>
      <c r="F7900" s="24"/>
      <c r="G7900" s="27" t="s">
        <v>35</v>
      </c>
    </row>
    <row r="7901" spans="3:7" x14ac:dyDescent="0.25">
      <c r="C7901" s="26" t="s">
        <v>370</v>
      </c>
      <c r="D7901" s="27">
        <v>3065</v>
      </c>
      <c r="E7901" s="24"/>
      <c r="F7901" s="24"/>
      <c r="G7901" s="27" t="s">
        <v>37</v>
      </c>
    </row>
    <row r="7902" spans="3:7" x14ac:dyDescent="0.25">
      <c r="C7902" s="26" t="s">
        <v>369</v>
      </c>
      <c r="D7902" s="27">
        <v>2460</v>
      </c>
      <c r="E7902" s="24"/>
      <c r="F7902" s="24"/>
      <c r="G7902" s="27" t="s">
        <v>34</v>
      </c>
    </row>
    <row r="7903" spans="3:7" x14ac:dyDescent="0.25">
      <c r="C7903" s="26" t="s">
        <v>368</v>
      </c>
      <c r="D7903" s="27">
        <v>2646</v>
      </c>
      <c r="E7903" s="24"/>
      <c r="F7903" s="24"/>
      <c r="G7903" s="27" t="s">
        <v>34</v>
      </c>
    </row>
    <row r="7904" spans="3:7" x14ac:dyDescent="0.25">
      <c r="C7904" s="26" t="s">
        <v>367</v>
      </c>
      <c r="D7904" s="27">
        <v>2839</v>
      </c>
      <c r="E7904" s="24"/>
      <c r="F7904" s="24"/>
      <c r="G7904" s="27" t="s">
        <v>34</v>
      </c>
    </row>
    <row r="7905" spans="3:7" x14ac:dyDescent="0.25">
      <c r="C7905" s="26" t="s">
        <v>366</v>
      </c>
      <c r="D7905" s="27">
        <v>2436</v>
      </c>
      <c r="E7905" s="24"/>
      <c r="F7905" s="24"/>
      <c r="G7905" s="27" t="s">
        <v>34</v>
      </c>
    </row>
    <row r="7906" spans="3:7" x14ac:dyDescent="0.25">
      <c r="C7906" s="26" t="s">
        <v>365</v>
      </c>
      <c r="D7906" s="27">
        <v>1992</v>
      </c>
      <c r="E7906" s="24"/>
      <c r="F7906" s="24"/>
      <c r="G7906" s="27" t="s">
        <v>36</v>
      </c>
    </row>
    <row r="7907" spans="3:7" x14ac:dyDescent="0.25">
      <c r="C7907" s="26" t="s">
        <v>364</v>
      </c>
      <c r="D7907" s="27">
        <v>2627</v>
      </c>
      <c r="E7907" s="24"/>
      <c r="F7907" s="24"/>
      <c r="G7907" s="27" t="s">
        <v>34</v>
      </c>
    </row>
    <row r="7908" spans="3:7" x14ac:dyDescent="0.25">
      <c r="C7908" s="26" t="s">
        <v>363</v>
      </c>
      <c r="D7908" s="27">
        <v>2675</v>
      </c>
      <c r="E7908" s="24"/>
      <c r="F7908" s="24"/>
      <c r="G7908" s="27" t="s">
        <v>34</v>
      </c>
    </row>
    <row r="7909" spans="3:7" x14ac:dyDescent="0.25">
      <c r="C7909" s="26" t="s">
        <v>362</v>
      </c>
      <c r="D7909" s="27">
        <v>2107</v>
      </c>
      <c r="E7909" s="24"/>
      <c r="F7909" s="24"/>
      <c r="G7909" s="27" t="s">
        <v>34</v>
      </c>
    </row>
    <row r="7910" spans="3:7" x14ac:dyDescent="0.25">
      <c r="C7910" s="26" t="s">
        <v>361</v>
      </c>
      <c r="D7910" s="27">
        <v>1082</v>
      </c>
      <c r="E7910" s="24"/>
      <c r="F7910" s="24"/>
      <c r="G7910" s="27" t="s">
        <v>35</v>
      </c>
    </row>
    <row r="7911" spans="3:7" x14ac:dyDescent="0.25">
      <c r="C7911" s="26" t="s">
        <v>360</v>
      </c>
      <c r="D7911" s="27">
        <v>3153</v>
      </c>
      <c r="E7911" s="24"/>
      <c r="F7911" s="24"/>
      <c r="G7911" s="27" t="s">
        <v>37</v>
      </c>
    </row>
    <row r="7912" spans="3:7" x14ac:dyDescent="0.25">
      <c r="C7912" s="26" t="s">
        <v>359</v>
      </c>
      <c r="D7912" s="27">
        <v>2371</v>
      </c>
      <c r="E7912" s="24"/>
      <c r="F7912" s="24"/>
      <c r="G7912" s="27" t="s">
        <v>34</v>
      </c>
    </row>
    <row r="7913" spans="3:7" x14ac:dyDescent="0.25">
      <c r="C7913" s="26" t="s">
        <v>358</v>
      </c>
      <c r="D7913" s="27">
        <v>3339</v>
      </c>
      <c r="E7913" s="24"/>
      <c r="F7913" s="24"/>
      <c r="G7913" s="27" t="s">
        <v>37</v>
      </c>
    </row>
    <row r="7914" spans="3:7" x14ac:dyDescent="0.25">
      <c r="C7914" s="26" t="s">
        <v>357</v>
      </c>
      <c r="D7914" s="27">
        <v>775</v>
      </c>
      <c r="E7914" s="24"/>
      <c r="F7914" s="24"/>
      <c r="G7914" s="27" t="s">
        <v>38</v>
      </c>
    </row>
    <row r="7915" spans="3:7" x14ac:dyDescent="0.25">
      <c r="C7915" s="26" t="s">
        <v>356</v>
      </c>
      <c r="D7915" s="27">
        <v>1905</v>
      </c>
      <c r="E7915" s="24"/>
      <c r="F7915" s="24"/>
      <c r="G7915" s="27" t="s">
        <v>36</v>
      </c>
    </row>
    <row r="7916" spans="3:7" x14ac:dyDescent="0.25">
      <c r="C7916" s="26" t="s">
        <v>355</v>
      </c>
      <c r="D7916" s="27">
        <v>983</v>
      </c>
      <c r="E7916" s="24"/>
      <c r="F7916" s="24"/>
      <c r="G7916" s="27" t="s">
        <v>35</v>
      </c>
    </row>
    <row r="7917" spans="3:7" x14ac:dyDescent="0.25">
      <c r="C7917" s="26" t="s">
        <v>354</v>
      </c>
      <c r="D7917" s="27">
        <v>2723</v>
      </c>
      <c r="E7917" s="24"/>
      <c r="F7917" s="24"/>
      <c r="G7917" s="27" t="s">
        <v>34</v>
      </c>
    </row>
    <row r="7918" spans="3:7" x14ac:dyDescent="0.25">
      <c r="C7918" s="26" t="s">
        <v>353</v>
      </c>
      <c r="D7918" s="27">
        <v>1726</v>
      </c>
      <c r="E7918" s="24"/>
      <c r="F7918" s="24"/>
      <c r="G7918" s="27" t="s">
        <v>36</v>
      </c>
    </row>
    <row r="7919" spans="3:7" x14ac:dyDescent="0.25">
      <c r="C7919" s="26" t="s">
        <v>352</v>
      </c>
      <c r="D7919" s="27">
        <v>2810</v>
      </c>
      <c r="E7919" s="24"/>
      <c r="F7919" s="24"/>
      <c r="G7919" s="27" t="s">
        <v>34</v>
      </c>
    </row>
    <row r="7920" spans="3:7" x14ac:dyDescent="0.25">
      <c r="C7920" s="26" t="s">
        <v>351</v>
      </c>
      <c r="D7920" s="27">
        <v>1676</v>
      </c>
      <c r="E7920" s="24"/>
      <c r="F7920" s="24"/>
      <c r="G7920" s="27" t="s">
        <v>36</v>
      </c>
    </row>
    <row r="7921" spans="3:7" x14ac:dyDescent="0.25">
      <c r="C7921" s="26" t="s">
        <v>350</v>
      </c>
      <c r="D7921" s="27">
        <v>2309</v>
      </c>
      <c r="E7921" s="24"/>
      <c r="F7921" s="24"/>
      <c r="G7921" s="27" t="s">
        <v>34</v>
      </c>
    </row>
    <row r="7922" spans="3:7" x14ac:dyDescent="0.25">
      <c r="C7922" s="26" t="s">
        <v>349</v>
      </c>
      <c r="D7922" s="27">
        <v>1296</v>
      </c>
      <c r="E7922" s="24"/>
      <c r="F7922" s="24"/>
      <c r="G7922" s="27" t="s">
        <v>35</v>
      </c>
    </row>
    <row r="7923" spans="3:7" x14ac:dyDescent="0.25">
      <c r="C7923" s="26" t="s">
        <v>348</v>
      </c>
      <c r="D7923" s="27">
        <v>3109</v>
      </c>
      <c r="E7923" s="24"/>
      <c r="F7923" s="24"/>
      <c r="G7923" s="27" t="s">
        <v>37</v>
      </c>
    </row>
    <row r="7924" spans="3:7" x14ac:dyDescent="0.25">
      <c r="C7924" s="26" t="s">
        <v>347</v>
      </c>
      <c r="D7924" s="27">
        <v>1517</v>
      </c>
      <c r="E7924" s="24"/>
      <c r="F7924" s="24"/>
      <c r="G7924" s="27" t="s">
        <v>36</v>
      </c>
    </row>
    <row r="7925" spans="3:7" x14ac:dyDescent="0.25">
      <c r="C7925" s="26" t="s">
        <v>346</v>
      </c>
      <c r="D7925" s="27">
        <v>1238</v>
      </c>
      <c r="E7925" s="24"/>
      <c r="F7925" s="24"/>
      <c r="G7925" s="27" t="s">
        <v>35</v>
      </c>
    </row>
    <row r="7926" spans="3:7" x14ac:dyDescent="0.25">
      <c r="C7926" s="26" t="s">
        <v>345</v>
      </c>
      <c r="D7926" s="27">
        <v>2252</v>
      </c>
      <c r="E7926" s="24"/>
      <c r="F7926" s="24"/>
      <c r="G7926" s="27" t="s">
        <v>34</v>
      </c>
    </row>
    <row r="7927" spans="3:7" x14ac:dyDescent="0.25">
      <c r="C7927" s="26" t="s">
        <v>344</v>
      </c>
      <c r="D7927" s="27">
        <v>4161</v>
      </c>
      <c r="E7927" s="24"/>
      <c r="F7927" s="24"/>
      <c r="G7927" s="27" t="s">
        <v>37</v>
      </c>
    </row>
    <row r="7928" spans="3:7" x14ac:dyDescent="0.25">
      <c r="C7928" s="26" t="s">
        <v>343</v>
      </c>
      <c r="D7928" s="27">
        <v>766</v>
      </c>
      <c r="E7928" s="24"/>
      <c r="F7928" s="24"/>
      <c r="G7928" s="27" t="s">
        <v>38</v>
      </c>
    </row>
    <row r="7929" spans="3:7" x14ac:dyDescent="0.25">
      <c r="C7929" s="26" t="s">
        <v>342</v>
      </c>
      <c r="D7929" s="27">
        <v>2320</v>
      </c>
      <c r="E7929" s="24"/>
      <c r="F7929" s="24"/>
      <c r="G7929" s="27" t="s">
        <v>34</v>
      </c>
    </row>
    <row r="7930" spans="3:7" x14ac:dyDescent="0.25">
      <c r="C7930" s="26" t="s">
        <v>341</v>
      </c>
      <c r="D7930" s="27">
        <v>1335</v>
      </c>
      <c r="E7930" s="24"/>
      <c r="F7930" s="24"/>
      <c r="G7930" s="27" t="s">
        <v>35</v>
      </c>
    </row>
    <row r="7931" spans="3:7" x14ac:dyDescent="0.25">
      <c r="C7931" s="26" t="s">
        <v>340</v>
      </c>
      <c r="D7931" s="27">
        <v>2827</v>
      </c>
      <c r="E7931" s="24"/>
      <c r="F7931" s="24"/>
      <c r="G7931" s="27" t="s">
        <v>34</v>
      </c>
    </row>
    <row r="7932" spans="3:7" x14ac:dyDescent="0.25">
      <c r="C7932" s="26" t="s">
        <v>339</v>
      </c>
      <c r="D7932" s="27">
        <v>2466</v>
      </c>
      <c r="E7932" s="24"/>
      <c r="F7932" s="24"/>
      <c r="G7932" s="27" t="s">
        <v>34</v>
      </c>
    </row>
    <row r="7933" spans="3:7" x14ac:dyDescent="0.25">
      <c r="C7933" s="26" t="s">
        <v>338</v>
      </c>
      <c r="D7933" s="27">
        <v>2523</v>
      </c>
      <c r="E7933" s="24"/>
      <c r="F7933" s="24"/>
      <c r="G7933" s="27" t="s">
        <v>34</v>
      </c>
    </row>
    <row r="7934" spans="3:7" x14ac:dyDescent="0.25">
      <c r="C7934" s="26" t="s">
        <v>337</v>
      </c>
      <c r="D7934" s="27">
        <v>2955</v>
      </c>
      <c r="E7934" s="24"/>
      <c r="F7934" s="24"/>
      <c r="G7934" s="27" t="s">
        <v>34</v>
      </c>
    </row>
    <row r="7935" spans="3:7" x14ac:dyDescent="0.25">
      <c r="C7935" s="26" t="s">
        <v>336</v>
      </c>
      <c r="D7935" s="27">
        <v>2686</v>
      </c>
      <c r="E7935" s="24"/>
      <c r="F7935" s="24"/>
      <c r="G7935" s="27" t="s">
        <v>34</v>
      </c>
    </row>
    <row r="7936" spans="3:7" x14ac:dyDescent="0.25">
      <c r="C7936" s="26" t="s">
        <v>335</v>
      </c>
      <c r="D7936" s="27">
        <v>2282</v>
      </c>
      <c r="E7936" s="24"/>
      <c r="F7936" s="24"/>
      <c r="G7936" s="27" t="s">
        <v>34</v>
      </c>
    </row>
    <row r="7937" spans="3:7" x14ac:dyDescent="0.25">
      <c r="C7937" s="26" t="s">
        <v>334</v>
      </c>
      <c r="D7937" s="27">
        <v>1887</v>
      </c>
      <c r="E7937" s="24"/>
      <c r="F7937" s="24"/>
      <c r="G7937" s="27" t="s">
        <v>36</v>
      </c>
    </row>
    <row r="7938" spans="3:7" x14ac:dyDescent="0.25">
      <c r="C7938" s="26" t="s">
        <v>333</v>
      </c>
      <c r="D7938" s="27">
        <v>2368</v>
      </c>
      <c r="E7938" s="24"/>
      <c r="F7938" s="24"/>
      <c r="G7938" s="27" t="s">
        <v>34</v>
      </c>
    </row>
    <row r="7939" spans="3:7" x14ac:dyDescent="0.25">
      <c r="C7939" s="26" t="s">
        <v>332</v>
      </c>
      <c r="D7939" s="27">
        <v>2620</v>
      </c>
      <c r="E7939" s="24"/>
      <c r="F7939" s="24"/>
      <c r="G7939" s="27" t="s">
        <v>34</v>
      </c>
    </row>
    <row r="7940" spans="3:7" x14ac:dyDescent="0.25">
      <c r="C7940" s="26" t="s">
        <v>331</v>
      </c>
      <c r="D7940" s="27">
        <v>1021</v>
      </c>
      <c r="E7940" s="24"/>
      <c r="F7940" s="24"/>
      <c r="G7940" s="27" t="s">
        <v>35</v>
      </c>
    </row>
    <row r="7941" spans="3:7" x14ac:dyDescent="0.25">
      <c r="C7941" s="26" t="s">
        <v>330</v>
      </c>
      <c r="D7941" s="27">
        <v>664</v>
      </c>
      <c r="E7941" s="24"/>
      <c r="F7941" s="24"/>
      <c r="G7941" s="27" t="s">
        <v>38</v>
      </c>
    </row>
    <row r="7942" spans="3:7" x14ac:dyDescent="0.25">
      <c r="C7942" s="26" t="s">
        <v>329</v>
      </c>
      <c r="D7942" s="27">
        <v>1395</v>
      </c>
      <c r="E7942" s="24"/>
      <c r="F7942" s="24"/>
      <c r="G7942" s="27" t="s">
        <v>35</v>
      </c>
    </row>
    <row r="7943" spans="3:7" x14ac:dyDescent="0.25">
      <c r="C7943" s="26" t="s">
        <v>328</v>
      </c>
      <c r="D7943" s="27">
        <v>2312</v>
      </c>
      <c r="E7943" s="24"/>
      <c r="F7943" s="24"/>
      <c r="G7943" s="27" t="s">
        <v>34</v>
      </c>
    </row>
    <row r="7944" spans="3:7" x14ac:dyDescent="0.25">
      <c r="C7944" s="26" t="s">
        <v>327</v>
      </c>
      <c r="D7944" s="27">
        <v>1895</v>
      </c>
      <c r="E7944" s="24"/>
      <c r="F7944" s="24"/>
      <c r="G7944" s="27" t="s">
        <v>36</v>
      </c>
    </row>
    <row r="7945" spans="3:7" x14ac:dyDescent="0.25">
      <c r="C7945" s="26" t="s">
        <v>326</v>
      </c>
      <c r="D7945" s="27">
        <v>2953</v>
      </c>
      <c r="E7945" s="24"/>
      <c r="F7945" s="24"/>
      <c r="G7945" s="27" t="s">
        <v>34</v>
      </c>
    </row>
    <row r="7946" spans="3:7" x14ac:dyDescent="0.25">
      <c r="C7946" s="26" t="s">
        <v>325</v>
      </c>
      <c r="D7946" s="27">
        <v>1602</v>
      </c>
      <c r="E7946" s="24"/>
      <c r="F7946" s="24"/>
      <c r="G7946" s="27" t="s">
        <v>36</v>
      </c>
    </row>
    <row r="7947" spans="3:7" x14ac:dyDescent="0.25">
      <c r="C7947" s="26" t="s">
        <v>324</v>
      </c>
      <c r="D7947" s="27">
        <v>1501</v>
      </c>
      <c r="E7947" s="24"/>
      <c r="F7947" s="24"/>
      <c r="G7947" s="27" t="s">
        <v>36</v>
      </c>
    </row>
    <row r="7948" spans="3:7" x14ac:dyDescent="0.25">
      <c r="C7948" s="26" t="s">
        <v>323</v>
      </c>
      <c r="D7948" s="27">
        <v>2713</v>
      </c>
      <c r="E7948" s="24"/>
      <c r="F7948" s="24"/>
      <c r="G7948" s="27" t="s">
        <v>34</v>
      </c>
    </row>
    <row r="7949" spans="3:7" x14ac:dyDescent="0.25">
      <c r="C7949" s="26" t="s">
        <v>322</v>
      </c>
      <c r="D7949" s="27">
        <v>1579</v>
      </c>
      <c r="E7949" s="24"/>
      <c r="F7949" s="24"/>
      <c r="G7949" s="27" t="s">
        <v>36</v>
      </c>
    </row>
    <row r="7950" spans="3:7" x14ac:dyDescent="0.25">
      <c r="C7950" s="26" t="s">
        <v>321</v>
      </c>
      <c r="D7950" s="27">
        <v>2040</v>
      </c>
      <c r="E7950" s="24"/>
      <c r="F7950" s="24"/>
      <c r="G7950" s="27" t="s">
        <v>36</v>
      </c>
    </row>
    <row r="7951" spans="3:7" x14ac:dyDescent="0.25">
      <c r="C7951" s="26" t="s">
        <v>320</v>
      </c>
      <c r="D7951" s="27">
        <v>1137</v>
      </c>
      <c r="E7951" s="24"/>
      <c r="F7951" s="24"/>
      <c r="G7951" s="27" t="s">
        <v>35</v>
      </c>
    </row>
    <row r="7952" spans="3:7" x14ac:dyDescent="0.25">
      <c r="C7952" s="26" t="s">
        <v>319</v>
      </c>
      <c r="D7952" s="27">
        <v>2466</v>
      </c>
      <c r="E7952" s="24"/>
      <c r="F7952" s="24"/>
      <c r="G7952" s="27" t="s">
        <v>34</v>
      </c>
    </row>
    <row r="7953" spans="3:7" x14ac:dyDescent="0.25">
      <c r="C7953" s="26" t="s">
        <v>318</v>
      </c>
      <c r="D7953" s="27">
        <v>956</v>
      </c>
      <c r="E7953" s="24"/>
      <c r="F7953" s="24"/>
      <c r="G7953" s="27" t="s">
        <v>35</v>
      </c>
    </row>
    <row r="7954" spans="3:7" x14ac:dyDescent="0.25">
      <c r="C7954" s="26" t="s">
        <v>317</v>
      </c>
      <c r="D7954" s="27">
        <v>2758</v>
      </c>
      <c r="E7954" s="24"/>
      <c r="F7954" s="24"/>
      <c r="G7954" s="27" t="s">
        <v>34</v>
      </c>
    </row>
    <row r="7955" spans="3:7" x14ac:dyDescent="0.25">
      <c r="C7955" s="26" t="s">
        <v>316</v>
      </c>
      <c r="D7955" s="27">
        <v>3826</v>
      </c>
      <c r="E7955" s="24"/>
      <c r="F7955" s="24"/>
      <c r="G7955" s="27" t="s">
        <v>37</v>
      </c>
    </row>
    <row r="7956" spans="3:7" x14ac:dyDescent="0.25">
      <c r="C7956" s="26" t="s">
        <v>315</v>
      </c>
      <c r="D7956" s="27">
        <v>2606</v>
      </c>
      <c r="E7956" s="24"/>
      <c r="F7956" s="24"/>
      <c r="G7956" s="27" t="s">
        <v>34</v>
      </c>
    </row>
    <row r="7957" spans="3:7" x14ac:dyDescent="0.25">
      <c r="C7957" s="26" t="s">
        <v>314</v>
      </c>
      <c r="D7957" s="27">
        <v>2924</v>
      </c>
      <c r="E7957" s="24"/>
      <c r="F7957" s="24"/>
      <c r="G7957" s="27" t="s">
        <v>34</v>
      </c>
    </row>
    <row r="7958" spans="3:7" x14ac:dyDescent="0.25">
      <c r="C7958" s="26" t="s">
        <v>313</v>
      </c>
      <c r="D7958" s="27">
        <v>1258</v>
      </c>
      <c r="E7958" s="24"/>
      <c r="F7958" s="24"/>
      <c r="G7958" s="27" t="s">
        <v>35</v>
      </c>
    </row>
    <row r="7959" spans="3:7" x14ac:dyDescent="0.25">
      <c r="C7959" s="26" t="s">
        <v>312</v>
      </c>
      <c r="D7959" s="27">
        <v>2619</v>
      </c>
      <c r="E7959" s="24"/>
      <c r="F7959" s="24"/>
      <c r="G7959" s="27" t="s">
        <v>34</v>
      </c>
    </row>
    <row r="7960" spans="3:7" x14ac:dyDescent="0.25">
      <c r="C7960" s="26" t="s">
        <v>311</v>
      </c>
      <c r="D7960" s="27">
        <v>2701</v>
      </c>
      <c r="E7960" s="24"/>
      <c r="F7960" s="24"/>
      <c r="G7960" s="27" t="s">
        <v>34</v>
      </c>
    </row>
    <row r="7961" spans="3:7" x14ac:dyDescent="0.25">
      <c r="C7961" s="26" t="s">
        <v>310</v>
      </c>
      <c r="D7961" s="27">
        <v>2321</v>
      </c>
      <c r="E7961" s="24"/>
      <c r="F7961" s="24"/>
      <c r="G7961" s="27" t="s">
        <v>34</v>
      </c>
    </row>
    <row r="7962" spans="3:7" x14ac:dyDescent="0.25">
      <c r="C7962" s="26" t="s">
        <v>309</v>
      </c>
      <c r="D7962" s="27">
        <v>2410</v>
      </c>
      <c r="E7962" s="24"/>
      <c r="F7962" s="24"/>
      <c r="G7962" s="27" t="s">
        <v>34</v>
      </c>
    </row>
    <row r="7963" spans="3:7" x14ac:dyDescent="0.25">
      <c r="C7963" s="26" t="s">
        <v>308</v>
      </c>
      <c r="D7963" s="27">
        <v>2551</v>
      </c>
      <c r="E7963" s="24"/>
      <c r="F7963" s="24"/>
      <c r="G7963" s="27" t="s">
        <v>34</v>
      </c>
    </row>
    <row r="7964" spans="3:7" x14ac:dyDescent="0.25">
      <c r="C7964" s="26" t="s">
        <v>307</v>
      </c>
      <c r="D7964" s="27">
        <v>2467</v>
      </c>
      <c r="E7964" s="24"/>
      <c r="F7964" s="24"/>
      <c r="G7964" s="27" t="s">
        <v>34</v>
      </c>
    </row>
    <row r="7965" spans="3:7" x14ac:dyDescent="0.25">
      <c r="C7965" s="26" t="s">
        <v>306</v>
      </c>
      <c r="D7965" s="27">
        <v>2347</v>
      </c>
      <c r="E7965" s="24"/>
      <c r="F7965" s="24"/>
      <c r="G7965" s="27" t="s">
        <v>34</v>
      </c>
    </row>
    <row r="7966" spans="3:7" x14ac:dyDescent="0.25">
      <c r="C7966" s="26" t="s">
        <v>305</v>
      </c>
      <c r="D7966" s="27">
        <v>2802</v>
      </c>
      <c r="E7966" s="24"/>
      <c r="F7966" s="24"/>
      <c r="G7966" s="27" t="s">
        <v>34</v>
      </c>
    </row>
    <row r="7967" spans="3:7" x14ac:dyDescent="0.25">
      <c r="C7967" s="26" t="s">
        <v>304</v>
      </c>
      <c r="D7967" s="27">
        <v>2810</v>
      </c>
      <c r="E7967" s="24"/>
      <c r="F7967" s="24"/>
      <c r="G7967" s="27" t="s">
        <v>34</v>
      </c>
    </row>
    <row r="7968" spans="3:7" x14ac:dyDescent="0.25">
      <c r="C7968" s="26" t="s">
        <v>303</v>
      </c>
      <c r="D7968" s="27">
        <v>1793</v>
      </c>
      <c r="E7968" s="24"/>
      <c r="F7968" s="24"/>
      <c r="G7968" s="27" t="s">
        <v>36</v>
      </c>
    </row>
    <row r="7969" spans="3:7" x14ac:dyDescent="0.25">
      <c r="C7969" s="26" t="s">
        <v>302</v>
      </c>
      <c r="D7969" s="27">
        <v>2647</v>
      </c>
      <c r="E7969" s="24"/>
      <c r="F7969" s="24"/>
      <c r="G7969" s="27" t="s">
        <v>34</v>
      </c>
    </row>
    <row r="7970" spans="3:7" x14ac:dyDescent="0.25">
      <c r="C7970" s="26" t="s">
        <v>301</v>
      </c>
      <c r="D7970" s="27">
        <v>2385</v>
      </c>
      <c r="E7970" s="24"/>
      <c r="F7970" s="24"/>
      <c r="G7970" s="27" t="s">
        <v>34</v>
      </c>
    </row>
    <row r="7971" spans="3:7" x14ac:dyDescent="0.25">
      <c r="C7971" s="26" t="s">
        <v>300</v>
      </c>
      <c r="D7971" s="27">
        <v>974</v>
      </c>
      <c r="E7971" s="24"/>
      <c r="F7971" s="24"/>
      <c r="G7971" s="27" t="s">
        <v>35</v>
      </c>
    </row>
    <row r="7972" spans="3:7" x14ac:dyDescent="0.25">
      <c r="C7972" s="26" t="s">
        <v>299</v>
      </c>
      <c r="D7972" s="27">
        <v>1769</v>
      </c>
      <c r="E7972" s="24"/>
      <c r="F7972" s="24"/>
      <c r="G7972" s="27" t="s">
        <v>36</v>
      </c>
    </row>
    <row r="7973" spans="3:7" x14ac:dyDescent="0.25">
      <c r="C7973" s="26" t="s">
        <v>298</v>
      </c>
      <c r="D7973" s="27">
        <v>1425</v>
      </c>
      <c r="E7973" s="24"/>
      <c r="F7973" s="24"/>
      <c r="G7973" s="27" t="s">
        <v>36</v>
      </c>
    </row>
    <row r="7974" spans="3:7" x14ac:dyDescent="0.25">
      <c r="C7974" s="26" t="s">
        <v>297</v>
      </c>
      <c r="D7974" s="27">
        <v>1384</v>
      </c>
      <c r="E7974" s="24"/>
      <c r="F7974" s="24"/>
      <c r="G7974" s="27" t="s">
        <v>35</v>
      </c>
    </row>
    <row r="7975" spans="3:7" x14ac:dyDescent="0.25">
      <c r="C7975" s="26" t="s">
        <v>296</v>
      </c>
      <c r="D7975" s="27">
        <v>2628</v>
      </c>
      <c r="E7975" s="24"/>
      <c r="F7975" s="24"/>
      <c r="G7975" s="27" t="s">
        <v>34</v>
      </c>
    </row>
    <row r="7976" spans="3:7" x14ac:dyDescent="0.25">
      <c r="C7976" s="26" t="s">
        <v>295</v>
      </c>
      <c r="D7976" s="27">
        <v>2511</v>
      </c>
      <c r="E7976" s="24"/>
      <c r="F7976" s="24"/>
      <c r="G7976" s="27" t="s">
        <v>34</v>
      </c>
    </row>
    <row r="7977" spans="3:7" x14ac:dyDescent="0.25">
      <c r="C7977" s="26" t="s">
        <v>294</v>
      </c>
      <c r="D7977" s="27">
        <v>851</v>
      </c>
      <c r="E7977" s="24"/>
      <c r="F7977" s="24"/>
      <c r="G7977" s="27" t="s">
        <v>38</v>
      </c>
    </row>
    <row r="7978" spans="3:7" x14ac:dyDescent="0.25">
      <c r="C7978" s="26" t="s">
        <v>293</v>
      </c>
      <c r="D7978" s="27">
        <v>1371</v>
      </c>
      <c r="E7978" s="24"/>
      <c r="F7978" s="24"/>
      <c r="G7978" s="27" t="s">
        <v>35</v>
      </c>
    </row>
    <row r="7979" spans="3:7" x14ac:dyDescent="0.25">
      <c r="C7979" s="26" t="s">
        <v>292</v>
      </c>
      <c r="D7979" s="27">
        <v>887</v>
      </c>
      <c r="E7979" s="24"/>
      <c r="F7979" s="24"/>
      <c r="G7979" s="27" t="s">
        <v>38</v>
      </c>
    </row>
    <row r="7980" spans="3:7" x14ac:dyDescent="0.25">
      <c r="C7980" s="26" t="s">
        <v>291</v>
      </c>
      <c r="D7980" s="27">
        <v>2904</v>
      </c>
      <c r="E7980" s="24"/>
      <c r="F7980" s="24"/>
      <c r="G7980" s="27" t="s">
        <v>34</v>
      </c>
    </row>
    <row r="7981" spans="3:7" x14ac:dyDescent="0.25">
      <c r="C7981" s="26" t="s">
        <v>290</v>
      </c>
      <c r="D7981" s="27">
        <v>3029</v>
      </c>
      <c r="E7981" s="24"/>
      <c r="F7981" s="24"/>
      <c r="G7981" s="27" t="s">
        <v>37</v>
      </c>
    </row>
    <row r="7982" spans="3:7" x14ac:dyDescent="0.25">
      <c r="C7982" s="26" t="s">
        <v>289</v>
      </c>
      <c r="D7982" s="27">
        <v>3350</v>
      </c>
      <c r="E7982" s="24"/>
      <c r="F7982" s="24"/>
      <c r="G7982" s="27" t="s">
        <v>37</v>
      </c>
    </row>
    <row r="7983" spans="3:7" x14ac:dyDescent="0.25">
      <c r="C7983" s="26" t="s">
        <v>288</v>
      </c>
      <c r="D7983" s="27">
        <v>3149</v>
      </c>
      <c r="E7983" s="24"/>
      <c r="F7983" s="24"/>
      <c r="G7983" s="27" t="s">
        <v>37</v>
      </c>
    </row>
    <row r="7984" spans="3:7" x14ac:dyDescent="0.25">
      <c r="C7984" s="26" t="s">
        <v>287</v>
      </c>
      <c r="D7984" s="27">
        <v>3070</v>
      </c>
      <c r="E7984" s="24"/>
      <c r="F7984" s="24"/>
      <c r="G7984" s="27" t="s">
        <v>37</v>
      </c>
    </row>
    <row r="7985" spans="3:7" x14ac:dyDescent="0.25">
      <c r="C7985" s="26" t="s">
        <v>286</v>
      </c>
      <c r="D7985" s="27">
        <v>2925</v>
      </c>
      <c r="E7985" s="24"/>
      <c r="F7985" s="24"/>
      <c r="G7985" s="27" t="s">
        <v>34</v>
      </c>
    </row>
    <row r="7986" spans="3:7" x14ac:dyDescent="0.25">
      <c r="C7986" s="26" t="s">
        <v>285</v>
      </c>
      <c r="D7986" s="27">
        <v>2793</v>
      </c>
      <c r="E7986" s="24"/>
      <c r="F7986" s="24"/>
      <c r="G7986" s="27" t="s">
        <v>34</v>
      </c>
    </row>
    <row r="7987" spans="3:7" x14ac:dyDescent="0.25">
      <c r="C7987" s="26" t="s">
        <v>284</v>
      </c>
      <c r="D7987" s="27">
        <v>2765</v>
      </c>
      <c r="E7987" s="24"/>
      <c r="F7987" s="24"/>
      <c r="G7987" s="27" t="s">
        <v>34</v>
      </c>
    </row>
    <row r="7988" spans="3:7" x14ac:dyDescent="0.25">
      <c r="C7988" s="26" t="s">
        <v>283</v>
      </c>
      <c r="D7988" s="27">
        <v>1120</v>
      </c>
      <c r="E7988" s="24"/>
      <c r="F7988" s="24"/>
      <c r="G7988" s="27" t="s">
        <v>35</v>
      </c>
    </row>
    <row r="7989" spans="3:7" x14ac:dyDescent="0.25">
      <c r="C7989" s="26" t="s">
        <v>282</v>
      </c>
      <c r="D7989" s="27">
        <v>2625</v>
      </c>
      <c r="E7989" s="24"/>
      <c r="F7989" s="24"/>
      <c r="G7989" s="27" t="s">
        <v>34</v>
      </c>
    </row>
    <row r="7990" spans="3:7" x14ac:dyDescent="0.25">
      <c r="C7990" s="26" t="s">
        <v>281</v>
      </c>
      <c r="D7990" s="27">
        <v>1455</v>
      </c>
      <c r="E7990" s="24"/>
      <c r="F7990" s="24"/>
      <c r="G7990" s="27" t="s">
        <v>36</v>
      </c>
    </row>
    <row r="7991" spans="3:7" x14ac:dyDescent="0.25">
      <c r="C7991" s="26" t="s">
        <v>280</v>
      </c>
      <c r="D7991" s="27">
        <v>1712</v>
      </c>
      <c r="E7991" s="24"/>
      <c r="F7991" s="24"/>
      <c r="G7991" s="27" t="s">
        <v>36</v>
      </c>
    </row>
    <row r="7992" spans="3:7" x14ac:dyDescent="0.25">
      <c r="C7992" s="26" t="s">
        <v>279</v>
      </c>
      <c r="D7992" s="27">
        <v>2404</v>
      </c>
      <c r="E7992" s="24"/>
      <c r="F7992" s="24"/>
      <c r="G7992" s="27" t="s">
        <v>34</v>
      </c>
    </row>
    <row r="7993" spans="3:7" x14ac:dyDescent="0.25">
      <c r="C7993" s="26" t="s">
        <v>278</v>
      </c>
      <c r="D7993" s="27">
        <v>963</v>
      </c>
      <c r="E7993" s="24"/>
      <c r="F7993" s="24"/>
      <c r="G7993" s="27" t="s">
        <v>35</v>
      </c>
    </row>
    <row r="7994" spans="3:7" x14ac:dyDescent="0.25">
      <c r="C7994" s="26" t="s">
        <v>277</v>
      </c>
      <c r="D7994" s="27">
        <v>1204</v>
      </c>
      <c r="E7994" s="24"/>
      <c r="F7994" s="24"/>
      <c r="G7994" s="27" t="s">
        <v>35</v>
      </c>
    </row>
    <row r="7995" spans="3:7" x14ac:dyDescent="0.25">
      <c r="C7995" s="26" t="s">
        <v>276</v>
      </c>
      <c r="D7995" s="27">
        <v>943</v>
      </c>
      <c r="E7995" s="24"/>
      <c r="F7995" s="24"/>
      <c r="G7995" s="27" t="s">
        <v>35</v>
      </c>
    </row>
    <row r="7996" spans="3:7" x14ac:dyDescent="0.25">
      <c r="C7996" s="26" t="s">
        <v>275</v>
      </c>
      <c r="D7996" s="27">
        <v>2576</v>
      </c>
      <c r="E7996" s="24"/>
      <c r="F7996" s="24"/>
      <c r="G7996" s="27" t="s">
        <v>34</v>
      </c>
    </row>
    <row r="7997" spans="3:7" x14ac:dyDescent="0.25">
      <c r="C7997" s="26" t="s">
        <v>274</v>
      </c>
      <c r="D7997" s="27">
        <v>2759</v>
      </c>
      <c r="E7997" s="24"/>
      <c r="F7997" s="24"/>
      <c r="G7997" s="27" t="s">
        <v>34</v>
      </c>
    </row>
    <row r="7998" spans="3:7" x14ac:dyDescent="0.25">
      <c r="C7998" s="26" t="s">
        <v>273</v>
      </c>
      <c r="D7998" s="27">
        <v>1084</v>
      </c>
      <c r="E7998" s="24"/>
      <c r="F7998" s="24"/>
      <c r="G7998" s="27" t="s">
        <v>35</v>
      </c>
    </row>
    <row r="7999" spans="3:7" x14ac:dyDescent="0.25">
      <c r="C7999" s="26" t="s">
        <v>272</v>
      </c>
      <c r="D7999" s="27">
        <v>3087</v>
      </c>
      <c r="E7999" s="24"/>
      <c r="F7999" s="24"/>
      <c r="G7999" s="27" t="s">
        <v>37</v>
      </c>
    </row>
    <row r="8000" spans="3:7" x14ac:dyDescent="0.25">
      <c r="C8000" s="26" t="s">
        <v>271</v>
      </c>
      <c r="D8000" s="27">
        <v>2470</v>
      </c>
      <c r="E8000" s="24"/>
      <c r="F8000" s="24"/>
      <c r="G8000" s="27" t="s">
        <v>34</v>
      </c>
    </row>
    <row r="8001" spans="3:7" x14ac:dyDescent="0.25">
      <c r="C8001" s="26" t="s">
        <v>270</v>
      </c>
      <c r="D8001" s="27">
        <v>2982</v>
      </c>
      <c r="E8001" s="24"/>
      <c r="F8001" s="24"/>
      <c r="G8001" s="27" t="s">
        <v>34</v>
      </c>
    </row>
    <row r="8002" spans="3:7" x14ac:dyDescent="0.25">
      <c r="C8002" s="26" t="s">
        <v>269</v>
      </c>
      <c r="D8002" s="27">
        <v>2232</v>
      </c>
      <c r="E8002" s="24"/>
      <c r="F8002" s="24"/>
      <c r="G8002" s="27" t="s">
        <v>34</v>
      </c>
    </row>
    <row r="8003" spans="3:7" x14ac:dyDescent="0.25">
      <c r="C8003" s="26" t="s">
        <v>268</v>
      </c>
      <c r="D8003" s="27">
        <v>3061</v>
      </c>
      <c r="E8003" s="24"/>
      <c r="F8003" s="24"/>
      <c r="G8003" s="27" t="s">
        <v>37</v>
      </c>
    </row>
    <row r="8004" spans="3:7" x14ac:dyDescent="0.25">
      <c r="C8004" s="26" t="s">
        <v>267</v>
      </c>
      <c r="D8004" s="27">
        <v>3354</v>
      </c>
      <c r="E8004" s="24"/>
      <c r="F8004" s="24"/>
      <c r="G8004" s="27" t="s">
        <v>37</v>
      </c>
    </row>
    <row r="8005" spans="3:7" x14ac:dyDescent="0.25">
      <c r="C8005" s="26" t="s">
        <v>266</v>
      </c>
      <c r="D8005" s="27">
        <v>2388</v>
      </c>
      <c r="E8005" s="24"/>
      <c r="F8005" s="24"/>
      <c r="G8005" s="27" t="s">
        <v>34</v>
      </c>
    </row>
    <row r="8006" spans="3:7" x14ac:dyDescent="0.25">
      <c r="C8006" s="26" t="s">
        <v>265</v>
      </c>
      <c r="D8006" s="27">
        <v>2437</v>
      </c>
      <c r="E8006" s="24"/>
      <c r="F8006" s="24"/>
      <c r="G8006" s="27" t="s">
        <v>34</v>
      </c>
    </row>
    <row r="8007" spans="3:7" x14ac:dyDescent="0.25">
      <c r="C8007" s="26" t="s">
        <v>264</v>
      </c>
      <c r="D8007" s="27">
        <v>2397</v>
      </c>
      <c r="E8007" s="24"/>
      <c r="F8007" s="24"/>
      <c r="G8007" s="27" t="s">
        <v>34</v>
      </c>
    </row>
    <row r="8008" spans="3:7" x14ac:dyDescent="0.25">
      <c r="C8008" s="26" t="s">
        <v>263</v>
      </c>
      <c r="D8008" s="27">
        <v>3517</v>
      </c>
      <c r="E8008" s="24"/>
      <c r="F8008" s="24"/>
      <c r="G8008" s="27" t="s">
        <v>37</v>
      </c>
    </row>
    <row r="8009" spans="3:7" x14ac:dyDescent="0.25">
      <c r="C8009" s="26" t="s">
        <v>262</v>
      </c>
      <c r="D8009" s="27">
        <v>2404</v>
      </c>
      <c r="E8009" s="24"/>
      <c r="F8009" s="24"/>
      <c r="G8009" s="27" t="s">
        <v>34</v>
      </c>
    </row>
    <row r="8010" spans="3:7" x14ac:dyDescent="0.25">
      <c r="C8010" s="26" t="s">
        <v>261</v>
      </c>
      <c r="D8010" s="27">
        <v>2404</v>
      </c>
      <c r="E8010" s="24"/>
      <c r="F8010" s="24"/>
      <c r="G8010" s="27" t="s">
        <v>34</v>
      </c>
    </row>
    <row r="8011" spans="3:7" x14ac:dyDescent="0.25">
      <c r="C8011" s="26" t="s">
        <v>260</v>
      </c>
      <c r="D8011" s="27">
        <v>3436</v>
      </c>
      <c r="E8011" s="24"/>
      <c r="F8011" s="24"/>
      <c r="G8011" s="27" t="s">
        <v>37</v>
      </c>
    </row>
    <row r="8012" spans="3:7" x14ac:dyDescent="0.25">
      <c r="C8012" s="26" t="s">
        <v>259</v>
      </c>
      <c r="D8012" s="27">
        <v>2159</v>
      </c>
      <c r="E8012" s="24"/>
      <c r="F8012" s="24"/>
      <c r="G8012" s="27" t="s">
        <v>34</v>
      </c>
    </row>
    <row r="8013" spans="3:7" x14ac:dyDescent="0.25">
      <c r="C8013" s="26" t="s">
        <v>258</v>
      </c>
      <c r="D8013" s="27">
        <v>2708</v>
      </c>
      <c r="E8013" s="24"/>
      <c r="F8013" s="24"/>
      <c r="G8013" s="27" t="s">
        <v>34</v>
      </c>
    </row>
    <row r="8014" spans="3:7" x14ac:dyDescent="0.25">
      <c r="C8014" s="26" t="s">
        <v>257</v>
      </c>
      <c r="D8014" s="27">
        <v>1765</v>
      </c>
      <c r="E8014" s="24"/>
      <c r="F8014" s="24"/>
      <c r="G8014" s="27" t="s">
        <v>36</v>
      </c>
    </row>
    <row r="8015" spans="3:7" x14ac:dyDescent="0.25">
      <c r="C8015" s="26" t="s">
        <v>256</v>
      </c>
      <c r="D8015" s="27">
        <v>2573</v>
      </c>
      <c r="E8015" s="24"/>
      <c r="F8015" s="24"/>
      <c r="G8015" s="27" t="s">
        <v>34</v>
      </c>
    </row>
    <row r="8016" spans="3:7" x14ac:dyDescent="0.25">
      <c r="C8016" s="26" t="s">
        <v>255</v>
      </c>
      <c r="D8016" s="27">
        <v>2581</v>
      </c>
      <c r="E8016" s="24"/>
      <c r="F8016" s="24"/>
      <c r="G8016" s="27" t="s">
        <v>34</v>
      </c>
    </row>
    <row r="8017" spans="3:7" x14ac:dyDescent="0.25">
      <c r="C8017" s="26" t="s">
        <v>254</v>
      </c>
      <c r="D8017" s="27">
        <v>3341</v>
      </c>
      <c r="E8017" s="24"/>
      <c r="F8017" s="24"/>
      <c r="G8017" s="27" t="s">
        <v>37</v>
      </c>
    </row>
    <row r="8018" spans="3:7" x14ac:dyDescent="0.25">
      <c r="C8018" s="26" t="s">
        <v>253</v>
      </c>
      <c r="D8018" s="27">
        <v>3997</v>
      </c>
      <c r="E8018" s="24"/>
      <c r="F8018" s="24"/>
      <c r="G8018" s="27" t="s">
        <v>37</v>
      </c>
    </row>
    <row r="8019" spans="3:7" x14ac:dyDescent="0.25">
      <c r="C8019" s="26" t="s">
        <v>252</v>
      </c>
      <c r="D8019" s="27">
        <v>3959</v>
      </c>
      <c r="E8019" s="24"/>
      <c r="F8019" s="24"/>
      <c r="G8019" s="27" t="s">
        <v>37</v>
      </c>
    </row>
    <row r="8020" spans="3:7" x14ac:dyDescent="0.25">
      <c r="C8020" s="26" t="s">
        <v>251</v>
      </c>
      <c r="D8020" s="27">
        <v>2388</v>
      </c>
      <c r="E8020" s="24"/>
      <c r="F8020" s="24"/>
      <c r="G8020" s="27" t="s">
        <v>34</v>
      </c>
    </row>
    <row r="8021" spans="3:7" x14ac:dyDescent="0.25">
      <c r="C8021" s="26" t="s">
        <v>250</v>
      </c>
      <c r="D8021" s="27">
        <v>2604</v>
      </c>
      <c r="E8021" s="24"/>
      <c r="F8021" s="24"/>
      <c r="G8021" s="27" t="s">
        <v>34</v>
      </c>
    </row>
    <row r="8022" spans="3:7" x14ac:dyDescent="0.25">
      <c r="C8022" s="26" t="s">
        <v>249</v>
      </c>
      <c r="D8022" s="27">
        <v>2396</v>
      </c>
      <c r="E8022" s="24"/>
      <c r="F8022" s="24"/>
      <c r="G8022" s="27" t="s">
        <v>34</v>
      </c>
    </row>
    <row r="8023" spans="3:7" x14ac:dyDescent="0.25">
      <c r="C8023" s="26" t="s">
        <v>248</v>
      </c>
      <c r="D8023" s="27">
        <v>2718</v>
      </c>
      <c r="E8023" s="24"/>
      <c r="F8023" s="24"/>
      <c r="G8023" s="27" t="s">
        <v>34</v>
      </c>
    </row>
    <row r="8024" spans="3:7" x14ac:dyDescent="0.25">
      <c r="C8024" s="26" t="s">
        <v>247</v>
      </c>
      <c r="D8024" s="27">
        <v>1535</v>
      </c>
      <c r="E8024" s="24"/>
      <c r="F8024" s="24"/>
      <c r="G8024" s="27" t="s">
        <v>36</v>
      </c>
    </row>
    <row r="8025" spans="3:7" x14ac:dyDescent="0.25">
      <c r="C8025" s="26" t="s">
        <v>246</v>
      </c>
      <c r="D8025" s="27">
        <v>2278</v>
      </c>
      <c r="E8025" s="24"/>
      <c r="F8025" s="24">
        <v>-2</v>
      </c>
      <c r="G8025" s="27" t="s">
        <v>34</v>
      </c>
    </row>
    <row r="8026" spans="3:7" x14ac:dyDescent="0.25">
      <c r="C8026" s="26" t="s">
        <v>245</v>
      </c>
      <c r="D8026" s="27">
        <v>2617</v>
      </c>
      <c r="E8026" s="24"/>
      <c r="F8026" s="24"/>
      <c r="G8026" s="27" t="s">
        <v>34</v>
      </c>
    </row>
    <row r="8027" spans="3:7" x14ac:dyDescent="0.25">
      <c r="C8027" s="26" t="s">
        <v>244</v>
      </c>
      <c r="D8027" s="27">
        <v>2350</v>
      </c>
      <c r="E8027" s="24"/>
      <c r="F8027" s="24"/>
      <c r="G8027" s="27" t="s">
        <v>34</v>
      </c>
    </row>
    <row r="8028" spans="3:7" x14ac:dyDescent="0.25">
      <c r="C8028" s="26" t="s">
        <v>243</v>
      </c>
      <c r="D8028" s="27">
        <v>2628</v>
      </c>
      <c r="E8028" s="24"/>
      <c r="F8028" s="24"/>
      <c r="G8028" s="27" t="s">
        <v>34</v>
      </c>
    </row>
    <row r="8029" spans="3:7" x14ac:dyDescent="0.25">
      <c r="C8029" s="26" t="s">
        <v>242</v>
      </c>
      <c r="D8029" s="27">
        <v>2902</v>
      </c>
      <c r="E8029" s="24"/>
      <c r="F8029" s="24"/>
      <c r="G8029" s="27" t="s">
        <v>34</v>
      </c>
    </row>
    <row r="8030" spans="3:7" x14ac:dyDescent="0.25">
      <c r="C8030" s="26" t="s">
        <v>241</v>
      </c>
      <c r="D8030" s="27">
        <v>1389</v>
      </c>
      <c r="E8030" s="24"/>
      <c r="F8030" s="24"/>
      <c r="G8030" s="27" t="s">
        <v>35</v>
      </c>
    </row>
    <row r="8031" spans="3:7" x14ac:dyDescent="0.25">
      <c r="C8031" s="26" t="s">
        <v>240</v>
      </c>
      <c r="D8031" s="27">
        <v>1989</v>
      </c>
      <c r="E8031" s="24"/>
      <c r="F8031" s="24"/>
      <c r="G8031" s="27" t="s">
        <v>36</v>
      </c>
    </row>
    <row r="8032" spans="3:7" x14ac:dyDescent="0.25">
      <c r="C8032" s="26" t="s">
        <v>239</v>
      </c>
      <c r="D8032" s="27">
        <v>2661</v>
      </c>
      <c r="E8032" s="24"/>
      <c r="F8032" s="24"/>
      <c r="G8032" s="27" t="s">
        <v>34</v>
      </c>
    </row>
    <row r="8033" spans="3:7" x14ac:dyDescent="0.25">
      <c r="C8033" s="26" t="s">
        <v>238</v>
      </c>
      <c r="D8033" s="27">
        <v>2962</v>
      </c>
      <c r="E8033" s="24"/>
      <c r="F8033" s="24"/>
      <c r="G8033" s="27" t="s">
        <v>34</v>
      </c>
    </row>
    <row r="8034" spans="3:7" x14ac:dyDescent="0.25">
      <c r="C8034" s="26" t="s">
        <v>237</v>
      </c>
      <c r="D8034" s="27">
        <v>1917</v>
      </c>
      <c r="E8034" s="24"/>
      <c r="F8034" s="24"/>
      <c r="G8034" s="27" t="s">
        <v>36</v>
      </c>
    </row>
    <row r="8035" spans="3:7" x14ac:dyDescent="0.25">
      <c r="C8035" s="26" t="s">
        <v>236</v>
      </c>
      <c r="D8035" s="27">
        <v>965</v>
      </c>
      <c r="E8035" s="24"/>
      <c r="F8035" s="24"/>
      <c r="G8035" s="27" t="s">
        <v>35</v>
      </c>
    </row>
    <row r="8036" spans="3:7" x14ac:dyDescent="0.25">
      <c r="C8036" s="26" t="s">
        <v>235</v>
      </c>
      <c r="D8036" s="27">
        <v>2657</v>
      </c>
      <c r="E8036" s="24"/>
      <c r="F8036" s="24"/>
      <c r="G8036" s="27" t="s">
        <v>34</v>
      </c>
    </row>
    <row r="8037" spans="3:7" x14ac:dyDescent="0.25">
      <c r="C8037" s="26" t="s">
        <v>234</v>
      </c>
      <c r="D8037" s="27">
        <v>1963</v>
      </c>
      <c r="E8037" s="24"/>
      <c r="F8037" s="24"/>
      <c r="G8037" s="27" t="s">
        <v>36</v>
      </c>
    </row>
    <row r="8038" spans="3:7" x14ac:dyDescent="0.25">
      <c r="C8038" s="26" t="s">
        <v>233</v>
      </c>
      <c r="D8038" s="27">
        <v>2599</v>
      </c>
      <c r="E8038" s="24"/>
      <c r="F8038" s="24"/>
      <c r="G8038" s="27" t="s">
        <v>34</v>
      </c>
    </row>
    <row r="8039" spans="3:7" x14ac:dyDescent="0.25">
      <c r="C8039" s="26" t="s">
        <v>232</v>
      </c>
      <c r="D8039" s="27">
        <v>1853</v>
      </c>
      <c r="E8039" s="24"/>
      <c r="F8039" s="24"/>
      <c r="G8039" s="27" t="s">
        <v>36</v>
      </c>
    </row>
    <row r="8040" spans="3:7" x14ac:dyDescent="0.25">
      <c r="C8040" s="26" t="s">
        <v>231</v>
      </c>
      <c r="D8040" s="27">
        <v>1155</v>
      </c>
      <c r="E8040" s="24"/>
      <c r="F8040" s="24"/>
      <c r="G8040" s="27" t="s">
        <v>35</v>
      </c>
    </row>
    <row r="8041" spans="3:7" x14ac:dyDescent="0.25">
      <c r="C8041" s="26" t="s">
        <v>230</v>
      </c>
      <c r="D8041" s="27">
        <v>3515</v>
      </c>
      <c r="E8041" s="24"/>
      <c r="F8041" s="24"/>
      <c r="G8041" s="27" t="s">
        <v>37</v>
      </c>
    </row>
    <row r="8042" spans="3:7" x14ac:dyDescent="0.25">
      <c r="C8042" s="26" t="s">
        <v>229</v>
      </c>
      <c r="D8042" s="27">
        <v>2597</v>
      </c>
      <c r="E8042" s="24"/>
      <c r="F8042" s="24"/>
      <c r="G8042" s="27" t="s">
        <v>34</v>
      </c>
    </row>
    <row r="8043" spans="3:7" x14ac:dyDescent="0.25">
      <c r="C8043" s="26" t="s">
        <v>228</v>
      </c>
      <c r="D8043" s="27">
        <v>2855</v>
      </c>
      <c r="E8043" s="24"/>
      <c r="F8043" s="24"/>
      <c r="G8043" s="27" t="s">
        <v>34</v>
      </c>
    </row>
    <row r="8044" spans="3:7" x14ac:dyDescent="0.25">
      <c r="C8044" s="26" t="s">
        <v>227</v>
      </c>
      <c r="D8044" s="27">
        <v>2704</v>
      </c>
      <c r="E8044" s="24"/>
      <c r="F8044" s="24"/>
      <c r="G8044" s="27" t="s">
        <v>34</v>
      </c>
    </row>
    <row r="8045" spans="3:7" x14ac:dyDescent="0.25">
      <c r="C8045" s="26" t="s">
        <v>226</v>
      </c>
      <c r="D8045" s="27">
        <v>1478</v>
      </c>
      <c r="E8045" s="24"/>
      <c r="F8045" s="24"/>
      <c r="G8045" s="27" t="s">
        <v>36</v>
      </c>
    </row>
    <row r="8046" spans="3:7" x14ac:dyDescent="0.25">
      <c r="C8046" s="26" t="s">
        <v>225</v>
      </c>
      <c r="D8046" s="27">
        <v>2614</v>
      </c>
      <c r="E8046" s="24"/>
      <c r="F8046" s="24"/>
      <c r="G8046" s="27" t="s">
        <v>34</v>
      </c>
    </row>
    <row r="8047" spans="3:7" x14ac:dyDescent="0.25">
      <c r="C8047" s="26" t="s">
        <v>224</v>
      </c>
      <c r="D8047" s="27">
        <v>2557</v>
      </c>
      <c r="E8047" s="24"/>
      <c r="F8047" s="24"/>
      <c r="G8047" s="27" t="s">
        <v>34</v>
      </c>
    </row>
    <row r="8048" spans="3:7" x14ac:dyDescent="0.25">
      <c r="C8048" s="26" t="s">
        <v>223</v>
      </c>
      <c r="D8048" s="27">
        <v>2487</v>
      </c>
      <c r="E8048" s="24"/>
      <c r="F8048" s="24"/>
      <c r="G8048" s="27" t="s">
        <v>34</v>
      </c>
    </row>
    <row r="8049" spans="3:7" x14ac:dyDescent="0.25">
      <c r="C8049" s="26" t="s">
        <v>222</v>
      </c>
      <c r="D8049" s="27">
        <v>2560</v>
      </c>
      <c r="E8049" s="24"/>
      <c r="F8049" s="24"/>
      <c r="G8049" s="27" t="s">
        <v>34</v>
      </c>
    </row>
    <row r="8050" spans="3:7" x14ac:dyDescent="0.25">
      <c r="C8050" s="26" t="s">
        <v>221</v>
      </c>
      <c r="D8050" s="27">
        <v>2566</v>
      </c>
      <c r="E8050" s="24"/>
      <c r="F8050" s="24"/>
      <c r="G8050" s="27" t="s">
        <v>34</v>
      </c>
    </row>
    <row r="8051" spans="3:7" x14ac:dyDescent="0.25">
      <c r="C8051" s="26" t="s">
        <v>220</v>
      </c>
      <c r="D8051" s="27">
        <v>2928</v>
      </c>
      <c r="E8051" s="24"/>
      <c r="F8051" s="24"/>
      <c r="G8051" s="27" t="s">
        <v>34</v>
      </c>
    </row>
    <row r="8052" spans="3:7" x14ac:dyDescent="0.25">
      <c r="C8052" s="26" t="s">
        <v>219</v>
      </c>
      <c r="D8052" s="27">
        <v>4007</v>
      </c>
      <c r="E8052" s="24"/>
      <c r="F8052" s="24"/>
      <c r="G8052" s="27" t="s">
        <v>37</v>
      </c>
    </row>
    <row r="8053" spans="3:7" x14ac:dyDescent="0.25">
      <c r="C8053" s="26" t="s">
        <v>218</v>
      </c>
      <c r="D8053" s="27">
        <v>2685</v>
      </c>
      <c r="E8053" s="24"/>
      <c r="F8053" s="24"/>
      <c r="G8053" s="27" t="s">
        <v>34</v>
      </c>
    </row>
    <row r="8054" spans="3:7" x14ac:dyDescent="0.25">
      <c r="C8054" s="26" t="s">
        <v>217</v>
      </c>
      <c r="D8054" s="27">
        <v>2276</v>
      </c>
      <c r="E8054" s="24"/>
      <c r="F8054" s="24"/>
      <c r="G8054" s="27" t="s">
        <v>34</v>
      </c>
    </row>
    <row r="8055" spans="3:7" x14ac:dyDescent="0.25">
      <c r="C8055" s="26" t="s">
        <v>216</v>
      </c>
      <c r="D8055" s="27">
        <v>2598</v>
      </c>
      <c r="E8055" s="24"/>
      <c r="F8055" s="24"/>
      <c r="G8055" s="27" t="s">
        <v>34</v>
      </c>
    </row>
    <row r="8056" spans="3:7" x14ac:dyDescent="0.25">
      <c r="C8056" s="26" t="s">
        <v>215</v>
      </c>
      <c r="D8056" s="27">
        <v>2689</v>
      </c>
      <c r="E8056" s="24"/>
      <c r="F8056" s="24"/>
      <c r="G8056" s="27" t="s">
        <v>34</v>
      </c>
    </row>
    <row r="8057" spans="3:7" x14ac:dyDescent="0.25">
      <c r="C8057" s="26" t="s">
        <v>214</v>
      </c>
      <c r="D8057" s="27">
        <v>1062</v>
      </c>
      <c r="E8057" s="24"/>
      <c r="F8057" s="24"/>
      <c r="G8057" s="27" t="s">
        <v>35</v>
      </c>
    </row>
    <row r="8058" spans="3:7" x14ac:dyDescent="0.25">
      <c r="C8058" s="26" t="s">
        <v>213</v>
      </c>
      <c r="D8058" s="27">
        <v>2389</v>
      </c>
      <c r="E8058" s="24"/>
      <c r="F8058" s="24"/>
      <c r="G8058" s="27" t="s">
        <v>34</v>
      </c>
    </row>
    <row r="8059" spans="3:7" x14ac:dyDescent="0.25">
      <c r="C8059" s="26" t="s">
        <v>212</v>
      </c>
      <c r="D8059" s="27">
        <v>2436</v>
      </c>
      <c r="E8059" s="24"/>
      <c r="F8059" s="24"/>
      <c r="G8059" s="27" t="s">
        <v>34</v>
      </c>
    </row>
    <row r="8060" spans="3:7" x14ac:dyDescent="0.25">
      <c r="C8060" s="26" t="s">
        <v>211</v>
      </c>
      <c r="D8060" s="27">
        <v>2968</v>
      </c>
      <c r="E8060" s="24"/>
      <c r="F8060" s="24"/>
      <c r="G8060" s="27" t="s">
        <v>34</v>
      </c>
    </row>
    <row r="8061" spans="3:7" x14ac:dyDescent="0.25">
      <c r="C8061" s="26" t="s">
        <v>210</v>
      </c>
      <c r="D8061" s="27">
        <v>2635</v>
      </c>
      <c r="E8061" s="24"/>
      <c r="F8061" s="24"/>
      <c r="G8061" s="27" t="s">
        <v>34</v>
      </c>
    </row>
    <row r="8062" spans="3:7" x14ac:dyDescent="0.25">
      <c r="C8062" s="26" t="s">
        <v>209</v>
      </c>
      <c r="D8062" s="27">
        <v>2618</v>
      </c>
      <c r="E8062" s="24"/>
      <c r="F8062" s="24"/>
      <c r="G8062" s="27" t="s">
        <v>34</v>
      </c>
    </row>
    <row r="8063" spans="3:7" x14ac:dyDescent="0.25">
      <c r="C8063" s="26" t="s">
        <v>208</v>
      </c>
      <c r="D8063" s="27">
        <v>2682</v>
      </c>
      <c r="E8063" s="24"/>
      <c r="F8063" s="24"/>
      <c r="G8063" s="27" t="s">
        <v>34</v>
      </c>
    </row>
    <row r="8064" spans="3:7" x14ac:dyDescent="0.25">
      <c r="C8064" s="26" t="s">
        <v>207</v>
      </c>
      <c r="D8064" s="27">
        <v>2526</v>
      </c>
      <c r="E8064" s="24"/>
      <c r="F8064" s="24"/>
      <c r="G8064" s="27" t="s">
        <v>34</v>
      </c>
    </row>
    <row r="8065" spans="3:7" x14ac:dyDescent="0.25">
      <c r="C8065" s="26" t="s">
        <v>206</v>
      </c>
      <c r="D8065" s="27">
        <v>2743</v>
      </c>
      <c r="E8065" s="24"/>
      <c r="F8065" s="24"/>
      <c r="G8065" s="27" t="s">
        <v>34</v>
      </c>
    </row>
    <row r="8066" spans="3:7" x14ac:dyDescent="0.25">
      <c r="C8066" s="26" t="s">
        <v>205</v>
      </c>
      <c r="D8066" s="27">
        <v>3971</v>
      </c>
      <c r="E8066" s="24"/>
      <c r="F8066" s="24"/>
      <c r="G8066" s="27" t="s">
        <v>37</v>
      </c>
    </row>
    <row r="8067" spans="3:7" x14ac:dyDescent="0.25">
      <c r="C8067" s="26" t="s">
        <v>204</v>
      </c>
      <c r="D8067" s="27">
        <v>2217</v>
      </c>
      <c r="E8067" s="24"/>
      <c r="F8067" s="24"/>
      <c r="G8067" s="27" t="s">
        <v>34</v>
      </c>
    </row>
    <row r="8068" spans="3:7" x14ac:dyDescent="0.25">
      <c r="C8068" s="26" t="s">
        <v>203</v>
      </c>
      <c r="D8068" s="27">
        <v>2389</v>
      </c>
      <c r="E8068" s="24"/>
      <c r="F8068" s="24"/>
      <c r="G8068" s="27" t="s">
        <v>34</v>
      </c>
    </row>
    <row r="8069" spans="3:7" x14ac:dyDescent="0.25">
      <c r="C8069" s="26" t="s">
        <v>202</v>
      </c>
      <c r="D8069" s="27">
        <v>2020</v>
      </c>
      <c r="E8069" s="24"/>
      <c r="F8069" s="24"/>
      <c r="G8069" s="27" t="s">
        <v>36</v>
      </c>
    </row>
    <row r="8070" spans="3:7" x14ac:dyDescent="0.25">
      <c r="C8070" s="26" t="s">
        <v>201</v>
      </c>
      <c r="D8070" s="27">
        <v>2319</v>
      </c>
      <c r="E8070" s="24"/>
      <c r="F8070" s="24"/>
      <c r="G8070" s="27" t="s">
        <v>34</v>
      </c>
    </row>
    <row r="8071" spans="3:7" x14ac:dyDescent="0.25">
      <c r="C8071" s="26" t="s">
        <v>200</v>
      </c>
      <c r="D8071" s="27">
        <v>2326</v>
      </c>
      <c r="E8071" s="24"/>
      <c r="F8071" s="24"/>
      <c r="G8071" s="27" t="s">
        <v>34</v>
      </c>
    </row>
    <row r="8072" spans="3:7" x14ac:dyDescent="0.25">
      <c r="C8072" s="26" t="s">
        <v>199</v>
      </c>
      <c r="D8072" s="27">
        <v>2772</v>
      </c>
      <c r="E8072" s="24"/>
      <c r="F8072" s="24"/>
      <c r="G8072" s="27" t="s">
        <v>34</v>
      </c>
    </row>
    <row r="8073" spans="3:7" x14ac:dyDescent="0.25">
      <c r="C8073" s="26" t="s">
        <v>198</v>
      </c>
      <c r="D8073" s="27">
        <v>2892</v>
      </c>
      <c r="E8073" s="24"/>
      <c r="F8073" s="24"/>
      <c r="G8073" s="27" t="s">
        <v>34</v>
      </c>
    </row>
    <row r="8074" spans="3:7" x14ac:dyDescent="0.25">
      <c r="C8074" s="26" t="s">
        <v>197</v>
      </c>
      <c r="D8074" s="27">
        <v>1687</v>
      </c>
      <c r="E8074" s="24"/>
      <c r="F8074" s="24"/>
      <c r="G8074" s="27" t="s">
        <v>36</v>
      </c>
    </row>
    <row r="8075" spans="3:7" x14ac:dyDescent="0.25">
      <c r="C8075" s="26" t="s">
        <v>196</v>
      </c>
      <c r="D8075" s="27">
        <v>1184</v>
      </c>
      <c r="E8075" s="24"/>
      <c r="F8075" s="24"/>
      <c r="G8075" s="27" t="s">
        <v>35</v>
      </c>
    </row>
    <row r="8076" spans="3:7" x14ac:dyDescent="0.25">
      <c r="C8076" s="26" t="s">
        <v>195</v>
      </c>
      <c r="D8076" s="27">
        <v>1983</v>
      </c>
      <c r="E8076" s="24"/>
      <c r="F8076" s="24"/>
      <c r="G8076" s="27" t="s">
        <v>36</v>
      </c>
    </row>
    <row r="8077" spans="3:7" x14ac:dyDescent="0.25">
      <c r="C8077" s="26" t="s">
        <v>194</v>
      </c>
      <c r="D8077" s="27">
        <v>1893</v>
      </c>
      <c r="E8077" s="24"/>
      <c r="F8077" s="24"/>
      <c r="G8077" s="27" t="s">
        <v>36</v>
      </c>
    </row>
    <row r="8078" spans="3:7" x14ac:dyDescent="0.25">
      <c r="C8078" s="26" t="s">
        <v>193</v>
      </c>
      <c r="D8078" s="27">
        <v>2712</v>
      </c>
      <c r="E8078" s="24"/>
      <c r="F8078" s="24"/>
      <c r="G8078" s="27" t="s">
        <v>34</v>
      </c>
    </row>
    <row r="8079" spans="3:7" x14ac:dyDescent="0.25">
      <c r="C8079" s="26" t="s">
        <v>192</v>
      </c>
      <c r="D8079" s="27">
        <v>1250</v>
      </c>
      <c r="E8079" s="24"/>
      <c r="F8079" s="24"/>
      <c r="G8079" s="27" t="s">
        <v>35</v>
      </c>
    </row>
    <row r="8080" spans="3:7" x14ac:dyDescent="0.25">
      <c r="C8080" s="26" t="s">
        <v>191</v>
      </c>
      <c r="D8080" s="27">
        <v>2464</v>
      </c>
      <c r="E8080" s="24"/>
      <c r="F8080" s="24"/>
      <c r="G8080" s="27" t="s">
        <v>34</v>
      </c>
    </row>
    <row r="8081" spans="3:7" x14ac:dyDescent="0.25">
      <c r="C8081" s="26" t="s">
        <v>190</v>
      </c>
      <c r="D8081" s="27">
        <v>2488</v>
      </c>
      <c r="E8081" s="24"/>
      <c r="F8081" s="24"/>
      <c r="G8081" s="27" t="s">
        <v>34</v>
      </c>
    </row>
    <row r="8082" spans="3:7" x14ac:dyDescent="0.25">
      <c r="C8082" s="26" t="s">
        <v>189</v>
      </c>
      <c r="D8082" s="27">
        <v>2475</v>
      </c>
      <c r="E8082" s="24"/>
      <c r="F8082" s="24"/>
      <c r="G8082" s="27" t="s">
        <v>34</v>
      </c>
    </row>
    <row r="8083" spans="3:7" x14ac:dyDescent="0.25">
      <c r="C8083" s="26" t="s">
        <v>188</v>
      </c>
      <c r="D8083" s="27">
        <v>1291</v>
      </c>
      <c r="E8083" s="24"/>
      <c r="F8083" s="24"/>
      <c r="G8083" s="27" t="s">
        <v>35</v>
      </c>
    </row>
    <row r="8084" spans="3:7" x14ac:dyDescent="0.25">
      <c r="C8084" s="26" t="s">
        <v>187</v>
      </c>
      <c r="D8084" s="27">
        <v>3138</v>
      </c>
      <c r="E8084" s="24"/>
      <c r="F8084" s="24"/>
      <c r="G8084" s="27" t="s">
        <v>37</v>
      </c>
    </row>
    <row r="8085" spans="3:7" x14ac:dyDescent="0.25">
      <c r="C8085" s="26" t="s">
        <v>186</v>
      </c>
      <c r="D8085" s="27">
        <v>2628</v>
      </c>
      <c r="E8085" s="24"/>
      <c r="F8085" s="24"/>
      <c r="G8085" s="27" t="s">
        <v>34</v>
      </c>
    </row>
    <row r="8086" spans="3:7" x14ac:dyDescent="0.25">
      <c r="C8086" s="26" t="s">
        <v>185</v>
      </c>
      <c r="D8086" s="27">
        <v>975</v>
      </c>
      <c r="E8086" s="24"/>
      <c r="F8086" s="24"/>
      <c r="G8086" s="27" t="s">
        <v>35</v>
      </c>
    </row>
    <row r="8087" spans="3:7" x14ac:dyDescent="0.25">
      <c r="C8087" s="26" t="s">
        <v>184</v>
      </c>
      <c r="D8087" s="27">
        <v>3208</v>
      </c>
      <c r="E8087" s="24"/>
      <c r="F8087" s="24"/>
      <c r="G8087" s="27" t="s">
        <v>37</v>
      </c>
    </row>
    <row r="8088" spans="3:7" x14ac:dyDescent="0.25">
      <c r="C8088" s="26" t="s">
        <v>183</v>
      </c>
      <c r="D8088" s="27">
        <v>2557</v>
      </c>
      <c r="E8088" s="24"/>
      <c r="F8088" s="24"/>
      <c r="G8088" s="27" t="s">
        <v>34</v>
      </c>
    </row>
    <row r="8089" spans="3:7" x14ac:dyDescent="0.25">
      <c r="C8089" s="26" t="s">
        <v>182</v>
      </c>
      <c r="D8089" s="27">
        <v>2586</v>
      </c>
      <c r="E8089" s="24"/>
      <c r="F8089" s="24"/>
      <c r="G8089" s="27" t="s">
        <v>34</v>
      </c>
    </row>
    <row r="8090" spans="3:7" x14ac:dyDescent="0.25">
      <c r="C8090" s="26" t="s">
        <v>181</v>
      </c>
      <c r="D8090" s="27">
        <v>2622</v>
      </c>
      <c r="E8090" s="24"/>
      <c r="F8090" s="24"/>
      <c r="G8090" s="27" t="s">
        <v>34</v>
      </c>
    </row>
    <row r="8091" spans="3:7" x14ac:dyDescent="0.25">
      <c r="C8091" s="26" t="s">
        <v>180</v>
      </c>
      <c r="D8091" s="27">
        <v>2832</v>
      </c>
      <c r="E8091" s="24"/>
      <c r="F8091" s="24"/>
      <c r="G8091" s="27" t="s">
        <v>34</v>
      </c>
    </row>
    <row r="8092" spans="3:7" x14ac:dyDescent="0.25">
      <c r="C8092" s="26" t="s">
        <v>179</v>
      </c>
      <c r="D8092" s="27">
        <v>2393</v>
      </c>
      <c r="E8092" s="24"/>
      <c r="F8092" s="24"/>
      <c r="G8092" s="27" t="s">
        <v>34</v>
      </c>
    </row>
    <row r="8093" spans="3:7" x14ac:dyDescent="0.25">
      <c r="C8093" s="26" t="s">
        <v>178</v>
      </c>
      <c r="D8093" s="27">
        <v>3449</v>
      </c>
      <c r="E8093" s="24"/>
      <c r="F8093" s="24"/>
      <c r="G8093" s="27" t="s">
        <v>37</v>
      </c>
    </row>
    <row r="8094" spans="3:7" x14ac:dyDescent="0.25">
      <c r="C8094" s="26" t="s">
        <v>177</v>
      </c>
      <c r="D8094" s="27">
        <v>2628</v>
      </c>
      <c r="E8094" s="24"/>
      <c r="F8094" s="24"/>
      <c r="G8094" s="27" t="s">
        <v>34</v>
      </c>
    </row>
    <row r="8095" spans="3:7" x14ac:dyDescent="0.25">
      <c r="C8095" s="26" t="s">
        <v>176</v>
      </c>
      <c r="D8095" s="27">
        <v>2619</v>
      </c>
      <c r="E8095" s="24"/>
      <c r="F8095" s="24"/>
      <c r="G8095" s="27" t="s">
        <v>34</v>
      </c>
    </row>
    <row r="8096" spans="3:7" x14ac:dyDescent="0.25">
      <c r="C8096" s="26" t="s">
        <v>175</v>
      </c>
      <c r="D8096" s="27">
        <v>1067</v>
      </c>
      <c r="E8096" s="24"/>
      <c r="F8096" s="24"/>
      <c r="G8096" s="27" t="s">
        <v>35</v>
      </c>
    </row>
    <row r="8097" spans="3:7" x14ac:dyDescent="0.25">
      <c r="C8097" s="26" t="s">
        <v>174</v>
      </c>
      <c r="D8097" s="27">
        <v>3136</v>
      </c>
      <c r="E8097" s="24"/>
      <c r="F8097" s="24"/>
      <c r="G8097" s="27" t="s">
        <v>37</v>
      </c>
    </row>
    <row r="8098" spans="3:7" x14ac:dyDescent="0.25">
      <c r="C8098" s="26" t="s">
        <v>173</v>
      </c>
      <c r="D8098" s="27">
        <v>2376</v>
      </c>
      <c r="E8098" s="24"/>
      <c r="F8098" s="24"/>
      <c r="G8098" s="27" t="s">
        <v>34</v>
      </c>
    </row>
    <row r="8099" spans="3:7" x14ac:dyDescent="0.25">
      <c r="C8099" s="26" t="s">
        <v>172</v>
      </c>
      <c r="D8099" s="27">
        <v>2411</v>
      </c>
      <c r="E8099" s="24"/>
      <c r="F8099" s="24"/>
      <c r="G8099" s="27" t="s">
        <v>34</v>
      </c>
    </row>
    <row r="8100" spans="3:7" x14ac:dyDescent="0.25">
      <c r="C8100" s="26" t="s">
        <v>171</v>
      </c>
      <c r="D8100" s="27">
        <v>2348</v>
      </c>
      <c r="E8100" s="24"/>
      <c r="F8100" s="24"/>
      <c r="G8100" s="27" t="s">
        <v>34</v>
      </c>
    </row>
    <row r="8101" spans="3:7" x14ac:dyDescent="0.25">
      <c r="C8101" s="26" t="s">
        <v>40</v>
      </c>
      <c r="D8101" s="27">
        <v>3877</v>
      </c>
      <c r="E8101" s="24"/>
      <c r="F8101" s="24"/>
      <c r="G8101" s="27" t="s">
        <v>37</v>
      </c>
    </row>
    <row r="8102" spans="3:7" x14ac:dyDescent="0.25">
      <c r="C8102" s="26" t="s">
        <v>170</v>
      </c>
      <c r="D8102" s="27">
        <v>2739</v>
      </c>
      <c r="E8102" s="24"/>
      <c r="F8102" s="24"/>
      <c r="G8102" s="27" t="s">
        <v>34</v>
      </c>
    </row>
    <row r="8103" spans="3:7" x14ac:dyDescent="0.25">
      <c r="C8103" s="26" t="s">
        <v>169</v>
      </c>
      <c r="D8103" s="27">
        <v>2376</v>
      </c>
      <c r="E8103" s="24"/>
      <c r="F8103" s="24"/>
      <c r="G8103" s="27" t="s">
        <v>34</v>
      </c>
    </row>
    <row r="8104" spans="3:7" x14ac:dyDescent="0.25">
      <c r="C8104" s="26" t="s">
        <v>168</v>
      </c>
      <c r="D8104" s="27">
        <v>2514</v>
      </c>
      <c r="E8104" s="24"/>
      <c r="F8104" s="24"/>
      <c r="G8104" s="27" t="s">
        <v>34</v>
      </c>
    </row>
    <row r="8105" spans="3:7" x14ac:dyDescent="0.25">
      <c r="C8105" s="26" t="s">
        <v>167</v>
      </c>
      <c r="D8105" s="27">
        <v>2076</v>
      </c>
      <c r="E8105" s="24"/>
      <c r="F8105" s="24"/>
      <c r="G8105" s="27" t="s">
        <v>36</v>
      </c>
    </row>
    <row r="8106" spans="3:7" x14ac:dyDescent="0.25">
      <c r="C8106" s="26" t="s">
        <v>166</v>
      </c>
      <c r="D8106" s="27">
        <v>2440</v>
      </c>
      <c r="E8106" s="24"/>
      <c r="F8106" s="24"/>
      <c r="G8106" s="27" t="s">
        <v>34</v>
      </c>
    </row>
    <row r="8107" spans="3:7" x14ac:dyDescent="0.25">
      <c r="C8107" s="26" t="s">
        <v>165</v>
      </c>
      <c r="D8107" s="27">
        <v>2870</v>
      </c>
      <c r="E8107" s="24"/>
      <c r="F8107" s="24"/>
      <c r="G8107" s="27" t="s">
        <v>34</v>
      </c>
    </row>
    <row r="8108" spans="3:7" x14ac:dyDescent="0.25">
      <c r="C8108" s="26" t="s">
        <v>164</v>
      </c>
      <c r="D8108" s="27">
        <v>2619</v>
      </c>
      <c r="E8108" s="24"/>
      <c r="F8108" s="24"/>
      <c r="G8108" s="27" t="s">
        <v>34</v>
      </c>
    </row>
    <row r="8109" spans="3:7" x14ac:dyDescent="0.25">
      <c r="C8109" s="26" t="s">
        <v>163</v>
      </c>
      <c r="D8109" s="27">
        <v>1444</v>
      </c>
      <c r="E8109" s="24"/>
      <c r="F8109" s="24"/>
      <c r="G8109" s="27" t="s">
        <v>36</v>
      </c>
    </row>
    <row r="8110" spans="3:7" x14ac:dyDescent="0.25">
      <c r="C8110" s="26" t="s">
        <v>162</v>
      </c>
      <c r="D8110" s="27">
        <v>3240</v>
      </c>
      <c r="E8110" s="24"/>
      <c r="F8110" s="24"/>
      <c r="G8110" s="27" t="s">
        <v>37</v>
      </c>
    </row>
    <row r="8111" spans="3:7" x14ac:dyDescent="0.25">
      <c r="C8111" s="26" t="s">
        <v>161</v>
      </c>
      <c r="D8111" s="27">
        <v>2544</v>
      </c>
      <c r="E8111" s="24"/>
      <c r="F8111" s="24"/>
      <c r="G8111" s="27" t="s">
        <v>34</v>
      </c>
    </row>
    <row r="8112" spans="3:7" x14ac:dyDescent="0.25">
      <c r="C8112" s="26" t="s">
        <v>160</v>
      </c>
      <c r="D8112" s="27">
        <v>2408</v>
      </c>
      <c r="E8112" s="24"/>
      <c r="F8112" s="24"/>
      <c r="G8112" s="27" t="s">
        <v>34</v>
      </c>
    </row>
    <row r="8113" spans="3:7" x14ac:dyDescent="0.25">
      <c r="C8113" s="26" t="s">
        <v>159</v>
      </c>
      <c r="D8113" s="27">
        <v>4444</v>
      </c>
      <c r="E8113" s="24"/>
      <c r="F8113" s="24"/>
      <c r="G8113" s="27" t="s">
        <v>37</v>
      </c>
    </row>
    <row r="8114" spans="3:7" x14ac:dyDescent="0.25">
      <c r="C8114" s="26" t="s">
        <v>158</v>
      </c>
      <c r="D8114" s="27">
        <v>1206</v>
      </c>
      <c r="E8114" s="24"/>
      <c r="F8114" s="24"/>
      <c r="G8114" s="27" t="s">
        <v>35</v>
      </c>
    </row>
    <row r="8115" spans="3:7" x14ac:dyDescent="0.25">
      <c r="C8115" s="26" t="s">
        <v>157</v>
      </c>
      <c r="D8115" s="27">
        <v>3251</v>
      </c>
      <c r="E8115" s="24"/>
      <c r="F8115" s="24"/>
      <c r="G8115" s="27" t="s">
        <v>37</v>
      </c>
    </row>
    <row r="8116" spans="3:7" x14ac:dyDescent="0.25">
      <c r="C8116" s="26" t="s">
        <v>156</v>
      </c>
      <c r="D8116" s="27">
        <v>4891</v>
      </c>
      <c r="E8116" s="24"/>
      <c r="F8116" s="24"/>
      <c r="G8116" s="27" t="s">
        <v>37</v>
      </c>
    </row>
    <row r="8117" spans="3:7" x14ac:dyDescent="0.25">
      <c r="C8117" s="26" t="s">
        <v>155</v>
      </c>
      <c r="D8117" s="27">
        <v>2481</v>
      </c>
      <c r="E8117" s="24"/>
      <c r="F8117" s="24"/>
      <c r="G8117" s="27" t="s">
        <v>34</v>
      </c>
    </row>
    <row r="8118" spans="3:7" x14ac:dyDescent="0.25">
      <c r="C8118" s="26" t="s">
        <v>154</v>
      </c>
      <c r="D8118" s="27">
        <v>2693</v>
      </c>
      <c r="E8118" s="24"/>
      <c r="F8118" s="24"/>
      <c r="G8118" s="27" t="s">
        <v>34</v>
      </c>
    </row>
    <row r="8119" spans="3:7" x14ac:dyDescent="0.25">
      <c r="C8119" s="26" t="s">
        <v>153</v>
      </c>
      <c r="D8119" s="27">
        <v>2944</v>
      </c>
      <c r="E8119" s="24"/>
      <c r="F8119" s="24"/>
      <c r="G8119" s="27" t="s">
        <v>34</v>
      </c>
    </row>
    <row r="8120" spans="3:7" x14ac:dyDescent="0.25">
      <c r="C8120" s="26" t="s">
        <v>152</v>
      </c>
      <c r="D8120" s="27">
        <v>1689</v>
      </c>
      <c r="E8120" s="24"/>
      <c r="F8120" s="24"/>
      <c r="G8120" s="27" t="s">
        <v>36</v>
      </c>
    </row>
    <row r="8121" spans="3:7" x14ac:dyDescent="0.25">
      <c r="C8121" s="26" t="s">
        <v>151</v>
      </c>
      <c r="D8121" s="27">
        <v>3319</v>
      </c>
      <c r="E8121" s="24"/>
      <c r="F8121" s="24"/>
      <c r="G8121" s="27" t="s">
        <v>37</v>
      </c>
    </row>
    <row r="8122" spans="3:7" x14ac:dyDescent="0.25">
      <c r="C8122" s="26" t="s">
        <v>150</v>
      </c>
      <c r="D8122" s="27">
        <v>2440</v>
      </c>
      <c r="E8122" s="24" t="s">
        <v>149</v>
      </c>
      <c r="F8122" s="24"/>
      <c r="G8122" s="27" t="s">
        <v>34</v>
      </c>
    </row>
    <row r="8123" spans="3:7" x14ac:dyDescent="0.25">
      <c r="C8123" s="26" t="s">
        <v>148</v>
      </c>
      <c r="D8123" s="27">
        <v>3226</v>
      </c>
      <c r="E8123" s="23"/>
      <c r="F8123" s="23"/>
      <c r="G8123" s="27" t="s">
        <v>37</v>
      </c>
    </row>
    <row r="8124" spans="3:7" x14ac:dyDescent="0.25">
      <c r="C8124" s="26" t="s">
        <v>147</v>
      </c>
      <c r="D8124" s="27">
        <v>3049</v>
      </c>
      <c r="E8124" s="23"/>
      <c r="F8124" s="23"/>
      <c r="G8124" s="27" t="s">
        <v>37</v>
      </c>
    </row>
    <row r="8125" spans="3:7" x14ac:dyDescent="0.25">
      <c r="C8125" s="26" t="s">
        <v>146</v>
      </c>
      <c r="D8125" s="27">
        <v>1647</v>
      </c>
      <c r="E8125" s="23"/>
      <c r="F8125" s="23"/>
      <c r="G8125" s="27" t="s">
        <v>36</v>
      </c>
    </row>
    <row r="8126" spans="3:7" x14ac:dyDescent="0.25">
      <c r="C8126" s="26" t="s">
        <v>145</v>
      </c>
      <c r="D8126" s="27">
        <v>2255</v>
      </c>
      <c r="E8126" s="23"/>
      <c r="F8126" s="23"/>
      <c r="G8126" s="27" t="s">
        <v>34</v>
      </c>
    </row>
    <row r="8127" spans="3:7" x14ac:dyDescent="0.25">
      <c r="C8127" s="26" t="s">
        <v>144</v>
      </c>
      <c r="D8127" s="27">
        <v>1912</v>
      </c>
      <c r="E8127" s="23"/>
      <c r="F8127" s="23"/>
      <c r="G8127" s="27" t="s">
        <v>36</v>
      </c>
    </row>
  </sheetData>
  <sheetProtection algorithmName="SHA-512" hashValue="HrAYepALXcd2YrPYHZe1gSKmAT/ZUAczvNLczztplDGMEDPSvJ4O5R8i/mqn3BxKoVNauW0VaksD47DfipPSMA==" saltValue="Xu5LjsIplflNNGO5YpsX9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78-S Telai Standard</vt:lpstr>
      <vt:lpstr>78-S Telaio HCE</vt:lpstr>
      <vt:lpstr>78-as alz. scorr. </vt:lpstr>
      <vt:lpstr>VIP SLIDE</vt:lpstr>
      <vt:lpstr>COMUNI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Palmaccio</dc:creator>
  <cp:lastModifiedBy>Riccardo</cp:lastModifiedBy>
  <cp:lastPrinted>2017-02-01T13:13:32Z</cp:lastPrinted>
  <dcterms:created xsi:type="dcterms:W3CDTF">2010-03-09T13:28:12Z</dcterms:created>
  <dcterms:modified xsi:type="dcterms:W3CDTF">2017-03-01T08:49:07Z</dcterms:modified>
</cp:coreProperties>
</file>